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EstaPastaDeTrabalho" defaultThemeVersion="166925"/>
  <mc:AlternateContent xmlns:mc="http://schemas.openxmlformats.org/markup-compatibility/2006">
    <mc:Choice Requires="x15">
      <x15ac:absPath xmlns:x15ac="http://schemas.microsoft.com/office/spreadsheetml/2010/11/ac" url="https://sefazrsgov-my.sharepoint.com/personal/julianadr_sefaz_rs_gov_br/Documents/CESRRF/Of revisao NT OC RRF 26-05-23/arquivos atualizados julho-2023/"/>
    </mc:Choice>
  </mc:AlternateContent>
  <xr:revisionPtr revIDLastSave="4" documentId="11_94FCB6DC5EA76E900F2F7DCEFD37E1A88270FE3E" xr6:coauthVersionLast="47" xr6:coauthVersionMax="47" xr10:uidLastSave="{82174F1D-80A1-422C-8626-428D78527457}"/>
  <bookViews>
    <workbookView xWindow="28680" yWindow="-120" windowWidth="29040" windowHeight="15720" firstSheet="3" activeTab="6" xr2:uid="{00000000-000D-0000-FFFF-FFFF00000000}"/>
  </bookViews>
  <sheets>
    <sheet name="Índice" sheetId="28" r:id="rId1"/>
    <sheet name="Encargos" sheetId="6" r:id="rId2"/>
    <sheet name="Linha Serviço Dívida Compet" sheetId="27" r:id="rId3"/>
    <sheet name="Consolidado - Cen. Ajustado" sheetId="19" r:id="rId4"/>
    <sheet name="Consolidado - Cenário Base" sheetId="25" r:id="rId5"/>
    <sheet name="Operação a contratar - BID prec" sheetId="24" r:id="rId6"/>
    <sheet name="OC A CONTRATAR" sheetId="29" r:id="rId7"/>
    <sheet name="Contratos fora RRF" sheetId="20" r:id="rId8"/>
    <sheet name="Art. 9º-A - serv. div. comp" sheetId="26" r:id="rId9"/>
    <sheet name="Art. 9º-A" sheetId="12" r:id="rId10"/>
    <sheet name="Art. 23" sheetId="22" r:id="rId11"/>
    <sheet name="9496" sheetId="4" r:id="rId12"/>
    <sheet name="Fluxo dív. garantidas - RRF" sheetId="23" r:id="rId13"/>
    <sheet name="Dívidas garantidas - RRF" sheetId="21" r:id="rId14"/>
  </sheets>
  <definedNames>
    <definedName name="_xlnm._FilterDatabase" localSheetId="7" hidden="1">'Contratos fora RRF'!#REF!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9" l="1"/>
  <c r="G28" i="29"/>
  <c r="P30" i="29"/>
  <c r="G30" i="29"/>
  <c r="T18" i="27"/>
  <c r="C18" i="29"/>
  <c r="C17" i="29"/>
  <c r="K82" i="29" l="1"/>
  <c r="C14" i="29"/>
  <c r="C10" i="29"/>
  <c r="C9" i="29"/>
  <c r="E29" i="29"/>
  <c r="E27" i="29"/>
  <c r="H85" i="29"/>
  <c r="K81" i="29"/>
  <c r="K80" i="29"/>
  <c r="K79" i="29"/>
  <c r="K78" i="29"/>
  <c r="K77" i="29"/>
  <c r="K76" i="29"/>
  <c r="K75" i="29"/>
  <c r="K74" i="29"/>
  <c r="K73" i="29"/>
  <c r="K72" i="29"/>
  <c r="K71" i="29"/>
  <c r="K70" i="29"/>
  <c r="K69" i="29"/>
  <c r="K68" i="29"/>
  <c r="K67" i="29"/>
  <c r="K66" i="29"/>
  <c r="K65" i="29"/>
  <c r="K64" i="29"/>
  <c r="K63" i="29"/>
  <c r="K62" i="29"/>
  <c r="K61" i="29"/>
  <c r="K60" i="29"/>
  <c r="K59" i="29"/>
  <c r="K58" i="29"/>
  <c r="K57" i="29"/>
  <c r="K56" i="29"/>
  <c r="K55" i="29"/>
  <c r="K54" i="29"/>
  <c r="K53" i="29"/>
  <c r="K52" i="29"/>
  <c r="K51" i="29"/>
  <c r="K50" i="29"/>
  <c r="K49" i="29"/>
  <c r="K48" i="29"/>
  <c r="K47" i="29"/>
  <c r="K46" i="29"/>
  <c r="K45" i="29"/>
  <c r="K44" i="29"/>
  <c r="K43" i="29"/>
  <c r="K42" i="29"/>
  <c r="K41" i="29"/>
  <c r="K40" i="29"/>
  <c r="K39" i="29"/>
  <c r="K38" i="29"/>
  <c r="K37" i="29"/>
  <c r="K36" i="29"/>
  <c r="K35" i="29"/>
  <c r="K34" i="29"/>
  <c r="K33" i="29"/>
  <c r="K32" i="29"/>
  <c r="M26" i="29"/>
  <c r="A26" i="29"/>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K25" i="29"/>
  <c r="J25" i="29"/>
  <c r="F25" i="29"/>
  <c r="J4" i="29"/>
  <c r="C21" i="29" l="1"/>
  <c r="K26" i="29"/>
  <c r="F26" i="29"/>
  <c r="M27" i="29"/>
  <c r="K28" i="29"/>
  <c r="H40" i="29" l="1"/>
  <c r="C101" i="24" s="1"/>
  <c r="H82" i="29"/>
  <c r="C53" i="24"/>
  <c r="H54" i="29"/>
  <c r="H70" i="29"/>
  <c r="H55" i="29"/>
  <c r="H43" i="29"/>
  <c r="C119" i="24" s="1"/>
  <c r="H71" i="29"/>
  <c r="K83" i="29"/>
  <c r="H34" i="29"/>
  <c r="C65" i="24" s="1"/>
  <c r="H58" i="29"/>
  <c r="H59" i="29"/>
  <c r="H46" i="29"/>
  <c r="H60" i="29"/>
  <c r="H76" i="29"/>
  <c r="H61" i="29"/>
  <c r="H77" i="29"/>
  <c r="H44" i="29"/>
  <c r="H33" i="29"/>
  <c r="H56" i="29"/>
  <c r="H72" i="29"/>
  <c r="H57" i="29"/>
  <c r="H73" i="29"/>
  <c r="H45" i="29"/>
  <c r="H74" i="29"/>
  <c r="H75" i="29"/>
  <c r="H35" i="29"/>
  <c r="C71" i="24" s="1"/>
  <c r="H47" i="29"/>
  <c r="H78" i="29"/>
  <c r="H63" i="29"/>
  <c r="H48" i="29"/>
  <c r="H64" i="29"/>
  <c r="H65" i="29"/>
  <c r="H81" i="29"/>
  <c r="H41" i="29"/>
  <c r="C107" i="24" s="1"/>
  <c r="H49" i="29"/>
  <c r="H38" i="29"/>
  <c r="C89" i="24" s="1"/>
  <c r="H66" i="29"/>
  <c r="H53" i="29"/>
  <c r="H67" i="29"/>
  <c r="H51" i="29"/>
  <c r="H36" i="29"/>
  <c r="C77" i="24" s="1"/>
  <c r="H62" i="29"/>
  <c r="H79" i="29"/>
  <c r="H37" i="29"/>
  <c r="C83" i="24" s="1"/>
  <c r="H80" i="29"/>
  <c r="H42" i="29"/>
  <c r="C113" i="24" s="1"/>
  <c r="H50" i="29"/>
  <c r="H39" i="29"/>
  <c r="C95" i="24" s="1"/>
  <c r="H68" i="29"/>
  <c r="H52" i="29"/>
  <c r="H69" i="29"/>
  <c r="M28" i="29"/>
  <c r="F27" i="29"/>
  <c r="G27" i="29"/>
  <c r="E83" i="29"/>
  <c r="I28" i="29" l="1"/>
  <c r="C59" i="24"/>
  <c r="H83" i="29"/>
  <c r="M29" i="29"/>
  <c r="F28" i="29"/>
  <c r="B23" i="24"/>
  <c r="D23" i="24" s="1"/>
  <c r="J27" i="29"/>
  <c r="B29" i="24" l="1"/>
  <c r="D29" i="24" s="1"/>
  <c r="J28" i="29"/>
  <c r="M30" i="29"/>
  <c r="G29" i="29"/>
  <c r="F29" i="29"/>
  <c r="I29" i="29"/>
  <c r="I83" i="29" s="1"/>
  <c r="B35" i="24" l="1"/>
  <c r="D35" i="24"/>
  <c r="J29" i="29"/>
  <c r="F30" i="29"/>
  <c r="M31" i="29"/>
  <c r="J30" i="29" l="1"/>
  <c r="B41" i="24"/>
  <c r="D41" i="24" s="1"/>
  <c r="M32" i="29"/>
  <c r="F31" i="29"/>
  <c r="G31" i="29"/>
  <c r="B47" i="24" s="1"/>
  <c r="D47" i="24" s="1"/>
  <c r="F32" i="29" l="1"/>
  <c r="G32" i="29"/>
  <c r="J31" i="29"/>
  <c r="M33" i="29"/>
  <c r="J32" i="29" l="1"/>
  <c r="B53" i="24"/>
  <c r="D53" i="24" s="1"/>
  <c r="M34" i="29"/>
  <c r="F33" i="29"/>
  <c r="G33" i="29"/>
  <c r="B59" i="24" s="1"/>
  <c r="D59" i="24" s="1"/>
  <c r="M35" i="29" l="1"/>
  <c r="F34" i="29"/>
  <c r="G34" i="29"/>
  <c r="J33" i="29"/>
  <c r="J34" i="29" l="1"/>
  <c r="B65" i="24"/>
  <c r="D65" i="24" s="1"/>
  <c r="M36" i="29"/>
  <c r="F35" i="29"/>
  <c r="G35" i="29"/>
  <c r="J35" i="29" l="1"/>
  <c r="B71" i="24"/>
  <c r="D71" i="24" s="1"/>
  <c r="F36" i="29"/>
  <c r="G36" i="29"/>
  <c r="M37" i="29"/>
  <c r="J36" i="29" l="1"/>
  <c r="B77" i="24"/>
  <c r="D77" i="24" s="1"/>
  <c r="F37" i="29"/>
  <c r="G37" i="29"/>
  <c r="M38" i="29"/>
  <c r="J37" i="29" l="1"/>
  <c r="B83" i="24"/>
  <c r="D83" i="24" s="1"/>
  <c r="M39" i="29"/>
  <c r="F38" i="29"/>
  <c r="G38" i="29"/>
  <c r="J38" i="29" l="1"/>
  <c r="B89" i="24"/>
  <c r="D89" i="24" s="1"/>
  <c r="F39" i="29"/>
  <c r="G39" i="29"/>
  <c r="M40" i="29"/>
  <c r="J39" i="29" l="1"/>
  <c r="B95" i="24"/>
  <c r="D95" i="24" s="1"/>
  <c r="M41" i="29"/>
  <c r="G40" i="29"/>
  <c r="F40" i="29"/>
  <c r="J40" i="29" l="1"/>
  <c r="B101" i="24"/>
  <c r="D101" i="24" s="1"/>
  <c r="G41" i="29"/>
  <c r="F41" i="29"/>
  <c r="M42" i="29"/>
  <c r="J41" i="29" l="1"/>
  <c r="B107" i="24"/>
  <c r="D107" i="24" s="1"/>
  <c r="M43" i="29"/>
  <c r="G42" i="29"/>
  <c r="F42" i="29"/>
  <c r="J42" i="29" l="1"/>
  <c r="B113" i="24"/>
  <c r="D113" i="24" s="1"/>
  <c r="G43" i="29"/>
  <c r="F43" i="29"/>
  <c r="M44" i="29"/>
  <c r="J43" i="29" l="1"/>
  <c r="B119" i="24"/>
  <c r="D119" i="24" s="1"/>
  <c r="M45" i="29"/>
  <c r="G44" i="29"/>
  <c r="J44" i="29" s="1"/>
  <c r="F44" i="29"/>
  <c r="G45" i="29" l="1"/>
  <c r="J45" i="29" s="1"/>
  <c r="F45" i="29"/>
  <c r="M46" i="29"/>
  <c r="G46" i="29" l="1"/>
  <c r="J46" i="29" s="1"/>
  <c r="F46" i="29"/>
  <c r="M47" i="29"/>
  <c r="G47" i="29" l="1"/>
  <c r="J47" i="29" s="1"/>
  <c r="F47" i="29"/>
  <c r="M48" i="29"/>
  <c r="G48" i="29" l="1"/>
  <c r="J48" i="29" s="1"/>
  <c r="F48" i="29"/>
  <c r="M49" i="29"/>
  <c r="G49" i="29" l="1"/>
  <c r="J49" i="29" s="1"/>
  <c r="F49" i="29"/>
  <c r="G50" i="29" l="1"/>
  <c r="J50" i="29" s="1"/>
  <c r="F50" i="29"/>
  <c r="G51" i="29" l="1"/>
  <c r="J51" i="29" s="1"/>
  <c r="F51" i="29"/>
  <c r="G52" i="29" l="1"/>
  <c r="J52" i="29" s="1"/>
  <c r="F52" i="29"/>
  <c r="F53" i="29" l="1"/>
  <c r="G53" i="29"/>
  <c r="J53" i="29" s="1"/>
  <c r="G54" i="29" l="1"/>
  <c r="J54" i="29" s="1"/>
  <c r="F54" i="29"/>
  <c r="G55" i="29" l="1"/>
  <c r="J55" i="29" s="1"/>
  <c r="F55" i="29"/>
  <c r="G56" i="29" l="1"/>
  <c r="J56" i="29" s="1"/>
  <c r="F56" i="29"/>
  <c r="G57" i="29" l="1"/>
  <c r="J57" i="29" s="1"/>
  <c r="F57" i="29"/>
  <c r="G58" i="29" l="1"/>
  <c r="J58" i="29" s="1"/>
  <c r="F58" i="29"/>
  <c r="G59" i="29" l="1"/>
  <c r="J59" i="29" s="1"/>
  <c r="F59" i="29"/>
  <c r="G60" i="29" l="1"/>
  <c r="J60" i="29" s="1"/>
  <c r="F60" i="29"/>
  <c r="G61" i="29" l="1"/>
  <c r="J61" i="29" s="1"/>
  <c r="F61" i="29"/>
  <c r="G62" i="29" l="1"/>
  <c r="J62" i="29" s="1"/>
  <c r="F62" i="29"/>
  <c r="G63" i="29" l="1"/>
  <c r="J63" i="29" s="1"/>
  <c r="F63" i="29"/>
  <c r="G64" i="29" l="1"/>
  <c r="J64" i="29" s="1"/>
  <c r="F64" i="29"/>
  <c r="G65" i="29" l="1"/>
  <c r="J65" i="29" s="1"/>
  <c r="F65" i="29"/>
  <c r="G66" i="29" l="1"/>
  <c r="J66" i="29" s="1"/>
  <c r="F66" i="29"/>
  <c r="G67" i="29" l="1"/>
  <c r="J67" i="29" s="1"/>
  <c r="F67" i="29"/>
  <c r="G68" i="29" l="1"/>
  <c r="J68" i="29" s="1"/>
  <c r="F68" i="29"/>
  <c r="G69" i="29" l="1"/>
  <c r="J69" i="29" s="1"/>
  <c r="F69" i="29"/>
  <c r="G70" i="29" l="1"/>
  <c r="J70" i="29" s="1"/>
  <c r="F70" i="29"/>
  <c r="G71" i="29" l="1"/>
  <c r="J71" i="29" s="1"/>
  <c r="F71" i="29"/>
  <c r="G72" i="29" l="1"/>
  <c r="J72" i="29" s="1"/>
  <c r="F72" i="29"/>
  <c r="G73" i="29" l="1"/>
  <c r="J73" i="29" s="1"/>
  <c r="F73" i="29"/>
  <c r="G74" i="29" l="1"/>
  <c r="J74" i="29" s="1"/>
  <c r="F74" i="29"/>
  <c r="G75" i="29" l="1"/>
  <c r="J75" i="29" s="1"/>
  <c r="F75" i="29"/>
  <c r="G76" i="29" l="1"/>
  <c r="J76" i="29" s="1"/>
  <c r="F76" i="29"/>
  <c r="G77" i="29" l="1"/>
  <c r="J77" i="29" s="1"/>
  <c r="F77" i="29"/>
  <c r="G78" i="29" l="1"/>
  <c r="J78" i="29" s="1"/>
  <c r="F78" i="29"/>
  <c r="G79" i="29" l="1"/>
  <c r="J79" i="29" s="1"/>
  <c r="F79" i="29"/>
  <c r="G80" i="29" l="1"/>
  <c r="J80" i="29" s="1"/>
  <c r="F80" i="29"/>
  <c r="G81" i="29" l="1"/>
  <c r="F81" i="29"/>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G82" i="29" l="1"/>
  <c r="F82" i="29"/>
  <c r="J81" i="29"/>
  <c r="AA122" i="27"/>
  <c r="V122" i="27"/>
  <c r="U122" i="27"/>
  <c r="T122" i="27"/>
  <c r="AA121" i="27"/>
  <c r="V121" i="27"/>
  <c r="U121" i="27"/>
  <c r="T121" i="27"/>
  <c r="AA120" i="27"/>
  <c r="V120" i="27"/>
  <c r="U120" i="27"/>
  <c r="T120" i="27"/>
  <c r="AA119" i="27"/>
  <c r="V119" i="27"/>
  <c r="U119" i="27"/>
  <c r="T119" i="27"/>
  <c r="AA118" i="27"/>
  <c r="V118" i="27"/>
  <c r="U118" i="27"/>
  <c r="T118" i="27"/>
  <c r="AA117" i="27"/>
  <c r="V117" i="27"/>
  <c r="U117" i="27"/>
  <c r="T117" i="27"/>
  <c r="AA116" i="27"/>
  <c r="V116" i="27"/>
  <c r="U116" i="27"/>
  <c r="T116" i="27"/>
  <c r="AA115" i="27"/>
  <c r="V115" i="27"/>
  <c r="U115" i="27"/>
  <c r="T115" i="27"/>
  <c r="AA114" i="27"/>
  <c r="V114" i="27"/>
  <c r="U114" i="27"/>
  <c r="T114" i="27"/>
  <c r="AA113" i="27"/>
  <c r="V113" i="27"/>
  <c r="U113" i="27"/>
  <c r="T113" i="27"/>
  <c r="AA112" i="27"/>
  <c r="V112" i="27"/>
  <c r="U112" i="27"/>
  <c r="T112" i="27"/>
  <c r="AA111" i="27"/>
  <c r="V111" i="27"/>
  <c r="U111" i="27"/>
  <c r="T111" i="27"/>
  <c r="AA110" i="27"/>
  <c r="V110" i="27"/>
  <c r="U110" i="27"/>
  <c r="T110" i="27"/>
  <c r="AA109" i="27"/>
  <c r="V109" i="27"/>
  <c r="U109" i="27"/>
  <c r="T109" i="27"/>
  <c r="AA108" i="27"/>
  <c r="V108" i="27"/>
  <c r="U108" i="27"/>
  <c r="T108" i="27"/>
  <c r="AA107" i="27"/>
  <c r="V107" i="27"/>
  <c r="U107" i="27"/>
  <c r="T107" i="27"/>
  <c r="AA106" i="27"/>
  <c r="V106" i="27"/>
  <c r="U106" i="27"/>
  <c r="T106" i="27"/>
  <c r="AA105" i="27"/>
  <c r="V105" i="27"/>
  <c r="U105" i="27"/>
  <c r="T105" i="27"/>
  <c r="AA104" i="27"/>
  <c r="V104" i="27"/>
  <c r="U104" i="27"/>
  <c r="T104" i="27"/>
  <c r="AA103" i="27"/>
  <c r="V103" i="27"/>
  <c r="U103" i="27"/>
  <c r="T103" i="27"/>
  <c r="AA102" i="27"/>
  <c r="V102" i="27"/>
  <c r="U102" i="27"/>
  <c r="T102" i="27"/>
  <c r="AA101" i="27"/>
  <c r="V101" i="27"/>
  <c r="U101" i="27"/>
  <c r="T101" i="27"/>
  <c r="AA100" i="27"/>
  <c r="V100" i="27"/>
  <c r="U100" i="27"/>
  <c r="T100" i="27"/>
  <c r="AA99" i="27"/>
  <c r="V99" i="27"/>
  <c r="U99" i="27"/>
  <c r="T99" i="27"/>
  <c r="AA98" i="27"/>
  <c r="V98" i="27"/>
  <c r="U98" i="27"/>
  <c r="T98" i="27"/>
  <c r="AA97" i="27"/>
  <c r="V97" i="27"/>
  <c r="U97" i="27"/>
  <c r="T97" i="27"/>
  <c r="AA96" i="27"/>
  <c r="V96" i="27"/>
  <c r="U96" i="27"/>
  <c r="T96" i="27"/>
  <c r="AA95" i="27"/>
  <c r="V95" i="27"/>
  <c r="U95" i="27"/>
  <c r="T95" i="27"/>
  <c r="AA94" i="27"/>
  <c r="V94" i="27"/>
  <c r="U94" i="27"/>
  <c r="T94" i="27"/>
  <c r="AA93" i="27"/>
  <c r="V93" i="27"/>
  <c r="U93" i="27"/>
  <c r="T93" i="27"/>
  <c r="AA92" i="27"/>
  <c r="V92" i="27"/>
  <c r="U92" i="27"/>
  <c r="T92" i="27"/>
  <c r="AA91" i="27"/>
  <c r="V91" i="27"/>
  <c r="U91" i="27"/>
  <c r="T91" i="27"/>
  <c r="AA90" i="27"/>
  <c r="V90" i="27"/>
  <c r="U90" i="27"/>
  <c r="T90" i="27"/>
  <c r="AA89" i="27"/>
  <c r="V89" i="27"/>
  <c r="U89" i="27"/>
  <c r="T89" i="27"/>
  <c r="AA88" i="27"/>
  <c r="V88" i="27"/>
  <c r="U88" i="27"/>
  <c r="T88" i="27"/>
  <c r="AA87" i="27"/>
  <c r="V87" i="27"/>
  <c r="U87" i="27"/>
  <c r="T87" i="27"/>
  <c r="AA86" i="27"/>
  <c r="V86" i="27"/>
  <c r="U86" i="27"/>
  <c r="T86" i="27"/>
  <c r="AA85" i="27"/>
  <c r="V85" i="27"/>
  <c r="U85" i="27"/>
  <c r="T85" i="27"/>
  <c r="AA84" i="27"/>
  <c r="V84" i="27"/>
  <c r="U84" i="27"/>
  <c r="T84" i="27"/>
  <c r="AA83" i="27"/>
  <c r="V83" i="27"/>
  <c r="U83" i="27"/>
  <c r="T83" i="27"/>
  <c r="AA82" i="27"/>
  <c r="V82" i="27"/>
  <c r="U82" i="27"/>
  <c r="T82" i="27"/>
  <c r="AA81" i="27"/>
  <c r="V81" i="27"/>
  <c r="U81" i="27"/>
  <c r="T81" i="27"/>
  <c r="AA80" i="27"/>
  <c r="V80" i="27"/>
  <c r="U80" i="27"/>
  <c r="T80" i="27"/>
  <c r="AA79" i="27"/>
  <c r="V79" i="27"/>
  <c r="U79" i="27"/>
  <c r="T79" i="27"/>
  <c r="AA78" i="27"/>
  <c r="V78" i="27"/>
  <c r="U78" i="27"/>
  <c r="T78" i="27"/>
  <c r="AA77" i="27"/>
  <c r="V77" i="27"/>
  <c r="U77" i="27"/>
  <c r="T77" i="27"/>
  <c r="AA76" i="27"/>
  <c r="V76" i="27"/>
  <c r="U76" i="27"/>
  <c r="T76" i="27"/>
  <c r="AA75" i="27"/>
  <c r="V75" i="27"/>
  <c r="U75" i="27"/>
  <c r="T75" i="27"/>
  <c r="AA74" i="27"/>
  <c r="V74" i="27"/>
  <c r="U74" i="27"/>
  <c r="T74" i="27"/>
  <c r="AA73" i="27"/>
  <c r="V73" i="27"/>
  <c r="U73" i="27"/>
  <c r="T73" i="27"/>
  <c r="AA72" i="27"/>
  <c r="V72" i="27"/>
  <c r="U72" i="27"/>
  <c r="T72" i="27"/>
  <c r="AA71" i="27"/>
  <c r="V71" i="27"/>
  <c r="U71" i="27"/>
  <c r="T71" i="27"/>
  <c r="AA70" i="27"/>
  <c r="V70" i="27"/>
  <c r="U70" i="27"/>
  <c r="T70" i="27"/>
  <c r="AA69" i="27"/>
  <c r="V69" i="27"/>
  <c r="U69" i="27"/>
  <c r="T69" i="27"/>
  <c r="AA68" i="27"/>
  <c r="V68" i="27"/>
  <c r="U68" i="27"/>
  <c r="T68" i="27"/>
  <c r="AA67" i="27"/>
  <c r="V67" i="27"/>
  <c r="U67" i="27"/>
  <c r="T67" i="27"/>
  <c r="AA66" i="27"/>
  <c r="V66" i="27"/>
  <c r="U66" i="27"/>
  <c r="T66" i="27"/>
  <c r="AA65" i="27"/>
  <c r="V65" i="27"/>
  <c r="U65" i="27"/>
  <c r="T65" i="27"/>
  <c r="AA64" i="27"/>
  <c r="V64" i="27"/>
  <c r="U64" i="27"/>
  <c r="T64" i="27"/>
  <c r="AA63" i="27"/>
  <c r="V63" i="27"/>
  <c r="U63" i="27"/>
  <c r="T63" i="27"/>
  <c r="AA62" i="27"/>
  <c r="V62" i="27"/>
  <c r="U62" i="27"/>
  <c r="T62" i="27"/>
  <c r="AA61" i="27"/>
  <c r="V61" i="27"/>
  <c r="U61" i="27"/>
  <c r="T61" i="27"/>
  <c r="AA60" i="27"/>
  <c r="V60" i="27"/>
  <c r="U60" i="27"/>
  <c r="T60" i="27"/>
  <c r="AA59" i="27"/>
  <c r="V59" i="27"/>
  <c r="U59" i="27"/>
  <c r="T59" i="27"/>
  <c r="AA58" i="27"/>
  <c r="V58" i="27"/>
  <c r="U58" i="27"/>
  <c r="T58" i="27"/>
  <c r="AA57" i="27"/>
  <c r="V57" i="27"/>
  <c r="U57" i="27"/>
  <c r="T57" i="27"/>
  <c r="AA56" i="27"/>
  <c r="V56" i="27"/>
  <c r="U56" i="27"/>
  <c r="T56" i="27"/>
  <c r="AA55" i="27"/>
  <c r="V55" i="27"/>
  <c r="U55" i="27"/>
  <c r="T55" i="27"/>
  <c r="AA54" i="27"/>
  <c r="V54" i="27"/>
  <c r="U54" i="27"/>
  <c r="T54" i="27"/>
  <c r="AA53" i="27"/>
  <c r="V53" i="27"/>
  <c r="U53" i="27"/>
  <c r="T53" i="27"/>
  <c r="AA52" i="27"/>
  <c r="V52" i="27"/>
  <c r="U52" i="27"/>
  <c r="T52" i="27"/>
  <c r="AA51" i="27"/>
  <c r="V51" i="27"/>
  <c r="U51" i="27"/>
  <c r="T51" i="27"/>
  <c r="AA50" i="27"/>
  <c r="V50" i="27"/>
  <c r="U50" i="27"/>
  <c r="T50" i="27"/>
  <c r="AA49" i="27"/>
  <c r="V49" i="27"/>
  <c r="U49" i="27"/>
  <c r="T49" i="27"/>
  <c r="AA48" i="27"/>
  <c r="V48" i="27"/>
  <c r="U48" i="27"/>
  <c r="T48" i="27"/>
  <c r="AA47" i="27"/>
  <c r="V47" i="27"/>
  <c r="U47" i="27"/>
  <c r="T47" i="27"/>
  <c r="AA46" i="27"/>
  <c r="V46" i="27"/>
  <c r="U46" i="27"/>
  <c r="T46" i="27"/>
  <c r="AA45" i="27"/>
  <c r="V45" i="27"/>
  <c r="U45" i="27"/>
  <c r="T45" i="27"/>
  <c r="AA44" i="27"/>
  <c r="V44" i="27"/>
  <c r="U44" i="27"/>
  <c r="T44" i="27"/>
  <c r="AA43" i="27"/>
  <c r="V43" i="27"/>
  <c r="U43" i="27"/>
  <c r="T43" i="27"/>
  <c r="AA42" i="27"/>
  <c r="V42" i="27"/>
  <c r="U42" i="27"/>
  <c r="T42" i="27"/>
  <c r="AA41" i="27"/>
  <c r="V41" i="27"/>
  <c r="U41" i="27"/>
  <c r="T41" i="27"/>
  <c r="AA40" i="27"/>
  <c r="V40" i="27"/>
  <c r="U40" i="27"/>
  <c r="T40" i="27"/>
  <c r="AA39" i="27"/>
  <c r="V39" i="27"/>
  <c r="U39" i="27"/>
  <c r="T39" i="27"/>
  <c r="AA38" i="27"/>
  <c r="V38" i="27"/>
  <c r="U38" i="27"/>
  <c r="T38" i="27"/>
  <c r="AA37" i="27"/>
  <c r="V37" i="27"/>
  <c r="U37" i="27"/>
  <c r="T37" i="27"/>
  <c r="AA36" i="27"/>
  <c r="V36" i="27"/>
  <c r="U36" i="27"/>
  <c r="T36" i="27"/>
  <c r="AA35" i="27"/>
  <c r="V35" i="27"/>
  <c r="U35" i="27"/>
  <c r="T35" i="27"/>
  <c r="AA34" i="27"/>
  <c r="V34" i="27"/>
  <c r="U34" i="27"/>
  <c r="T34" i="27"/>
  <c r="AA33" i="27"/>
  <c r="V33" i="27"/>
  <c r="U33" i="27"/>
  <c r="T33" i="27"/>
  <c r="AA32" i="27"/>
  <c r="V32" i="27"/>
  <c r="U32" i="27"/>
  <c r="T32" i="27"/>
  <c r="AA31" i="27"/>
  <c r="V31" i="27"/>
  <c r="U31" i="27"/>
  <c r="T31" i="27"/>
  <c r="AC30" i="27"/>
  <c r="AA30" i="27"/>
  <c r="V30" i="27"/>
  <c r="U30" i="27"/>
  <c r="T30" i="27"/>
  <c r="AA29" i="27"/>
  <c r="V29" i="27"/>
  <c r="U29" i="27"/>
  <c r="T29" i="27"/>
  <c r="AA28" i="27"/>
  <c r="V28" i="27"/>
  <c r="U28" i="27"/>
  <c r="T28" i="27"/>
  <c r="AA27" i="27"/>
  <c r="V27" i="27"/>
  <c r="U27" i="27"/>
  <c r="T27" i="27"/>
  <c r="AA26" i="27"/>
  <c r="V26" i="27"/>
  <c r="U26" i="27"/>
  <c r="T26" i="27"/>
  <c r="AA25" i="27"/>
  <c r="V25" i="27"/>
  <c r="U25" i="27"/>
  <c r="T25" i="27"/>
  <c r="AA24" i="27"/>
  <c r="V24" i="27"/>
  <c r="U24" i="27"/>
  <c r="T24" i="27"/>
  <c r="AA23" i="27"/>
  <c r="V23" i="27"/>
  <c r="U23" i="27"/>
  <c r="T23" i="27"/>
  <c r="AA22" i="27"/>
  <c r="V22" i="27"/>
  <c r="U22" i="27"/>
  <c r="T22" i="27"/>
  <c r="AA21" i="27"/>
  <c r="V21" i="27"/>
  <c r="U21" i="27"/>
  <c r="T21" i="27"/>
  <c r="AA20" i="27"/>
  <c r="V20" i="27"/>
  <c r="U20" i="27"/>
  <c r="T20" i="27"/>
  <c r="AA19" i="27"/>
  <c r="V19" i="27"/>
  <c r="U19" i="27"/>
  <c r="T19" i="27"/>
  <c r="AA18" i="27"/>
  <c r="V18" i="27"/>
  <c r="U18" i="27"/>
  <c r="AA17" i="27"/>
  <c r="V17" i="27"/>
  <c r="U17" i="27"/>
  <c r="T17" i="27"/>
  <c r="AA16" i="27"/>
  <c r="V16" i="27"/>
  <c r="U16" i="27"/>
  <c r="T16" i="27"/>
  <c r="AA15" i="27"/>
  <c r="V15" i="27"/>
  <c r="U15" i="27"/>
  <c r="T15" i="27"/>
  <c r="AA14" i="27"/>
  <c r="U14" i="27"/>
  <c r="T14" i="27"/>
  <c r="AA13" i="27"/>
  <c r="U13" i="27"/>
  <c r="T13" i="27"/>
  <c r="AA12" i="27"/>
  <c r="U12" i="27"/>
  <c r="T12" i="27"/>
  <c r="AA11" i="27"/>
  <c r="U11" i="27"/>
  <c r="T11" i="27"/>
  <c r="AA10" i="27"/>
  <c r="U10" i="27"/>
  <c r="T10" i="27"/>
  <c r="AA9" i="27"/>
  <c r="U9" i="27"/>
  <c r="T9" i="27"/>
  <c r="AA8" i="27"/>
  <c r="U8" i="27"/>
  <c r="T8" i="27"/>
  <c r="D8" i="27"/>
  <c r="B8" i="27"/>
  <c r="AA7" i="27"/>
  <c r="AC32" i="27" s="1"/>
  <c r="U7" i="27"/>
  <c r="T7" i="27"/>
  <c r="D7" i="27"/>
  <c r="B7" i="27"/>
  <c r="AA6" i="27"/>
  <c r="U6" i="27"/>
  <c r="T6" i="27"/>
  <c r="D6" i="27"/>
  <c r="B6" i="27"/>
  <c r="AA5" i="27"/>
  <c r="U5" i="27"/>
  <c r="T5" i="27"/>
  <c r="S5" i="27"/>
  <c r="D5" i="27"/>
  <c r="C5" i="27"/>
  <c r="B5" i="27"/>
  <c r="AB4" i="27"/>
  <c r="AA4" i="27"/>
  <c r="U4" i="27"/>
  <c r="T4" i="27"/>
  <c r="D4" i="27"/>
  <c r="C4" i="27"/>
  <c r="B4" i="27"/>
  <c r="AG3" i="27"/>
  <c r="AA3" i="27"/>
  <c r="U3" i="27"/>
  <c r="T3" i="27"/>
  <c r="G3" i="27"/>
  <c r="F3" i="27"/>
  <c r="E3" i="27"/>
  <c r="J82" i="29" l="1"/>
  <c r="G83" i="29"/>
  <c r="AB5" i="27"/>
  <c r="AE221" i="27"/>
  <c r="AC31" i="27"/>
  <c r="AG4" i="27"/>
  <c r="AE50" i="27"/>
  <c r="AE48" i="27"/>
  <c r="AE46" i="27"/>
  <c r="AE44" i="27"/>
  <c r="AE42" i="27"/>
  <c r="AE40" i="27"/>
  <c r="AE38" i="27"/>
  <c r="AE36" i="27"/>
  <c r="AC35" i="27"/>
  <c r="AC34" i="27"/>
  <c r="AE164" i="27"/>
  <c r="AE34" i="27"/>
  <c r="AE33" i="27"/>
  <c r="AE32" i="27"/>
  <c r="AD200" i="27"/>
  <c r="AD143" i="27"/>
  <c r="AC122" i="27"/>
  <c r="AC118" i="27"/>
  <c r="AC114" i="27"/>
  <c r="AC110" i="27"/>
  <c r="AC106" i="27"/>
  <c r="AE35" i="27"/>
  <c r="AE31" i="27"/>
  <c r="AE30" i="27"/>
  <c r="AE29" i="27"/>
  <c r="AC29" i="27"/>
  <c r="AC33" i="27"/>
  <c r="AC39" i="27"/>
  <c r="AC43" i="27"/>
  <c r="AC47" i="27"/>
  <c r="AC51" i="27"/>
  <c r="AC53" i="27"/>
  <c r="AC55" i="27"/>
  <c r="AC57" i="27"/>
  <c r="AC59" i="27"/>
  <c r="AC61" i="27"/>
  <c r="AC63" i="27"/>
  <c r="AC65" i="27"/>
  <c r="AC67" i="27"/>
  <c r="AC69" i="27"/>
  <c r="AC71" i="27"/>
  <c r="AC73" i="27"/>
  <c r="AC75" i="27"/>
  <c r="AC77" i="27"/>
  <c r="AC79" i="27"/>
  <c r="AC81" i="27"/>
  <c r="AC83" i="27"/>
  <c r="AC85" i="27"/>
  <c r="AC87" i="27"/>
  <c r="AC89" i="27"/>
  <c r="AC91" i="27"/>
  <c r="AC93" i="27"/>
  <c r="AC95" i="27"/>
  <c r="AC97" i="27"/>
  <c r="AC99" i="27"/>
  <c r="AC101" i="27"/>
  <c r="AD127" i="27"/>
  <c r="AE148" i="27"/>
  <c r="AC170" i="27"/>
  <c r="AE362" i="27"/>
  <c r="AD361" i="27"/>
  <c r="AC360" i="27"/>
  <c r="AE358" i="27"/>
  <c r="AD357" i="27"/>
  <c r="AC356" i="27"/>
  <c r="AE354" i="27"/>
  <c r="AD353" i="27"/>
  <c r="AC352" i="27"/>
  <c r="AE350" i="27"/>
  <c r="AD349" i="27"/>
  <c r="AC348" i="27"/>
  <c r="AE346" i="27"/>
  <c r="AD345" i="27"/>
  <c r="AC344" i="27"/>
  <c r="AE342" i="27"/>
  <c r="AD341" i="27"/>
  <c r="AC340" i="27"/>
  <c r="AE338" i="27"/>
  <c r="AD337" i="27"/>
  <c r="AC336" i="27"/>
  <c r="AE334" i="27"/>
  <c r="AD333" i="27"/>
  <c r="AC332" i="27"/>
  <c r="AE330" i="27"/>
  <c r="AD329" i="27"/>
  <c r="AC328" i="27"/>
  <c r="AE326" i="27"/>
  <c r="AD325" i="27"/>
  <c r="AC324" i="27"/>
  <c r="AE322" i="27"/>
  <c r="AD321" i="27"/>
  <c r="AC320" i="27"/>
  <c r="AE318" i="27"/>
  <c r="AD317" i="27"/>
  <c r="AC316" i="27"/>
  <c r="AE314" i="27"/>
  <c r="AD313" i="27"/>
  <c r="AC312" i="27"/>
  <c r="AE310" i="27"/>
  <c r="AD309" i="27"/>
  <c r="AC308" i="27"/>
  <c r="AE306" i="27"/>
  <c r="AD305" i="27"/>
  <c r="AC304" i="27"/>
  <c r="AE302" i="27"/>
  <c r="AD301" i="27"/>
  <c r="AC300" i="27"/>
  <c r="AE298" i="27"/>
  <c r="AD297" i="27"/>
  <c r="AC296" i="27"/>
  <c r="AE294" i="27"/>
  <c r="AD293" i="27"/>
  <c r="AC292" i="27"/>
  <c r="AE290" i="27"/>
  <c r="AD289" i="27"/>
  <c r="AC288" i="27"/>
  <c r="AE286" i="27"/>
  <c r="AD285" i="27"/>
  <c r="AC284" i="27"/>
  <c r="AE282" i="27"/>
  <c r="AD281" i="27"/>
  <c r="AC280" i="27"/>
  <c r="AE278" i="27"/>
  <c r="AD277" i="27"/>
  <c r="AC276" i="27"/>
  <c r="AE274" i="27"/>
  <c r="AD273" i="27"/>
  <c r="AC272" i="27"/>
  <c r="AE270" i="27"/>
  <c r="AD269" i="27"/>
  <c r="AC268" i="27"/>
  <c r="AE266" i="27"/>
  <c r="AD265" i="27"/>
  <c r="AC264" i="27"/>
  <c r="AE262" i="27"/>
  <c r="AD261" i="27"/>
  <c r="AC260" i="27"/>
  <c r="AE258" i="27"/>
  <c r="AD257" i="27"/>
  <c r="AC256" i="27"/>
  <c r="AE254" i="27"/>
  <c r="AD253" i="27"/>
  <c r="AC252" i="27"/>
  <c r="AE250" i="27"/>
  <c r="AD362" i="27"/>
  <c r="AC361" i="27"/>
  <c r="AE359" i="27"/>
  <c r="AD358" i="27"/>
  <c r="AC357" i="27"/>
  <c r="AE355" i="27"/>
  <c r="AD354" i="27"/>
  <c r="AC353" i="27"/>
  <c r="AE351" i="27"/>
  <c r="AD350" i="27"/>
  <c r="AC349" i="27"/>
  <c r="AE347" i="27"/>
  <c r="AD346" i="27"/>
  <c r="AC345" i="27"/>
  <c r="AE343" i="27"/>
  <c r="AD342" i="27"/>
  <c r="AC341" i="27"/>
  <c r="AE339" i="27"/>
  <c r="AD338" i="27"/>
  <c r="AC337" i="27"/>
  <c r="AE335" i="27"/>
  <c r="AD334" i="27"/>
  <c r="AC333" i="27"/>
  <c r="AE331" i="27"/>
  <c r="AD330" i="27"/>
  <c r="AC329" i="27"/>
  <c r="AE327" i="27"/>
  <c r="AD326" i="27"/>
  <c r="AC325" i="27"/>
  <c r="AE323" i="27"/>
  <c r="AD322" i="27"/>
  <c r="AC321" i="27"/>
  <c r="AE319" i="27"/>
  <c r="AD318" i="27"/>
  <c r="AC317" i="27"/>
  <c r="AE315" i="27"/>
  <c r="AD314" i="27"/>
  <c r="AC313" i="27"/>
  <c r="AE311" i="27"/>
  <c r="AD310" i="27"/>
  <c r="AC309" i="27"/>
  <c r="AE307" i="27"/>
  <c r="AD306" i="27"/>
  <c r="AC305" i="27"/>
  <c r="AE303" i="27"/>
  <c r="AD302" i="27"/>
  <c r="AC301" i="27"/>
  <c r="AE299" i="27"/>
  <c r="AD298" i="27"/>
  <c r="AC297" i="27"/>
  <c r="AE295" i="27"/>
  <c r="AD294" i="27"/>
  <c r="AC293" i="27"/>
  <c r="AE291" i="27"/>
  <c r="AD290" i="27"/>
  <c r="AC289" i="27"/>
  <c r="AE287" i="27"/>
  <c r="AD286" i="27"/>
  <c r="AC285" i="27"/>
  <c r="AE283" i="27"/>
  <c r="AD282" i="27"/>
  <c r="AC281" i="27"/>
  <c r="AE279" i="27"/>
  <c r="AC362" i="27"/>
  <c r="AE360" i="27"/>
  <c r="AD359" i="27"/>
  <c r="AC358" i="27"/>
  <c r="AE356" i="27"/>
  <c r="AD355" i="27"/>
  <c r="AC354" i="27"/>
  <c r="AE352" i="27"/>
  <c r="AD351" i="27"/>
  <c r="AC350" i="27"/>
  <c r="AE348" i="27"/>
  <c r="AD347" i="27"/>
  <c r="AC346" i="27"/>
  <c r="AE344" i="27"/>
  <c r="AD343" i="27"/>
  <c r="AC342" i="27"/>
  <c r="AE340" i="27"/>
  <c r="AD339" i="27"/>
  <c r="AC338" i="27"/>
  <c r="AE336" i="27"/>
  <c r="AD335" i="27"/>
  <c r="AC334" i="27"/>
  <c r="AE332" i="27"/>
  <c r="AD331" i="27"/>
  <c r="AC330" i="27"/>
  <c r="AE328" i="27"/>
  <c r="AD327" i="27"/>
  <c r="AC326" i="27"/>
  <c r="AE324" i="27"/>
  <c r="AD323" i="27"/>
  <c r="AC322" i="27"/>
  <c r="AE320" i="27"/>
  <c r="AD319" i="27"/>
  <c r="AC318" i="27"/>
  <c r="AE316" i="27"/>
  <c r="AD315" i="27"/>
  <c r="AC314" i="27"/>
  <c r="AE312" i="27"/>
  <c r="AD311" i="27"/>
  <c r="AC310" i="27"/>
  <c r="AE308" i="27"/>
  <c r="AD307" i="27"/>
  <c r="AC306" i="27"/>
  <c r="AE304" i="27"/>
  <c r="AD303" i="27"/>
  <c r="AC302" i="27"/>
  <c r="AE300" i="27"/>
  <c r="AD299" i="27"/>
  <c r="AC298" i="27"/>
  <c r="AE296" i="27"/>
  <c r="AD295" i="27"/>
  <c r="AC294" i="27"/>
  <c r="AE292" i="27"/>
  <c r="AD291" i="27"/>
  <c r="AC290" i="27"/>
  <c r="AE288" i="27"/>
  <c r="AD287" i="27"/>
  <c r="AC286" i="27"/>
  <c r="AE284" i="27"/>
  <c r="AD283" i="27"/>
  <c r="AC282" i="27"/>
  <c r="AE280" i="27"/>
  <c r="AD279" i="27"/>
  <c r="AC278" i="27"/>
  <c r="AE276" i="27"/>
  <c r="AD275" i="27"/>
  <c r="AC274" i="27"/>
  <c r="AE272" i="27"/>
  <c r="AD271" i="27"/>
  <c r="AC270" i="27"/>
  <c r="AE268" i="27"/>
  <c r="AD267" i="27"/>
  <c r="AC266" i="27"/>
  <c r="AE264" i="27"/>
  <c r="AD263" i="27"/>
  <c r="AC262" i="27"/>
  <c r="AE260" i="27"/>
  <c r="AD259" i="27"/>
  <c r="AC258" i="27"/>
  <c r="AE256" i="27"/>
  <c r="AD255" i="27"/>
  <c r="AC254" i="27"/>
  <c r="AE252" i="27"/>
  <c r="AD251" i="27"/>
  <c r="AE361" i="27"/>
  <c r="AD356" i="27"/>
  <c r="AC351" i="27"/>
  <c r="AE345" i="27"/>
  <c r="AD340" i="27"/>
  <c r="AC335" i="27"/>
  <c r="AE329" i="27"/>
  <c r="AD324" i="27"/>
  <c r="AC319" i="27"/>
  <c r="AE313" i="27"/>
  <c r="AD308" i="27"/>
  <c r="AC303" i="27"/>
  <c r="AE297" i="27"/>
  <c r="AD292" i="27"/>
  <c r="AC287" i="27"/>
  <c r="AE281" i="27"/>
  <c r="AE277" i="27"/>
  <c r="AC275" i="27"/>
  <c r="AD272" i="27"/>
  <c r="AE269" i="27"/>
  <c r="AC267" i="27"/>
  <c r="AD264" i="27"/>
  <c r="AE261" i="27"/>
  <c r="AC259" i="27"/>
  <c r="AD256" i="27"/>
  <c r="AE253" i="27"/>
  <c r="AC251" i="27"/>
  <c r="AD249" i="27"/>
  <c r="AC248" i="27"/>
  <c r="AE246" i="27"/>
  <c r="AD245" i="27"/>
  <c r="AC244" i="27"/>
  <c r="AE242" i="27"/>
  <c r="AD241" i="27"/>
  <c r="AC240" i="27"/>
  <c r="AE238" i="27"/>
  <c r="AD237" i="27"/>
  <c r="AC236" i="27"/>
  <c r="AE234" i="27"/>
  <c r="AD233" i="27"/>
  <c r="AC232" i="27"/>
  <c r="AE230" i="27"/>
  <c r="AD229" i="27"/>
  <c r="AC228" i="27"/>
  <c r="AE226" i="27"/>
  <c r="AD225" i="27"/>
  <c r="AC224" i="27"/>
  <c r="AE222" i="27"/>
  <c r="AD221" i="27"/>
  <c r="AC220" i="27"/>
  <c r="AE218" i="27"/>
  <c r="AD217" i="27"/>
  <c r="AC216" i="27"/>
  <c r="AE214" i="27"/>
  <c r="AD213" i="27"/>
  <c r="AC212" i="27"/>
  <c r="AE210" i="27"/>
  <c r="AD209" i="27"/>
  <c r="AC208" i="27"/>
  <c r="AE206" i="27"/>
  <c r="AD205" i="27"/>
  <c r="AC204" i="27"/>
  <c r="AE202" i="27"/>
  <c r="AD201" i="27"/>
  <c r="AC200" i="27"/>
  <c r="AD360" i="27"/>
  <c r="AC355" i="27"/>
  <c r="AE349" i="27"/>
  <c r="AD344" i="27"/>
  <c r="AC339" i="27"/>
  <c r="AE333" i="27"/>
  <c r="AD328" i="27"/>
  <c r="AC323" i="27"/>
  <c r="AE317" i="27"/>
  <c r="AD312" i="27"/>
  <c r="AC307" i="27"/>
  <c r="AE301" i="27"/>
  <c r="AD296" i="27"/>
  <c r="AC291" i="27"/>
  <c r="AE285" i="27"/>
  <c r="AD280" i="27"/>
  <c r="AC277" i="27"/>
  <c r="AD274" i="27"/>
  <c r="AE271" i="27"/>
  <c r="AC269" i="27"/>
  <c r="AD266" i="27"/>
  <c r="AE263" i="27"/>
  <c r="AC261" i="27"/>
  <c r="AD258" i="27"/>
  <c r="AE255" i="27"/>
  <c r="AC253" i="27"/>
  <c r="AD250" i="27"/>
  <c r="AC249" i="27"/>
  <c r="AE247" i="27"/>
  <c r="AD246" i="27"/>
  <c r="AC245" i="27"/>
  <c r="AE243" i="27"/>
  <c r="AD242" i="27"/>
  <c r="AC241" i="27"/>
  <c r="AE239" i="27"/>
  <c r="AD238" i="27"/>
  <c r="AC237" i="27"/>
  <c r="AE235" i="27"/>
  <c r="AD234" i="27"/>
  <c r="AC233" i="27"/>
  <c r="AE231" i="27"/>
  <c r="AD230" i="27"/>
  <c r="AC229" i="27"/>
  <c r="AE227" i="27"/>
  <c r="AD226" i="27"/>
  <c r="AC225" i="27"/>
  <c r="AE223" i="27"/>
  <c r="AD222" i="27"/>
  <c r="AC221" i="27"/>
  <c r="AE219" i="27"/>
  <c r="AD218" i="27"/>
  <c r="AC217" i="27"/>
  <c r="AE215" i="27"/>
  <c r="AD214" i="27"/>
  <c r="AC213" i="27"/>
  <c r="AE211" i="27"/>
  <c r="AD210" i="27"/>
  <c r="AC209" i="27"/>
  <c r="AE207" i="27"/>
  <c r="AD206" i="27"/>
  <c r="AC205" i="27"/>
  <c r="AE203" i="27"/>
  <c r="AD202" i="27"/>
  <c r="AC201" i="27"/>
  <c r="AE199" i="27"/>
  <c r="AD198" i="27"/>
  <c r="AC197" i="27"/>
  <c r="AE195" i="27"/>
  <c r="AD194" i="27"/>
  <c r="AC193" i="27"/>
  <c r="AE191" i="27"/>
  <c r="AD190" i="27"/>
  <c r="AC189" i="27"/>
  <c r="AE187" i="27"/>
  <c r="AD186" i="27"/>
  <c r="AC185" i="27"/>
  <c r="AE183" i="27"/>
  <c r="AD182" i="27"/>
  <c r="AC181" i="27"/>
  <c r="AE179" i="27"/>
  <c r="AD178" i="27"/>
  <c r="AC177" i="27"/>
  <c r="AE175" i="27"/>
  <c r="AD174" i="27"/>
  <c r="AC173" i="27"/>
  <c r="AC359" i="27"/>
  <c r="AE353" i="27"/>
  <c r="AD348" i="27"/>
  <c r="AC343" i="27"/>
  <c r="AE337" i="27"/>
  <c r="AD332" i="27"/>
  <c r="AC327" i="27"/>
  <c r="AE321" i="27"/>
  <c r="AD316" i="27"/>
  <c r="AC311" i="27"/>
  <c r="AE305" i="27"/>
  <c r="AD300" i="27"/>
  <c r="AC295" i="27"/>
  <c r="AE289" i="27"/>
  <c r="AD284" i="27"/>
  <c r="AC279" i="27"/>
  <c r="AD276" i="27"/>
  <c r="AE273" i="27"/>
  <c r="AC271" i="27"/>
  <c r="AD268" i="27"/>
  <c r="AE265" i="27"/>
  <c r="AC263" i="27"/>
  <c r="AD260" i="27"/>
  <c r="AE257" i="27"/>
  <c r="AC255" i="27"/>
  <c r="AD252" i="27"/>
  <c r="AC250" i="27"/>
  <c r="AE248" i="27"/>
  <c r="AD247" i="27"/>
  <c r="AC246" i="27"/>
  <c r="AE244" i="27"/>
  <c r="AD243" i="27"/>
  <c r="AC242" i="27"/>
  <c r="AE240" i="27"/>
  <c r="AD239" i="27"/>
  <c r="AC238" i="27"/>
  <c r="AE236" i="27"/>
  <c r="AD235" i="27"/>
  <c r="AC234" i="27"/>
  <c r="AE232" i="27"/>
  <c r="AD231" i="27"/>
  <c r="AC230" i="27"/>
  <c r="AE228" i="27"/>
  <c r="AD227" i="27"/>
  <c r="AC226" i="27"/>
  <c r="AE224" i="27"/>
  <c r="AD223" i="27"/>
  <c r="AC222" i="27"/>
  <c r="AE220" i="27"/>
  <c r="AD219" i="27"/>
  <c r="AC218" i="27"/>
  <c r="AE216" i="27"/>
  <c r="AD215" i="27"/>
  <c r="AC214" i="27"/>
  <c r="AE212" i="27"/>
  <c r="AD211" i="27"/>
  <c r="AC210" i="27"/>
  <c r="AE208" i="27"/>
  <c r="AD207" i="27"/>
  <c r="AC206" i="27"/>
  <c r="AE204" i="27"/>
  <c r="AD203" i="27"/>
  <c r="AC202" i="27"/>
  <c r="AE200" i="27"/>
  <c r="AD199" i="27"/>
  <c r="AC198" i="27"/>
  <c r="AE196" i="27"/>
  <c r="AD195" i="27"/>
  <c r="AC194" i="27"/>
  <c r="AE192" i="27"/>
  <c r="AD191" i="27"/>
  <c r="AC190" i="27"/>
  <c r="AE188" i="27"/>
  <c r="AD187" i="27"/>
  <c r="AC186" i="27"/>
  <c r="AE184" i="27"/>
  <c r="AD183" i="27"/>
  <c r="AC182" i="27"/>
  <c r="AE180" i="27"/>
  <c r="AD179" i="27"/>
  <c r="AC178" i="27"/>
  <c r="AE176" i="27"/>
  <c r="AD175" i="27"/>
  <c r="AC174" i="27"/>
  <c r="AE172" i="27"/>
  <c r="AE357" i="27"/>
  <c r="AD336" i="27"/>
  <c r="AC315" i="27"/>
  <c r="AE293" i="27"/>
  <c r="AE275" i="27"/>
  <c r="AC265" i="27"/>
  <c r="AD254" i="27"/>
  <c r="AC247" i="27"/>
  <c r="AE241" i="27"/>
  <c r="AD236" i="27"/>
  <c r="AC231" i="27"/>
  <c r="AE225" i="27"/>
  <c r="AD220" i="27"/>
  <c r="AC215" i="27"/>
  <c r="AE209" i="27"/>
  <c r="AD204" i="27"/>
  <c r="AC199" i="27"/>
  <c r="AD196" i="27"/>
  <c r="AE193" i="27"/>
  <c r="AC191" i="27"/>
  <c r="AD188" i="27"/>
  <c r="AE185" i="27"/>
  <c r="AC183" i="27"/>
  <c r="AD180" i="27"/>
  <c r="AE177" i="27"/>
  <c r="AC175" i="27"/>
  <c r="AD172" i="27"/>
  <c r="AC171" i="27"/>
  <c r="AE169" i="27"/>
  <c r="AD168" i="27"/>
  <c r="AC167" i="27"/>
  <c r="AE165" i="27"/>
  <c r="AD164" i="27"/>
  <c r="AC163" i="27"/>
  <c r="AE161" i="27"/>
  <c r="AD160" i="27"/>
  <c r="AC159" i="27"/>
  <c r="AE157" i="27"/>
  <c r="AD156" i="27"/>
  <c r="AC155" i="27"/>
  <c r="AE153" i="27"/>
  <c r="AD152" i="27"/>
  <c r="AC151" i="27"/>
  <c r="AE149" i="27"/>
  <c r="AD148" i="27"/>
  <c r="AC147" i="27"/>
  <c r="AE145" i="27"/>
  <c r="AD144" i="27"/>
  <c r="AC143" i="27"/>
  <c r="AE141" i="27"/>
  <c r="AD140" i="27"/>
  <c r="AC139" i="27"/>
  <c r="AE137" i="27"/>
  <c r="AD136" i="27"/>
  <c r="AC135" i="27"/>
  <c r="AE133" i="27"/>
  <c r="AD132" i="27"/>
  <c r="AC131" i="27"/>
  <c r="AE129" i="27"/>
  <c r="AD128" i="27"/>
  <c r="AC127" i="27"/>
  <c r="AE125" i="27"/>
  <c r="AD124" i="27"/>
  <c r="AC123" i="27"/>
  <c r="AD121" i="27"/>
  <c r="AD119" i="27"/>
  <c r="AD117" i="27"/>
  <c r="AD115" i="27"/>
  <c r="AD113" i="27"/>
  <c r="AD111" i="27"/>
  <c r="AD109" i="27"/>
  <c r="AD107" i="27"/>
  <c r="AD105" i="27"/>
  <c r="AD352" i="27"/>
  <c r="AC331" i="27"/>
  <c r="AE309" i="27"/>
  <c r="AD288" i="27"/>
  <c r="AC273" i="27"/>
  <c r="AD262" i="27"/>
  <c r="AE251" i="27"/>
  <c r="AE245" i="27"/>
  <c r="AD240" i="27"/>
  <c r="AC235" i="27"/>
  <c r="AE229" i="27"/>
  <c r="AD224" i="27"/>
  <c r="AC219" i="27"/>
  <c r="AE213" i="27"/>
  <c r="AD208" i="27"/>
  <c r="AC203" i="27"/>
  <c r="AE198" i="27"/>
  <c r="AC196" i="27"/>
  <c r="AD193" i="27"/>
  <c r="AE190" i="27"/>
  <c r="AC188" i="27"/>
  <c r="AD185" i="27"/>
  <c r="AE182" i="27"/>
  <c r="AC180" i="27"/>
  <c r="AD177" i="27"/>
  <c r="AE174" i="27"/>
  <c r="AC172" i="27"/>
  <c r="AE170" i="27"/>
  <c r="AD169" i="27"/>
  <c r="AC168" i="27"/>
  <c r="AE166" i="27"/>
  <c r="AD165" i="27"/>
  <c r="AC164" i="27"/>
  <c r="AE162" i="27"/>
  <c r="AD161" i="27"/>
  <c r="AC160" i="27"/>
  <c r="AE158" i="27"/>
  <c r="AD157" i="27"/>
  <c r="AC156" i="27"/>
  <c r="AE154" i="27"/>
  <c r="AD153" i="27"/>
  <c r="AC152" i="27"/>
  <c r="AE150" i="27"/>
  <c r="AD149" i="27"/>
  <c r="AC148" i="27"/>
  <c r="AE146" i="27"/>
  <c r="AD145" i="27"/>
  <c r="AC144" i="27"/>
  <c r="AE142" i="27"/>
  <c r="AD141" i="27"/>
  <c r="AC140" i="27"/>
  <c r="AE138" i="27"/>
  <c r="AD137" i="27"/>
  <c r="AC136" i="27"/>
  <c r="AE134" i="27"/>
  <c r="AD133" i="27"/>
  <c r="AC132" i="27"/>
  <c r="AE130" i="27"/>
  <c r="AD129" i="27"/>
  <c r="AC128" i="27"/>
  <c r="AE126" i="27"/>
  <c r="AD125" i="27"/>
  <c r="AC124" i="27"/>
  <c r="AE122" i="27"/>
  <c r="AC121" i="27"/>
  <c r="AE120" i="27"/>
  <c r="AC119" i="27"/>
  <c r="AE118" i="27"/>
  <c r="AC117" i="27"/>
  <c r="AE116" i="27"/>
  <c r="AC115" i="27"/>
  <c r="AE114" i="27"/>
  <c r="AC113" i="27"/>
  <c r="AE112" i="27"/>
  <c r="AC111" i="27"/>
  <c r="AE110" i="27"/>
  <c r="AC109" i="27"/>
  <c r="AE108" i="27"/>
  <c r="AC107" i="27"/>
  <c r="AE106" i="27"/>
  <c r="AC105" i="27"/>
  <c r="AE104" i="27"/>
  <c r="AC103" i="27"/>
  <c r="AC347" i="27"/>
  <c r="AE325" i="27"/>
  <c r="AD304" i="27"/>
  <c r="AC283" i="27"/>
  <c r="AD270" i="27"/>
  <c r="AE259" i="27"/>
  <c r="AE249" i="27"/>
  <c r="AD244" i="27"/>
  <c r="AC239" i="27"/>
  <c r="AE233" i="27"/>
  <c r="AD228" i="27"/>
  <c r="AC223" i="27"/>
  <c r="AE217" i="27"/>
  <c r="AD212" i="27"/>
  <c r="AC207" i="27"/>
  <c r="AE201" i="27"/>
  <c r="AE197" i="27"/>
  <c r="AC195" i="27"/>
  <c r="AD192" i="27"/>
  <c r="AE189" i="27"/>
  <c r="AC187" i="27"/>
  <c r="AD184" i="27"/>
  <c r="AE181" i="27"/>
  <c r="AC179" i="27"/>
  <c r="AD176" i="27"/>
  <c r="AE173" i="27"/>
  <c r="AE171" i="27"/>
  <c r="AD170" i="27"/>
  <c r="AC169" i="27"/>
  <c r="AE167" i="27"/>
  <c r="AD166" i="27"/>
  <c r="AC165" i="27"/>
  <c r="AE163" i="27"/>
  <c r="AD162" i="27"/>
  <c r="AC161" i="27"/>
  <c r="AE159" i="27"/>
  <c r="AD158" i="27"/>
  <c r="AC157" i="27"/>
  <c r="AE155" i="27"/>
  <c r="AD154" i="27"/>
  <c r="AC153" i="27"/>
  <c r="AE151" i="27"/>
  <c r="AD150" i="27"/>
  <c r="AC149" i="27"/>
  <c r="AE147" i="27"/>
  <c r="AD146" i="27"/>
  <c r="AC145" i="27"/>
  <c r="AE143" i="27"/>
  <c r="AD142" i="27"/>
  <c r="AC141" i="27"/>
  <c r="AE139" i="27"/>
  <c r="AD138" i="27"/>
  <c r="AC137" i="27"/>
  <c r="AE135" i="27"/>
  <c r="AD134" i="27"/>
  <c r="AC133" i="27"/>
  <c r="AE131" i="27"/>
  <c r="AD130" i="27"/>
  <c r="AC129" i="27"/>
  <c r="AE127" i="27"/>
  <c r="AD126" i="27"/>
  <c r="AC125" i="27"/>
  <c r="AE123" i="27"/>
  <c r="AD122" i="27"/>
  <c r="AD120" i="27"/>
  <c r="AD118" i="27"/>
  <c r="AD116" i="27"/>
  <c r="AD114" i="27"/>
  <c r="AD112" i="27"/>
  <c r="AD110" i="27"/>
  <c r="AD108" i="27"/>
  <c r="AD106" i="27"/>
  <c r="AD104" i="27"/>
  <c r="AD102" i="27"/>
  <c r="AE341" i="27"/>
  <c r="AE267" i="27"/>
  <c r="AE237" i="27"/>
  <c r="AD216" i="27"/>
  <c r="AD197" i="27"/>
  <c r="AE186" i="27"/>
  <c r="AC176" i="27"/>
  <c r="AE168" i="27"/>
  <c r="AD163" i="27"/>
  <c r="AC158" i="27"/>
  <c r="AE152" i="27"/>
  <c r="AD147" i="27"/>
  <c r="AC142" i="27"/>
  <c r="AE136" i="27"/>
  <c r="AD131" i="27"/>
  <c r="AC126" i="27"/>
  <c r="AD100" i="27"/>
  <c r="AD98" i="27"/>
  <c r="AD96" i="27"/>
  <c r="AD94" i="27"/>
  <c r="AD92" i="27"/>
  <c r="AD90" i="27"/>
  <c r="AD88" i="27"/>
  <c r="AD86" i="27"/>
  <c r="AD84" i="27"/>
  <c r="AD82" i="27"/>
  <c r="AD80" i="27"/>
  <c r="AD78" i="27"/>
  <c r="AD76" i="27"/>
  <c r="AD74" i="27"/>
  <c r="AD72" i="27"/>
  <c r="AD70" i="27"/>
  <c r="AD68" i="27"/>
  <c r="AD66" i="27"/>
  <c r="AD64" i="27"/>
  <c r="AD62" i="27"/>
  <c r="AD60" i="27"/>
  <c r="AD58" i="27"/>
  <c r="AD56" i="27"/>
  <c r="AD54" i="27"/>
  <c r="AD52" i="27"/>
  <c r="AD50" i="27"/>
  <c r="AD48" i="27"/>
  <c r="AD46" i="27"/>
  <c r="AD44" i="27"/>
  <c r="AD42" i="27"/>
  <c r="AD40" i="27"/>
  <c r="AD38" i="27"/>
  <c r="AD36" i="27"/>
  <c r="AD34" i="27"/>
  <c r="AD32" i="27"/>
  <c r="AD30" i="27"/>
  <c r="AD320" i="27"/>
  <c r="AC257" i="27"/>
  <c r="AD232" i="27"/>
  <c r="AC211" i="27"/>
  <c r="AE194" i="27"/>
  <c r="AC184" i="27"/>
  <c r="AD173" i="27"/>
  <c r="AD167" i="27"/>
  <c r="AC162" i="27"/>
  <c r="AE156" i="27"/>
  <c r="AD151" i="27"/>
  <c r="AC146" i="27"/>
  <c r="AE140" i="27"/>
  <c r="AD135" i="27"/>
  <c r="AC130" i="27"/>
  <c r="AE124" i="27"/>
  <c r="AE121" i="27"/>
  <c r="AE119" i="27"/>
  <c r="AE117" i="27"/>
  <c r="AE115" i="27"/>
  <c r="AE113" i="27"/>
  <c r="AE111" i="27"/>
  <c r="AE109" i="27"/>
  <c r="AE107" i="27"/>
  <c r="AE105" i="27"/>
  <c r="AE103" i="27"/>
  <c r="AE102" i="27"/>
  <c r="AE101" i="27"/>
  <c r="AC100" i="27"/>
  <c r="AE99" i="27"/>
  <c r="AC98" i="27"/>
  <c r="AE97" i="27"/>
  <c r="AC96" i="27"/>
  <c r="AE95" i="27"/>
  <c r="AC94" i="27"/>
  <c r="AE93" i="27"/>
  <c r="AC92" i="27"/>
  <c r="AE91" i="27"/>
  <c r="AC90" i="27"/>
  <c r="AE89" i="27"/>
  <c r="AC88" i="27"/>
  <c r="AE87" i="27"/>
  <c r="AC86" i="27"/>
  <c r="AE85" i="27"/>
  <c r="AC84" i="27"/>
  <c r="AE83" i="27"/>
  <c r="AC82" i="27"/>
  <c r="AE81" i="27"/>
  <c r="AC80" i="27"/>
  <c r="AE79" i="27"/>
  <c r="AC78" i="27"/>
  <c r="AE77" i="27"/>
  <c r="AC76" i="27"/>
  <c r="AE75" i="27"/>
  <c r="AC74" i="27"/>
  <c r="AE73" i="27"/>
  <c r="AC72" i="27"/>
  <c r="AE71" i="27"/>
  <c r="AC70" i="27"/>
  <c r="AE69" i="27"/>
  <c r="AC68" i="27"/>
  <c r="AE67" i="27"/>
  <c r="AC66" i="27"/>
  <c r="AE65" i="27"/>
  <c r="AC64" i="27"/>
  <c r="AE63" i="27"/>
  <c r="AC62" i="27"/>
  <c r="AE61" i="27"/>
  <c r="AC60" i="27"/>
  <c r="AE59" i="27"/>
  <c r="AC58" i="27"/>
  <c r="AE57" i="27"/>
  <c r="AC56" i="27"/>
  <c r="AE55" i="27"/>
  <c r="AC54" i="27"/>
  <c r="AE53" i="27"/>
  <c r="AC52" i="27"/>
  <c r="AE51" i="27"/>
  <c r="AC50" i="27"/>
  <c r="AE49" i="27"/>
  <c r="AC48" i="27"/>
  <c r="AE47" i="27"/>
  <c r="AC46" i="27"/>
  <c r="AE45" i="27"/>
  <c r="AC44" i="27"/>
  <c r="AE43" i="27"/>
  <c r="AC42" i="27"/>
  <c r="AE41" i="27"/>
  <c r="AC40" i="27"/>
  <c r="AE39" i="27"/>
  <c r="AC38" i="27"/>
  <c r="AE37" i="27"/>
  <c r="AC36" i="27"/>
  <c r="AC299" i="27"/>
  <c r="AD248" i="27"/>
  <c r="AC227" i="27"/>
  <c r="AE205" i="27"/>
  <c r="AC192" i="27"/>
  <c r="AD181" i="27"/>
  <c r="AD171" i="27"/>
  <c r="AC166" i="27"/>
  <c r="AE160" i="27"/>
  <c r="AD155" i="27"/>
  <c r="AC150" i="27"/>
  <c r="AE144" i="27"/>
  <c r="AD139" i="27"/>
  <c r="AC134" i="27"/>
  <c r="AE128" i="27"/>
  <c r="AD123" i="27"/>
  <c r="AD103" i="27"/>
  <c r="AC102" i="27"/>
  <c r="AD101" i="27"/>
  <c r="AD99" i="27"/>
  <c r="AD97" i="27"/>
  <c r="AD95" i="27"/>
  <c r="AD93" i="27"/>
  <c r="AD91" i="27"/>
  <c r="AD89" i="27"/>
  <c r="AD87" i="27"/>
  <c r="AD85" i="27"/>
  <c r="AD83" i="27"/>
  <c r="AD81" i="27"/>
  <c r="AD79" i="27"/>
  <c r="AD77" i="27"/>
  <c r="AD75" i="27"/>
  <c r="AD73" i="27"/>
  <c r="AD71" i="27"/>
  <c r="AD69" i="27"/>
  <c r="AD67" i="27"/>
  <c r="AD65" i="27"/>
  <c r="AD63" i="27"/>
  <c r="AD61" i="27"/>
  <c r="AD59" i="27"/>
  <c r="AD57" i="27"/>
  <c r="AD55" i="27"/>
  <c r="AD53" i="27"/>
  <c r="AD51" i="27"/>
  <c r="AD49" i="27"/>
  <c r="AD47" i="27"/>
  <c r="AD45" i="27"/>
  <c r="AD43" i="27"/>
  <c r="AD41" i="27"/>
  <c r="AD39" i="27"/>
  <c r="AD37" i="27"/>
  <c r="AD35" i="27"/>
  <c r="AD33" i="27"/>
  <c r="AD31" i="27"/>
  <c r="AD29" i="27"/>
  <c r="AC37" i="27"/>
  <c r="AC41" i="27"/>
  <c r="AC45" i="27"/>
  <c r="AC49" i="27"/>
  <c r="AC104" i="27"/>
  <c r="AC108" i="27"/>
  <c r="AC112" i="27"/>
  <c r="AC116" i="27"/>
  <c r="AC120" i="27"/>
  <c r="AE132" i="27"/>
  <c r="AC154" i="27"/>
  <c r="AE178" i="27"/>
  <c r="AC243" i="27"/>
  <c r="AE52" i="27"/>
  <c r="AE54" i="27"/>
  <c r="AE56" i="27"/>
  <c r="AE58" i="27"/>
  <c r="AE60" i="27"/>
  <c r="AE62" i="27"/>
  <c r="AE64" i="27"/>
  <c r="AE66" i="27"/>
  <c r="AE68" i="27"/>
  <c r="AE70" i="27"/>
  <c r="AE72" i="27"/>
  <c r="AE74" i="27"/>
  <c r="AE76" i="27"/>
  <c r="AE78" i="27"/>
  <c r="AE80" i="27"/>
  <c r="AE82" i="27"/>
  <c r="AE84" i="27"/>
  <c r="AE86" i="27"/>
  <c r="AE88" i="27"/>
  <c r="AE90" i="27"/>
  <c r="AE92" i="27"/>
  <c r="AE94" i="27"/>
  <c r="AE96" i="27"/>
  <c r="AE98" i="27"/>
  <c r="AE100" i="27"/>
  <c r="AC138" i="27"/>
  <c r="AD159" i="27"/>
  <c r="AD189" i="27"/>
  <c r="AD278" i="27"/>
  <c r="J83" i="29" l="1"/>
  <c r="N43" i="29"/>
  <c r="N32" i="29"/>
  <c r="N33" i="29"/>
  <c r="N38" i="29"/>
  <c r="N29" i="29"/>
  <c r="N46" i="29"/>
  <c r="N30" i="29"/>
  <c r="N40" i="29"/>
  <c r="N35" i="29"/>
  <c r="N27" i="29"/>
  <c r="N41" i="29"/>
  <c r="N37" i="29"/>
  <c r="N39" i="29"/>
  <c r="N47" i="29"/>
  <c r="N49" i="29"/>
  <c r="N25" i="29"/>
  <c r="N26" i="29"/>
  <c r="N45" i="29"/>
  <c r="N31" i="29"/>
  <c r="N51" i="29"/>
  <c r="N48" i="29"/>
  <c r="N28" i="29"/>
  <c r="N53" i="29"/>
  <c r="N44" i="29"/>
  <c r="N50" i="29"/>
  <c r="N36" i="29"/>
  <c r="N52" i="29"/>
  <c r="N34" i="29"/>
  <c r="N42" i="29"/>
  <c r="Q52" i="29"/>
  <c r="Q33" i="29"/>
  <c r="R31" i="29"/>
  <c r="R43" i="29"/>
  <c r="R33" i="29"/>
  <c r="P52" i="29"/>
  <c r="R47" i="29"/>
  <c r="P53" i="29"/>
  <c r="P34" i="29"/>
  <c r="O43" i="29"/>
  <c r="P50" i="29"/>
  <c r="O26" i="29"/>
  <c r="P35" i="29"/>
  <c r="Q41" i="29"/>
  <c r="R53" i="29"/>
  <c r="Q53" i="29"/>
  <c r="Q39" i="29"/>
  <c r="R35" i="29"/>
  <c r="R32" i="29"/>
  <c r="Q43" i="29"/>
  <c r="P44" i="29"/>
  <c r="O50" i="29"/>
  <c r="P40" i="29"/>
  <c r="Q26" i="29"/>
  <c r="Q47" i="29"/>
  <c r="P51" i="29"/>
  <c r="P32" i="29"/>
  <c r="R42" i="29"/>
  <c r="O45" i="29"/>
  <c r="P38" i="29"/>
  <c r="P26" i="29"/>
  <c r="P25" i="29"/>
  <c r="O28" i="29"/>
  <c r="Q44" i="29"/>
  <c r="P41" i="29"/>
  <c r="Q34" i="29"/>
  <c r="R52" i="29"/>
  <c r="O41" i="29"/>
  <c r="R49" i="29"/>
  <c r="O39" i="29"/>
  <c r="O35" i="29"/>
  <c r="O47" i="29"/>
  <c r="O30" i="29"/>
  <c r="R34" i="29"/>
  <c r="P48" i="29"/>
  <c r="O29" i="29"/>
  <c r="O38" i="29"/>
  <c r="R48" i="29"/>
  <c r="P37" i="29"/>
  <c r="O46" i="29"/>
  <c r="R38" i="29"/>
  <c r="P29" i="29"/>
  <c r="O36" i="29"/>
  <c r="Q36" i="29"/>
  <c r="P31" i="29"/>
  <c r="R44" i="29"/>
  <c r="O53" i="29"/>
  <c r="R25" i="29"/>
  <c r="R45" i="29"/>
  <c r="Q35" i="29"/>
  <c r="P33" i="29"/>
  <c r="R26" i="29"/>
  <c r="P39" i="29"/>
  <c r="O27" i="29"/>
  <c r="R37" i="29"/>
  <c r="P43" i="29"/>
  <c r="R51" i="29"/>
  <c r="Q42" i="29"/>
  <c r="R36" i="29"/>
  <c r="P45" i="29"/>
  <c r="Q27" i="29"/>
  <c r="O34" i="29"/>
  <c r="P47" i="29"/>
  <c r="O51" i="29"/>
  <c r="O32" i="29"/>
  <c r="P36" i="29"/>
  <c r="Q38" i="29"/>
  <c r="Q31" i="29"/>
  <c r="O31" i="29"/>
  <c r="O40" i="29"/>
  <c r="O52" i="29"/>
  <c r="O48" i="29"/>
  <c r="R28" i="29"/>
  <c r="P27" i="29"/>
  <c r="Q45" i="29"/>
  <c r="R30" i="29"/>
  <c r="Q49" i="29"/>
  <c r="O49" i="29"/>
  <c r="Q37" i="29"/>
  <c r="R39" i="29"/>
  <c r="P28" i="29"/>
  <c r="O42" i="29"/>
  <c r="R50" i="29"/>
  <c r="R40" i="29"/>
  <c r="R27" i="29"/>
  <c r="Q28" i="29"/>
  <c r="O37" i="29"/>
  <c r="Q46" i="29"/>
  <c r="P49" i="29"/>
  <c r="P42" i="29"/>
  <c r="Q51" i="29"/>
  <c r="Q30" i="29"/>
  <c r="O33" i="29"/>
  <c r="Q50" i="29"/>
  <c r="Q48" i="29"/>
  <c r="Q29" i="29"/>
  <c r="P46" i="29"/>
  <c r="Q25" i="29"/>
  <c r="Q32" i="29"/>
  <c r="R29" i="29"/>
  <c r="O44" i="29"/>
  <c r="Q40" i="29"/>
  <c r="R41" i="29"/>
  <c r="R46" i="29"/>
  <c r="AG5" i="27"/>
  <c r="AB6" i="27"/>
  <c r="N54" i="29" l="1"/>
  <c r="P54" i="29"/>
  <c r="O54" i="29"/>
  <c r="Q54" i="29"/>
  <c r="R54" i="29"/>
  <c r="AB7" i="27"/>
  <c r="AG6" i="27"/>
  <c r="AB8" i="27" l="1"/>
  <c r="AG7" i="27"/>
  <c r="AG8" i="27" l="1"/>
  <c r="AB9" i="27"/>
  <c r="AB10" i="27" l="1"/>
  <c r="AG9" i="27"/>
  <c r="AG10" i="27" l="1"/>
  <c r="AB11" i="27"/>
  <c r="AB12" i="27" l="1"/>
  <c r="AG11" i="27"/>
  <c r="AG12" i="27" l="1"/>
  <c r="M369" i="26" l="1"/>
  <c r="M368" i="26"/>
  <c r="M367" i="26"/>
  <c r="M366" i="26"/>
  <c r="M365" i="26"/>
  <c r="M364" i="26"/>
  <c r="M363" i="26"/>
  <c r="M362" i="26"/>
  <c r="M361" i="26"/>
  <c r="M360" i="26"/>
  <c r="M359" i="26"/>
  <c r="M358" i="26"/>
  <c r="M357" i="26"/>
  <c r="M356" i="26"/>
  <c r="M355" i="26"/>
  <c r="M354" i="26"/>
  <c r="M353" i="26"/>
  <c r="M352" i="26"/>
  <c r="M351" i="26"/>
  <c r="M350" i="26"/>
  <c r="M349" i="26"/>
  <c r="M348" i="26"/>
  <c r="M347" i="26"/>
  <c r="M346" i="26"/>
  <c r="M345" i="26"/>
  <c r="M344" i="26"/>
  <c r="M343" i="26"/>
  <c r="M342" i="26"/>
  <c r="M341" i="26"/>
  <c r="M340" i="26"/>
  <c r="M339" i="26"/>
  <c r="M338" i="26"/>
  <c r="M337" i="26"/>
  <c r="M336" i="26"/>
  <c r="M335" i="26"/>
  <c r="M334" i="26"/>
  <c r="M333" i="26"/>
  <c r="M332" i="26"/>
  <c r="M331" i="26"/>
  <c r="M330" i="26"/>
  <c r="M329" i="26"/>
  <c r="M328" i="26"/>
  <c r="M327" i="26"/>
  <c r="M326" i="26"/>
  <c r="M325" i="26"/>
  <c r="M324" i="26"/>
  <c r="M323" i="26"/>
  <c r="M322" i="26"/>
  <c r="M321" i="26"/>
  <c r="M320" i="26"/>
  <c r="M319" i="26"/>
  <c r="M318" i="26"/>
  <c r="M317" i="26"/>
  <c r="M316" i="26"/>
  <c r="M315" i="26"/>
  <c r="M314" i="26"/>
  <c r="M313" i="26"/>
  <c r="M312" i="26"/>
  <c r="M311" i="26"/>
  <c r="M310" i="26"/>
  <c r="M309" i="26"/>
  <c r="M308" i="26"/>
  <c r="M307" i="26"/>
  <c r="M306" i="26"/>
  <c r="M305" i="26"/>
  <c r="M304" i="26"/>
  <c r="M303" i="26"/>
  <c r="M302" i="26"/>
  <c r="M301" i="26"/>
  <c r="M300" i="26"/>
  <c r="M299" i="26"/>
  <c r="M298" i="26"/>
  <c r="M297" i="26"/>
  <c r="M296" i="26"/>
  <c r="M295" i="26"/>
  <c r="M294" i="26"/>
  <c r="M293" i="26"/>
  <c r="M292" i="26"/>
  <c r="M291" i="26"/>
  <c r="M290" i="26"/>
  <c r="M289" i="26"/>
  <c r="M288" i="26"/>
  <c r="M287" i="26"/>
  <c r="M286" i="26"/>
  <c r="M285" i="26"/>
  <c r="M284" i="26"/>
  <c r="M283" i="26"/>
  <c r="M282" i="26"/>
  <c r="M281" i="26"/>
  <c r="M280" i="26"/>
  <c r="M279" i="26"/>
  <c r="M278" i="26"/>
  <c r="M277" i="26"/>
  <c r="M276" i="26"/>
  <c r="M275" i="26"/>
  <c r="M274" i="26"/>
  <c r="M273" i="26"/>
  <c r="M272" i="26"/>
  <c r="M271" i="26"/>
  <c r="M270" i="26"/>
  <c r="M269" i="26"/>
  <c r="M268" i="26"/>
  <c r="M267" i="26"/>
  <c r="M266" i="26"/>
  <c r="M265" i="26"/>
  <c r="M264" i="26"/>
  <c r="M263" i="26"/>
  <c r="M262" i="26"/>
  <c r="M261" i="26"/>
  <c r="M260" i="26"/>
  <c r="M259" i="26"/>
  <c r="M258" i="26"/>
  <c r="M257" i="26"/>
  <c r="M256" i="26"/>
  <c r="M255" i="26"/>
  <c r="M254" i="26"/>
  <c r="M253" i="26"/>
  <c r="M252" i="26"/>
  <c r="M251" i="26"/>
  <c r="M250" i="26"/>
  <c r="M249" i="26"/>
  <c r="M248" i="26"/>
  <c r="M247" i="26"/>
  <c r="M246" i="26"/>
  <c r="M245" i="26"/>
  <c r="M244" i="26"/>
  <c r="M243" i="26"/>
  <c r="M242" i="26"/>
  <c r="M241" i="26"/>
  <c r="M240" i="26"/>
  <c r="M239" i="26"/>
  <c r="M238" i="26"/>
  <c r="M237" i="26"/>
  <c r="M236" i="26"/>
  <c r="M235" i="26"/>
  <c r="M234" i="26"/>
  <c r="M233" i="26"/>
  <c r="M232" i="26"/>
  <c r="M231" i="26"/>
  <c r="M230" i="26"/>
  <c r="M229" i="26"/>
  <c r="M228" i="26"/>
  <c r="M227" i="26"/>
  <c r="M226" i="26"/>
  <c r="M225" i="26"/>
  <c r="M224" i="26"/>
  <c r="M223" i="26"/>
  <c r="M222" i="26"/>
  <c r="M221" i="26"/>
  <c r="M220" i="26"/>
  <c r="M219" i="26"/>
  <c r="M218" i="26"/>
  <c r="M217" i="26"/>
  <c r="M216" i="26"/>
  <c r="M215" i="26"/>
  <c r="M214" i="26"/>
  <c r="M213" i="26"/>
  <c r="M212" i="26"/>
  <c r="M211" i="26"/>
  <c r="M210" i="26"/>
  <c r="M209" i="26"/>
  <c r="M208" i="26"/>
  <c r="M207" i="26"/>
  <c r="M206" i="26"/>
  <c r="M205" i="26"/>
  <c r="M204" i="26"/>
  <c r="M203" i="26"/>
  <c r="M202" i="26"/>
  <c r="M201" i="26"/>
  <c r="M200" i="26"/>
  <c r="M199" i="26"/>
  <c r="M198" i="26"/>
  <c r="M197" i="26"/>
  <c r="M196" i="26"/>
  <c r="M195" i="26"/>
  <c r="M194" i="26"/>
  <c r="M193" i="26"/>
  <c r="M192" i="26"/>
  <c r="M191" i="26"/>
  <c r="M190" i="26"/>
  <c r="M189" i="26"/>
  <c r="M188" i="26"/>
  <c r="M187" i="26"/>
  <c r="M186" i="26"/>
  <c r="M185" i="26"/>
  <c r="M184" i="26"/>
  <c r="M183" i="26"/>
  <c r="M182" i="26"/>
  <c r="M181" i="26"/>
  <c r="M180" i="26"/>
  <c r="M179" i="26"/>
  <c r="M178" i="26"/>
  <c r="M177" i="26"/>
  <c r="M176" i="26"/>
  <c r="M175" i="26"/>
  <c r="M174" i="26"/>
  <c r="M173" i="26"/>
  <c r="M172" i="26"/>
  <c r="M171" i="26"/>
  <c r="M170" i="26"/>
  <c r="M169" i="26"/>
  <c r="M168" i="26"/>
  <c r="M167" i="26"/>
  <c r="M166" i="26"/>
  <c r="M165" i="26"/>
  <c r="M164" i="26"/>
  <c r="M163" i="26"/>
  <c r="M162" i="26"/>
  <c r="M161" i="26"/>
  <c r="M160" i="26"/>
  <c r="M159" i="26"/>
  <c r="M158" i="26"/>
  <c r="M157" i="26"/>
  <c r="M156" i="26"/>
  <c r="M155" i="26"/>
  <c r="M154" i="26"/>
  <c r="M153" i="26"/>
  <c r="M152" i="26"/>
  <c r="M151" i="26"/>
  <c r="M150" i="26"/>
  <c r="M149" i="26"/>
  <c r="M148" i="26"/>
  <c r="M147" i="26"/>
  <c r="M146" i="26"/>
  <c r="M145" i="26"/>
  <c r="M144" i="26"/>
  <c r="M143" i="26"/>
  <c r="M142" i="26"/>
  <c r="M141" i="26"/>
  <c r="M140" i="26"/>
  <c r="M139" i="26"/>
  <c r="M138" i="26"/>
  <c r="M137" i="26"/>
  <c r="M136" i="26"/>
  <c r="M135" i="26"/>
  <c r="M134" i="26"/>
  <c r="M133" i="26"/>
  <c r="M132" i="26"/>
  <c r="M131" i="26"/>
  <c r="M130" i="26"/>
  <c r="M129" i="26"/>
  <c r="M128" i="26"/>
  <c r="M127" i="26"/>
  <c r="M126" i="26"/>
  <c r="M125" i="26"/>
  <c r="M124" i="26"/>
  <c r="M123" i="26"/>
  <c r="M122" i="26"/>
  <c r="M121" i="26"/>
  <c r="M120" i="26"/>
  <c r="M119" i="26"/>
  <c r="M118" i="26"/>
  <c r="M117" i="26"/>
  <c r="M116" i="26"/>
  <c r="M115" i="26"/>
  <c r="M114" i="26"/>
  <c r="M113" i="26"/>
  <c r="M112" i="26"/>
  <c r="M111" i="26"/>
  <c r="M110" i="26"/>
  <c r="M109" i="26"/>
  <c r="M108" i="26"/>
  <c r="M107" i="26"/>
  <c r="M106" i="26"/>
  <c r="M105" i="26"/>
  <c r="M104" i="26"/>
  <c r="M103" i="26"/>
  <c r="M102" i="26"/>
  <c r="M101" i="26"/>
  <c r="M100" i="26"/>
  <c r="M99" i="26"/>
  <c r="M98" i="26"/>
  <c r="M97" i="26"/>
  <c r="M96" i="26"/>
  <c r="M95" i="26"/>
  <c r="M94" i="26"/>
  <c r="M93" i="26"/>
  <c r="M92" i="26"/>
  <c r="M91" i="26"/>
  <c r="M90" i="26"/>
  <c r="M89" i="26"/>
  <c r="M88" i="26"/>
  <c r="M87" i="26"/>
  <c r="M86" i="26"/>
  <c r="M85" i="26"/>
  <c r="M84" i="26"/>
  <c r="M83" i="26"/>
  <c r="M82" i="26"/>
  <c r="M81" i="26"/>
  <c r="M80" i="26"/>
  <c r="M79" i="26"/>
  <c r="M78" i="26"/>
  <c r="M77" i="26"/>
  <c r="M76" i="26"/>
  <c r="M75" i="26"/>
  <c r="M74" i="26"/>
  <c r="M73" i="26"/>
  <c r="M72" i="26"/>
  <c r="M71" i="26"/>
  <c r="M70" i="26"/>
  <c r="M69" i="26"/>
  <c r="M68" i="26"/>
  <c r="M67" i="26"/>
  <c r="M66" i="26"/>
  <c r="M65" i="26"/>
  <c r="M64" i="26"/>
  <c r="M63" i="26"/>
  <c r="M62" i="26"/>
  <c r="M61" i="26"/>
  <c r="M60" i="26"/>
  <c r="M59" i="26"/>
  <c r="M58" i="26"/>
  <c r="M57" i="26"/>
  <c r="M56" i="26"/>
  <c r="M55" i="26"/>
  <c r="M54" i="26"/>
  <c r="M53" i="26"/>
  <c r="M52" i="26"/>
  <c r="M51" i="26"/>
  <c r="M50" i="26"/>
  <c r="M49" i="26"/>
  <c r="M48" i="26"/>
  <c r="M47" i="26"/>
  <c r="M46" i="26"/>
  <c r="M45" i="26"/>
  <c r="M44" i="26"/>
  <c r="M43" i="26"/>
  <c r="M42" i="26"/>
  <c r="M41" i="26"/>
  <c r="M40" i="26"/>
  <c r="M39" i="26"/>
  <c r="M38" i="26"/>
  <c r="M37" i="26"/>
  <c r="M36" i="26"/>
  <c r="M35" i="26"/>
  <c r="M34" i="26"/>
  <c r="M33" i="26"/>
  <c r="M32" i="26"/>
  <c r="M31" i="26"/>
  <c r="M30" i="26"/>
  <c r="M29" i="26"/>
  <c r="M28" i="26"/>
  <c r="M27" i="26"/>
  <c r="M26" i="26"/>
  <c r="M25" i="26"/>
  <c r="M24" i="26"/>
  <c r="M23" i="26"/>
  <c r="M22" i="26"/>
  <c r="M21" i="26"/>
  <c r="M20" i="26"/>
  <c r="M19" i="26"/>
  <c r="M18" i="26"/>
  <c r="M17" i="26"/>
  <c r="M16" i="26"/>
  <c r="M15" i="26"/>
  <c r="M14" i="26"/>
  <c r="M13" i="26"/>
  <c r="M12" i="26"/>
  <c r="M11" i="26"/>
  <c r="A11" i="26"/>
  <c r="A12" i="26" s="1"/>
  <c r="M10" i="26"/>
  <c r="M9" i="26"/>
  <c r="K9" i="26"/>
  <c r="M8" i="26"/>
  <c r="K8" i="26"/>
  <c r="M7" i="26"/>
  <c r="K7" i="26"/>
  <c r="M6" i="26"/>
  <c r="M5" i="26"/>
  <c r="D5" i="26" s="1"/>
  <c r="E5" i="26" s="1"/>
  <c r="N4" i="26"/>
  <c r="X122" i="25"/>
  <c r="X121" i="25"/>
  <c r="X120" i="25"/>
  <c r="X119" i="25"/>
  <c r="X118" i="25"/>
  <c r="X117" i="25"/>
  <c r="X116" i="25"/>
  <c r="X115" i="25"/>
  <c r="X114" i="25"/>
  <c r="X113" i="25"/>
  <c r="X112" i="25"/>
  <c r="X111" i="25"/>
  <c r="X110" i="25"/>
  <c r="X109" i="25"/>
  <c r="X108" i="25"/>
  <c r="X107" i="25"/>
  <c r="X106" i="25"/>
  <c r="X105" i="25"/>
  <c r="X104" i="25"/>
  <c r="X103" i="25"/>
  <c r="X102" i="25"/>
  <c r="X101" i="25"/>
  <c r="X100" i="25"/>
  <c r="X99" i="25"/>
  <c r="X98" i="25"/>
  <c r="X97" i="25"/>
  <c r="X96" i="25"/>
  <c r="X95" i="25"/>
  <c r="X94" i="25"/>
  <c r="X93" i="25"/>
  <c r="X92" i="25"/>
  <c r="X91" i="25"/>
  <c r="X90" i="25"/>
  <c r="X89" i="25"/>
  <c r="X88" i="25"/>
  <c r="X87" i="25"/>
  <c r="X86" i="25"/>
  <c r="X85" i="25"/>
  <c r="X84" i="25"/>
  <c r="X83" i="25"/>
  <c r="X82" i="25"/>
  <c r="X81" i="25"/>
  <c r="X80" i="25"/>
  <c r="X79" i="25"/>
  <c r="X78" i="25"/>
  <c r="X77" i="25"/>
  <c r="X76" i="25"/>
  <c r="X75" i="25"/>
  <c r="X74" i="25"/>
  <c r="X73" i="25"/>
  <c r="X72" i="25"/>
  <c r="X71" i="25"/>
  <c r="X70" i="25"/>
  <c r="X69" i="25"/>
  <c r="X68" i="25"/>
  <c r="X67" i="25"/>
  <c r="X66" i="25"/>
  <c r="X65" i="25"/>
  <c r="X64" i="25"/>
  <c r="X63" i="25"/>
  <c r="X62" i="25"/>
  <c r="X61" i="25"/>
  <c r="X60" i="25"/>
  <c r="X59" i="25"/>
  <c r="X58" i="25"/>
  <c r="X57" i="25"/>
  <c r="X56" i="25"/>
  <c r="X55" i="25"/>
  <c r="X54" i="25"/>
  <c r="X53" i="25"/>
  <c r="X52" i="25"/>
  <c r="X51" i="25"/>
  <c r="X50" i="25"/>
  <c r="X49" i="25"/>
  <c r="X48" i="25"/>
  <c r="X47" i="25"/>
  <c r="X46" i="25"/>
  <c r="X45" i="25"/>
  <c r="X44" i="25"/>
  <c r="X43" i="25"/>
  <c r="X42" i="25"/>
  <c r="X41" i="25"/>
  <c r="X40" i="25"/>
  <c r="X39" i="25"/>
  <c r="X38" i="25"/>
  <c r="X37" i="25"/>
  <c r="X36" i="25"/>
  <c r="X35" i="25"/>
  <c r="X34" i="25"/>
  <c r="X33" i="25"/>
  <c r="X32" i="25"/>
  <c r="X31" i="25"/>
  <c r="X30" i="25"/>
  <c r="X29" i="25"/>
  <c r="X28" i="25"/>
  <c r="X27" i="25"/>
  <c r="X26" i="25"/>
  <c r="X25" i="25"/>
  <c r="X24" i="25"/>
  <c r="X23" i="25"/>
  <c r="X22" i="25"/>
  <c r="X21" i="25"/>
  <c r="X20" i="25"/>
  <c r="X19" i="25"/>
  <c r="X18" i="25"/>
  <c r="X17" i="25"/>
  <c r="X16" i="25"/>
  <c r="X15" i="25"/>
  <c r="X14" i="25"/>
  <c r="X13" i="25"/>
  <c r="X12" i="25"/>
  <c r="X11" i="25"/>
  <c r="X10" i="25"/>
  <c r="X9" i="25"/>
  <c r="X8" i="25"/>
  <c r="D8" i="25"/>
  <c r="B8" i="25"/>
  <c r="X7" i="25"/>
  <c r="D7" i="25"/>
  <c r="B7" i="25"/>
  <c r="X6" i="25"/>
  <c r="D6" i="25"/>
  <c r="B6" i="25"/>
  <c r="X5" i="25"/>
  <c r="S5" i="25"/>
  <c r="D5" i="25"/>
  <c r="C5" i="25"/>
  <c r="B5" i="25"/>
  <c r="Y4" i="25"/>
  <c r="AD4" i="25" s="1"/>
  <c r="X4" i="25"/>
  <c r="D4" i="25"/>
  <c r="C4" i="25"/>
  <c r="B4" i="25"/>
  <c r="AD3" i="25"/>
  <c r="X3" i="25"/>
  <c r="G3" i="25"/>
  <c r="F3" i="25"/>
  <c r="E3" i="25"/>
  <c r="H5" i="26" l="1"/>
  <c r="L5" i="26" s="1"/>
  <c r="C6" i="26" s="1"/>
  <c r="A13" i="26"/>
  <c r="Y5" i="25"/>
  <c r="AD5" i="25" s="1"/>
  <c r="D6" i="26" l="1"/>
  <c r="E6" i="26"/>
  <c r="A14" i="26"/>
  <c r="Y6" i="25"/>
  <c r="Y7" i="25" s="1"/>
  <c r="A15" i="26" l="1"/>
  <c r="H6" i="26"/>
  <c r="L6" i="26" s="1"/>
  <c r="C7" i="26" s="1"/>
  <c r="AD6" i="25"/>
  <c r="Y8" i="25"/>
  <c r="AD7" i="25"/>
  <c r="D7" i="26" l="1"/>
  <c r="E7" i="26" s="1"/>
  <c r="A16" i="26"/>
  <c r="AD8" i="25"/>
  <c r="Y9" i="25"/>
  <c r="A17" i="26" l="1"/>
  <c r="H7" i="26"/>
  <c r="L7" i="26" s="1"/>
  <c r="C8" i="26" s="1"/>
  <c r="Y10" i="25"/>
  <c r="AD9" i="25"/>
  <c r="D8" i="26" l="1"/>
  <c r="E8" i="26" s="1"/>
  <c r="A18" i="26"/>
  <c r="Y11" i="25"/>
  <c r="AD10" i="25"/>
  <c r="H8" i="26" l="1"/>
  <c r="L8" i="26" s="1"/>
  <c r="C9" i="26" s="1"/>
  <c r="A19" i="26"/>
  <c r="Y12" i="25"/>
  <c r="AD11" i="25"/>
  <c r="D9" i="26" l="1"/>
  <c r="A20" i="26"/>
  <c r="AD12" i="25"/>
  <c r="A21" i="26" l="1"/>
  <c r="T4" i="19"/>
  <c r="U4" i="19"/>
  <c r="T5" i="19"/>
  <c r="U5" i="19"/>
  <c r="V5" i="19"/>
  <c r="T6" i="19"/>
  <c r="U6" i="19"/>
  <c r="V6" i="19"/>
  <c r="T7" i="19"/>
  <c r="U7" i="19"/>
  <c r="T8" i="19"/>
  <c r="U8" i="19"/>
  <c r="T9" i="19"/>
  <c r="U9" i="19"/>
  <c r="T10" i="19"/>
  <c r="U10" i="19"/>
  <c r="T11" i="19"/>
  <c r="U11" i="19"/>
  <c r="T12" i="19"/>
  <c r="U12" i="19"/>
  <c r="T13" i="19"/>
  <c r="U13" i="19"/>
  <c r="V13" i="19"/>
  <c r="T14" i="19"/>
  <c r="U14" i="19"/>
  <c r="V14" i="19"/>
  <c r="T15" i="19"/>
  <c r="U15" i="19"/>
  <c r="V15" i="19"/>
  <c r="T16" i="19"/>
  <c r="U16" i="19"/>
  <c r="V16" i="19"/>
  <c r="T17" i="19"/>
  <c r="U17" i="19"/>
  <c r="V17" i="19"/>
  <c r="T18" i="19"/>
  <c r="U18" i="19"/>
  <c r="V18" i="19"/>
  <c r="T19" i="19"/>
  <c r="U19" i="19"/>
  <c r="V19" i="19"/>
  <c r="T20" i="19"/>
  <c r="U20" i="19"/>
  <c r="V20" i="19"/>
  <c r="T21" i="19"/>
  <c r="U21" i="19"/>
  <c r="V21" i="19"/>
  <c r="T22" i="19"/>
  <c r="U22" i="19"/>
  <c r="V22" i="19"/>
  <c r="T23" i="19"/>
  <c r="U23" i="19"/>
  <c r="V23" i="19"/>
  <c r="T24" i="19"/>
  <c r="U24" i="19"/>
  <c r="V24" i="19"/>
  <c r="T25" i="19"/>
  <c r="U25" i="19"/>
  <c r="V25" i="19"/>
  <c r="T26" i="19"/>
  <c r="U26" i="19"/>
  <c r="V26" i="19"/>
  <c r="T27" i="19"/>
  <c r="U27" i="19"/>
  <c r="V27" i="19"/>
  <c r="T28" i="19"/>
  <c r="U28" i="19"/>
  <c r="V28" i="19"/>
  <c r="T29" i="19"/>
  <c r="U29" i="19"/>
  <c r="V29" i="19"/>
  <c r="T30" i="19"/>
  <c r="U30" i="19"/>
  <c r="V30" i="19"/>
  <c r="T31" i="19"/>
  <c r="U31" i="19"/>
  <c r="V31" i="19"/>
  <c r="T32" i="19"/>
  <c r="U32" i="19"/>
  <c r="V32" i="19"/>
  <c r="T33" i="19"/>
  <c r="U33" i="19"/>
  <c r="V33" i="19"/>
  <c r="T34" i="19"/>
  <c r="U34" i="19"/>
  <c r="V34" i="19"/>
  <c r="T35" i="19"/>
  <c r="U35" i="19"/>
  <c r="V35" i="19"/>
  <c r="T36" i="19"/>
  <c r="U36" i="19"/>
  <c r="V36" i="19"/>
  <c r="T37" i="19"/>
  <c r="U37" i="19"/>
  <c r="V37" i="19"/>
  <c r="T38" i="19"/>
  <c r="U38" i="19"/>
  <c r="V38" i="19"/>
  <c r="T39" i="19"/>
  <c r="U39" i="19"/>
  <c r="V39" i="19"/>
  <c r="T40" i="19"/>
  <c r="U40" i="19"/>
  <c r="V40" i="19"/>
  <c r="T41" i="19"/>
  <c r="U41" i="19"/>
  <c r="V41" i="19"/>
  <c r="T42" i="19"/>
  <c r="U42" i="19"/>
  <c r="V42" i="19"/>
  <c r="T43" i="19"/>
  <c r="U43" i="19"/>
  <c r="V43" i="19"/>
  <c r="T44" i="19"/>
  <c r="U44" i="19"/>
  <c r="V44" i="19"/>
  <c r="T45" i="19"/>
  <c r="U45" i="19"/>
  <c r="V45" i="19"/>
  <c r="T46" i="19"/>
  <c r="U46" i="19"/>
  <c r="V46" i="19"/>
  <c r="T47" i="19"/>
  <c r="U47" i="19"/>
  <c r="V47" i="19"/>
  <c r="T48" i="19"/>
  <c r="U48" i="19"/>
  <c r="V48" i="19"/>
  <c r="T49" i="19"/>
  <c r="U49" i="19"/>
  <c r="V49" i="19"/>
  <c r="T50" i="19"/>
  <c r="U50" i="19"/>
  <c r="V50" i="19"/>
  <c r="T51" i="19"/>
  <c r="U51" i="19"/>
  <c r="V51" i="19"/>
  <c r="T52" i="19"/>
  <c r="U52" i="19"/>
  <c r="V52" i="19"/>
  <c r="T53" i="19"/>
  <c r="U53" i="19"/>
  <c r="V53" i="19"/>
  <c r="T54" i="19"/>
  <c r="U54" i="19"/>
  <c r="V54" i="19"/>
  <c r="T55" i="19"/>
  <c r="U55" i="19"/>
  <c r="V55" i="19"/>
  <c r="T56" i="19"/>
  <c r="U56" i="19"/>
  <c r="V56" i="19"/>
  <c r="T57" i="19"/>
  <c r="U57" i="19"/>
  <c r="V57" i="19"/>
  <c r="T58" i="19"/>
  <c r="U58" i="19"/>
  <c r="V58" i="19"/>
  <c r="T59" i="19"/>
  <c r="U59" i="19"/>
  <c r="V59" i="19"/>
  <c r="T60" i="19"/>
  <c r="U60" i="19"/>
  <c r="V60" i="19"/>
  <c r="T61" i="19"/>
  <c r="U61" i="19"/>
  <c r="V61" i="19"/>
  <c r="T62" i="19"/>
  <c r="U62" i="19"/>
  <c r="V62" i="19"/>
  <c r="T63" i="19"/>
  <c r="U63" i="19"/>
  <c r="V63" i="19"/>
  <c r="T64" i="19"/>
  <c r="U64" i="19"/>
  <c r="V64" i="19"/>
  <c r="T65" i="19"/>
  <c r="U65" i="19"/>
  <c r="V65" i="19"/>
  <c r="T66" i="19"/>
  <c r="U66" i="19"/>
  <c r="V66" i="19"/>
  <c r="T67" i="19"/>
  <c r="U67" i="19"/>
  <c r="V67" i="19"/>
  <c r="T68" i="19"/>
  <c r="U68" i="19"/>
  <c r="V68" i="19"/>
  <c r="T69" i="19"/>
  <c r="U69" i="19"/>
  <c r="V69" i="19"/>
  <c r="T70" i="19"/>
  <c r="U70" i="19"/>
  <c r="V70" i="19"/>
  <c r="T71" i="19"/>
  <c r="U71" i="19"/>
  <c r="V71" i="19"/>
  <c r="T72" i="19"/>
  <c r="U72" i="19"/>
  <c r="V72" i="19"/>
  <c r="T73" i="19"/>
  <c r="U73" i="19"/>
  <c r="V73" i="19"/>
  <c r="T74" i="19"/>
  <c r="U74" i="19"/>
  <c r="V74" i="19"/>
  <c r="T75" i="19"/>
  <c r="U75" i="19"/>
  <c r="V75" i="19"/>
  <c r="T76" i="19"/>
  <c r="U76" i="19"/>
  <c r="V76" i="19"/>
  <c r="T77" i="19"/>
  <c r="U77" i="19"/>
  <c r="V77" i="19"/>
  <c r="T78" i="19"/>
  <c r="U78" i="19"/>
  <c r="V78" i="19"/>
  <c r="T79" i="19"/>
  <c r="U79" i="19"/>
  <c r="V79" i="19"/>
  <c r="T80" i="19"/>
  <c r="U80" i="19"/>
  <c r="V80" i="19"/>
  <c r="T81" i="19"/>
  <c r="U81" i="19"/>
  <c r="V81" i="19"/>
  <c r="T82" i="19"/>
  <c r="U82" i="19"/>
  <c r="V82" i="19"/>
  <c r="T83" i="19"/>
  <c r="U83" i="19"/>
  <c r="V83" i="19"/>
  <c r="T84" i="19"/>
  <c r="U84" i="19"/>
  <c r="V84" i="19"/>
  <c r="T85" i="19"/>
  <c r="U85" i="19"/>
  <c r="V85" i="19"/>
  <c r="T86" i="19"/>
  <c r="U86" i="19"/>
  <c r="V86" i="19"/>
  <c r="T87" i="19"/>
  <c r="U87" i="19"/>
  <c r="V87" i="19"/>
  <c r="T88" i="19"/>
  <c r="U88" i="19"/>
  <c r="V88" i="19"/>
  <c r="T89" i="19"/>
  <c r="U89" i="19"/>
  <c r="V89" i="19"/>
  <c r="T90" i="19"/>
  <c r="U90" i="19"/>
  <c r="V90" i="19"/>
  <c r="T91" i="19"/>
  <c r="U91" i="19"/>
  <c r="V91" i="19"/>
  <c r="T92" i="19"/>
  <c r="U92" i="19"/>
  <c r="V92" i="19"/>
  <c r="T93" i="19"/>
  <c r="U93" i="19"/>
  <c r="V93" i="19"/>
  <c r="T94" i="19"/>
  <c r="U94" i="19"/>
  <c r="V94" i="19"/>
  <c r="T95" i="19"/>
  <c r="U95" i="19"/>
  <c r="V95" i="19"/>
  <c r="T96" i="19"/>
  <c r="U96" i="19"/>
  <c r="V96" i="19"/>
  <c r="T97" i="19"/>
  <c r="U97" i="19"/>
  <c r="V97" i="19"/>
  <c r="T98" i="19"/>
  <c r="U98" i="19"/>
  <c r="V98" i="19"/>
  <c r="T99" i="19"/>
  <c r="U99" i="19"/>
  <c r="V99" i="19"/>
  <c r="T100" i="19"/>
  <c r="U100" i="19"/>
  <c r="V100" i="19"/>
  <c r="T101" i="19"/>
  <c r="U101" i="19"/>
  <c r="V101" i="19"/>
  <c r="T102" i="19"/>
  <c r="U102" i="19"/>
  <c r="V102" i="19"/>
  <c r="T103" i="19"/>
  <c r="U103" i="19"/>
  <c r="V103" i="19"/>
  <c r="T104" i="19"/>
  <c r="U104" i="19"/>
  <c r="V104" i="19"/>
  <c r="T105" i="19"/>
  <c r="U105" i="19"/>
  <c r="V105" i="19"/>
  <c r="T106" i="19"/>
  <c r="U106" i="19"/>
  <c r="V106" i="19"/>
  <c r="T107" i="19"/>
  <c r="U107" i="19"/>
  <c r="V107" i="19"/>
  <c r="T108" i="19"/>
  <c r="U108" i="19"/>
  <c r="V108" i="19"/>
  <c r="T109" i="19"/>
  <c r="U109" i="19"/>
  <c r="V109" i="19"/>
  <c r="T110" i="19"/>
  <c r="U110" i="19"/>
  <c r="V110" i="19"/>
  <c r="T111" i="19"/>
  <c r="U111" i="19"/>
  <c r="V111" i="19"/>
  <c r="T112" i="19"/>
  <c r="U112" i="19"/>
  <c r="V112" i="19"/>
  <c r="T113" i="19"/>
  <c r="U113" i="19"/>
  <c r="V113" i="19"/>
  <c r="T114" i="19"/>
  <c r="U114" i="19"/>
  <c r="V114" i="19"/>
  <c r="T115" i="19"/>
  <c r="U115" i="19"/>
  <c r="V115" i="19"/>
  <c r="T116" i="19"/>
  <c r="U116" i="19"/>
  <c r="V116" i="19"/>
  <c r="T117" i="19"/>
  <c r="U117" i="19"/>
  <c r="V117" i="19"/>
  <c r="T118" i="19"/>
  <c r="U118" i="19"/>
  <c r="V118" i="19"/>
  <c r="T119" i="19"/>
  <c r="U119" i="19"/>
  <c r="V119" i="19"/>
  <c r="T120" i="19"/>
  <c r="U120" i="19"/>
  <c r="V120" i="19"/>
  <c r="T121" i="19"/>
  <c r="U121" i="19"/>
  <c r="V121" i="19"/>
  <c r="T122" i="19"/>
  <c r="U122" i="19"/>
  <c r="V122" i="19"/>
  <c r="U3" i="19"/>
  <c r="T3" i="19"/>
  <c r="D3" i="24"/>
  <c r="V4" i="27" s="1"/>
  <c r="D4" i="24"/>
  <c r="V5" i="27" s="1"/>
  <c r="D5" i="24"/>
  <c r="V6" i="27" s="1"/>
  <c r="D6" i="24"/>
  <c r="V7" i="27" s="1"/>
  <c r="D7" i="24"/>
  <c r="V8" i="27" s="1"/>
  <c r="D8" i="24"/>
  <c r="V9" i="27" s="1"/>
  <c r="D9" i="24"/>
  <c r="V10" i="27" s="1"/>
  <c r="D10" i="24"/>
  <c r="V11" i="27" s="1"/>
  <c r="D11" i="24"/>
  <c r="V12" i="27" s="1"/>
  <c r="D12" i="24"/>
  <c r="V13" i="27" s="1"/>
  <c r="D13" i="24"/>
  <c r="V14" i="27" s="1"/>
  <c r="D2" i="24"/>
  <c r="V3" i="27" s="1"/>
  <c r="S5" i="19"/>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S97" i="4"/>
  <c r="S98" i="4"/>
  <c r="S99" i="4"/>
  <c r="S100" i="4"/>
  <c r="S101" i="4"/>
  <c r="S102" i="4"/>
  <c r="S103" i="4"/>
  <c r="S104" i="4"/>
  <c r="S105" i="4"/>
  <c r="S106" i="4"/>
  <c r="S107" i="4"/>
  <c r="S108" i="4"/>
  <c r="S109" i="4"/>
  <c r="S110" i="4"/>
  <c r="S111" i="4"/>
  <c r="S112" i="4"/>
  <c r="S113" i="4"/>
  <c r="S114" i="4"/>
  <c r="S115" i="4"/>
  <c r="S116" i="4"/>
  <c r="S117" i="4"/>
  <c r="S118" i="4"/>
  <c r="S119" i="4"/>
  <c r="S120" i="4"/>
  <c r="S121" i="4"/>
  <c r="S122" i="4"/>
  <c r="S123" i="4"/>
  <c r="S124" i="4"/>
  <c r="S125" i="4"/>
  <c r="S126" i="4"/>
  <c r="S127" i="4"/>
  <c r="S128" i="4"/>
  <c r="S129" i="4"/>
  <c r="S130" i="4"/>
  <c r="S131" i="4"/>
  <c r="S132" i="4"/>
  <c r="S133" i="4"/>
  <c r="S134" i="4"/>
  <c r="S135" i="4"/>
  <c r="S136" i="4"/>
  <c r="S137" i="4"/>
  <c r="S138" i="4"/>
  <c r="S139" i="4"/>
  <c r="S140" i="4"/>
  <c r="S141" i="4"/>
  <c r="S142" i="4"/>
  <c r="S143" i="4"/>
  <c r="S144" i="4"/>
  <c r="S145" i="4"/>
  <c r="S146" i="4"/>
  <c r="S147" i="4"/>
  <c r="S148" i="4"/>
  <c r="S149" i="4"/>
  <c r="S150" i="4"/>
  <c r="S151" i="4"/>
  <c r="S152" i="4"/>
  <c r="S153" i="4"/>
  <c r="S154" i="4"/>
  <c r="S155" i="4"/>
  <c r="S156" i="4"/>
  <c r="S157" i="4"/>
  <c r="S158" i="4"/>
  <c r="S159" i="4"/>
  <c r="S160" i="4"/>
  <c r="S161" i="4"/>
  <c r="S162" i="4"/>
  <c r="S163" i="4"/>
  <c r="S164" i="4"/>
  <c r="S165" i="4"/>
  <c r="S166" i="4"/>
  <c r="S167" i="4"/>
  <c r="S168" i="4"/>
  <c r="S169" i="4"/>
  <c r="S170" i="4"/>
  <c r="S171" i="4"/>
  <c r="S172" i="4"/>
  <c r="S173" i="4"/>
  <c r="S174" i="4"/>
  <c r="S175" i="4"/>
  <c r="S176" i="4"/>
  <c r="S177" i="4"/>
  <c r="S178" i="4"/>
  <c r="S179" i="4"/>
  <c r="S180" i="4"/>
  <c r="S181" i="4"/>
  <c r="S182" i="4"/>
  <c r="S183" i="4"/>
  <c r="S184" i="4"/>
  <c r="S185" i="4"/>
  <c r="S186" i="4"/>
  <c r="S187" i="4"/>
  <c r="S188" i="4"/>
  <c r="S189" i="4"/>
  <c r="S190" i="4"/>
  <c r="S191" i="4"/>
  <c r="S192" i="4"/>
  <c r="S193" i="4"/>
  <c r="S194" i="4"/>
  <c r="S195" i="4"/>
  <c r="S196" i="4"/>
  <c r="S197" i="4"/>
  <c r="S198" i="4"/>
  <c r="S199" i="4"/>
  <c r="S200" i="4"/>
  <c r="S201" i="4"/>
  <c r="S202" i="4"/>
  <c r="S203" i="4"/>
  <c r="S204" i="4"/>
  <c r="S205" i="4"/>
  <c r="S206" i="4"/>
  <c r="S207" i="4"/>
  <c r="S208" i="4"/>
  <c r="S209" i="4"/>
  <c r="S210" i="4"/>
  <c r="S211" i="4"/>
  <c r="S212" i="4"/>
  <c r="S213" i="4"/>
  <c r="S214" i="4"/>
  <c r="S215" i="4"/>
  <c r="S216" i="4"/>
  <c r="S217" i="4"/>
  <c r="S218" i="4"/>
  <c r="S219" i="4"/>
  <c r="S220" i="4"/>
  <c r="S221" i="4"/>
  <c r="S222" i="4"/>
  <c r="S223" i="4"/>
  <c r="S224" i="4"/>
  <c r="S225" i="4"/>
  <c r="S226" i="4"/>
  <c r="S227" i="4"/>
  <c r="S228" i="4"/>
  <c r="S229" i="4"/>
  <c r="S230" i="4"/>
  <c r="S231" i="4"/>
  <c r="S232" i="4"/>
  <c r="S233" i="4"/>
  <c r="S234" i="4"/>
  <c r="S235" i="4"/>
  <c r="S236" i="4"/>
  <c r="S237" i="4"/>
  <c r="S238" i="4"/>
  <c r="S239" i="4"/>
  <c r="S240" i="4"/>
  <c r="S241" i="4"/>
  <c r="S242" i="4"/>
  <c r="S243" i="4"/>
  <c r="S244" i="4"/>
  <c r="S245" i="4"/>
  <c r="S246" i="4"/>
  <c r="S247" i="4"/>
  <c r="S248" i="4"/>
  <c r="S249" i="4"/>
  <c r="S250" i="4"/>
  <c r="S251" i="4"/>
  <c r="S252" i="4"/>
  <c r="S253" i="4"/>
  <c r="S254" i="4"/>
  <c r="S255" i="4"/>
  <c r="S256" i="4"/>
  <c r="S257" i="4"/>
  <c r="S258" i="4"/>
  <c r="S259" i="4"/>
  <c r="S260" i="4"/>
  <c r="S261" i="4"/>
  <c r="S262" i="4"/>
  <c r="S263" i="4"/>
  <c r="S264" i="4"/>
  <c r="S265" i="4"/>
  <c r="S266" i="4"/>
  <c r="S267" i="4"/>
  <c r="S268" i="4"/>
  <c r="S269" i="4"/>
  <c r="S270" i="4"/>
  <c r="S271" i="4"/>
  <c r="S272" i="4"/>
  <c r="S273" i="4"/>
  <c r="S274" i="4"/>
  <c r="S275" i="4"/>
  <c r="S276" i="4"/>
  <c r="S277" i="4"/>
  <c r="S278" i="4"/>
  <c r="S279" i="4"/>
  <c r="S280" i="4"/>
  <c r="S281" i="4"/>
  <c r="S282" i="4"/>
  <c r="S283" i="4"/>
  <c r="S284" i="4"/>
  <c r="S285" i="4"/>
  <c r="S286" i="4"/>
  <c r="S287" i="4"/>
  <c r="S288" i="4"/>
  <c r="S289" i="4"/>
  <c r="S290" i="4"/>
  <c r="S291" i="4"/>
  <c r="S292" i="4"/>
  <c r="S293" i="4"/>
  <c r="S294" i="4"/>
  <c r="S295" i="4"/>
  <c r="S296" i="4"/>
  <c r="S297" i="4"/>
  <c r="S298" i="4"/>
  <c r="S299" i="4"/>
  <c r="S300" i="4"/>
  <c r="S301" i="4"/>
  <c r="S302" i="4"/>
  <c r="S303" i="4"/>
  <c r="S304" i="4"/>
  <c r="S305" i="4"/>
  <c r="S306" i="4"/>
  <c r="S307" i="4"/>
  <c r="S308" i="4"/>
  <c r="S309" i="4"/>
  <c r="S310" i="4"/>
  <c r="S311" i="4"/>
  <c r="S312" i="4"/>
  <c r="S313" i="4"/>
  <c r="S314" i="4"/>
  <c r="S315" i="4"/>
  <c r="S316" i="4"/>
  <c r="S317" i="4"/>
  <c r="S318" i="4"/>
  <c r="S4" i="4"/>
  <c r="V11" i="19" l="1"/>
  <c r="V3" i="19"/>
  <c r="V8" i="19"/>
  <c r="V10" i="19"/>
  <c r="V7" i="19"/>
  <c r="V12" i="19"/>
  <c r="V4" i="19"/>
  <c r="V9" i="19"/>
  <c r="A22" i="26"/>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N109" i="23"/>
  <c r="O109" i="23"/>
  <c r="N110" i="23"/>
  <c r="O110" i="23"/>
  <c r="N111" i="23"/>
  <c r="O111" i="23"/>
  <c r="N112" i="23"/>
  <c r="O112" i="23"/>
  <c r="N113" i="23"/>
  <c r="O113" i="23"/>
  <c r="N114" i="23"/>
  <c r="O114" i="23"/>
  <c r="N115" i="23"/>
  <c r="O115" i="23"/>
  <c r="N116" i="23"/>
  <c r="O116" i="23"/>
  <c r="N117" i="23"/>
  <c r="O117" i="23"/>
  <c r="N118" i="23"/>
  <c r="O118" i="23"/>
  <c r="N119" i="23"/>
  <c r="O119" i="23"/>
  <c r="N120" i="23"/>
  <c r="O120" i="23"/>
  <c r="N121" i="23"/>
  <c r="O121" i="23"/>
  <c r="N122" i="23"/>
  <c r="O122" i="23"/>
  <c r="N3" i="23"/>
  <c r="O3" i="23" s="1"/>
  <c r="G6" i="23"/>
  <c r="G7" i="23"/>
  <c r="G8" i="23"/>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G35" i="23"/>
  <c r="G36" i="23"/>
  <c r="G37" i="23"/>
  <c r="G38" i="23"/>
  <c r="G39" i="23"/>
  <c r="G40" i="23"/>
  <c r="G41" i="23"/>
  <c r="G42" i="23"/>
  <c r="G43" i="23"/>
  <c r="G44" i="23"/>
  <c r="G45" i="23"/>
  <c r="G46" i="23"/>
  <c r="G47" i="23"/>
  <c r="G48" i="23"/>
  <c r="G49" i="23"/>
  <c r="G50" i="23"/>
  <c r="G51" i="23"/>
  <c r="G52" i="23"/>
  <c r="G53" i="23"/>
  <c r="G54" i="23"/>
  <c r="G55" i="23"/>
  <c r="G56" i="23"/>
  <c r="G57" i="23"/>
  <c r="G58" i="23"/>
  <c r="G59" i="23"/>
  <c r="G60" i="23"/>
  <c r="G61" i="23"/>
  <c r="G62" i="23"/>
  <c r="G63" i="23"/>
  <c r="G64" i="23"/>
  <c r="G65" i="23"/>
  <c r="G66" i="23"/>
  <c r="G67" i="23"/>
  <c r="G68" i="23"/>
  <c r="G69" i="23"/>
  <c r="G70" i="23"/>
  <c r="G71" i="23"/>
  <c r="G72" i="23"/>
  <c r="G73" i="23"/>
  <c r="G74" i="23"/>
  <c r="G75" i="23"/>
  <c r="G76" i="23"/>
  <c r="G77" i="23"/>
  <c r="G78" i="23"/>
  <c r="G79" i="23"/>
  <c r="G80" i="23"/>
  <c r="G81" i="23"/>
  <c r="G82" i="23"/>
  <c r="G83" i="23"/>
  <c r="G84" i="23"/>
  <c r="G85" i="23"/>
  <c r="G86" i="23"/>
  <c r="G87" i="23"/>
  <c r="G88" i="23"/>
  <c r="G89" i="23"/>
  <c r="G90" i="23"/>
  <c r="G91" i="23"/>
  <c r="G92" i="23"/>
  <c r="G93" i="23"/>
  <c r="G94" i="23"/>
  <c r="G95" i="23"/>
  <c r="G96" i="23"/>
  <c r="G97" i="23"/>
  <c r="G98" i="23"/>
  <c r="G99" i="23"/>
  <c r="G100" i="23"/>
  <c r="G101" i="23"/>
  <c r="G102" i="23"/>
  <c r="G103" i="23"/>
  <c r="G104" i="23"/>
  <c r="G105" i="23"/>
  <c r="G106" i="23"/>
  <c r="G107" i="23"/>
  <c r="G108" i="23"/>
  <c r="G109" i="23"/>
  <c r="G110" i="23"/>
  <c r="G111" i="23"/>
  <c r="G112" i="23"/>
  <c r="G113" i="23"/>
  <c r="G114" i="23"/>
  <c r="G115" i="23"/>
  <c r="G116" i="23"/>
  <c r="G117" i="23"/>
  <c r="G118" i="23"/>
  <c r="G119" i="23"/>
  <c r="G120" i="23"/>
  <c r="G121" i="23"/>
  <c r="G122" i="23"/>
  <c r="G5" i="23"/>
  <c r="AV6" i="21"/>
  <c r="AV10" i="21"/>
  <c r="AV12" i="21"/>
  <c r="AV16" i="21"/>
  <c r="AV19" i="21"/>
  <c r="AV23" i="21"/>
  <c r="AV25" i="21"/>
  <c r="AV29" i="21"/>
  <c r="AW31" i="21"/>
  <c r="AW35" i="21"/>
  <c r="AV38" i="21"/>
  <c r="AV42" i="21"/>
  <c r="AV44" i="21"/>
  <c r="AV48" i="21"/>
  <c r="AV51" i="21"/>
  <c r="AV55" i="21"/>
  <c r="AV57" i="21"/>
  <c r="AV61" i="21"/>
  <c r="AW63" i="21"/>
  <c r="AW67" i="21"/>
  <c r="AV70" i="21"/>
  <c r="AV74" i="21"/>
  <c r="AV76" i="21"/>
  <c r="AV80" i="21"/>
  <c r="AV83" i="21"/>
  <c r="AV87" i="21"/>
  <c r="AV89" i="21"/>
  <c r="AV93" i="21"/>
  <c r="AW95" i="21"/>
  <c r="AW99" i="21"/>
  <c r="AV102" i="21"/>
  <c r="AV106" i="21"/>
  <c r="AV108" i="21"/>
  <c r="AV112" i="21"/>
  <c r="AV115" i="21"/>
  <c r="AV119" i="21"/>
  <c r="AV121" i="21"/>
  <c r="AV125" i="21"/>
  <c r="AW127" i="21"/>
  <c r="AW131" i="21"/>
  <c r="AV134" i="21"/>
  <c r="AV138" i="21"/>
  <c r="AV140" i="21"/>
  <c r="AV144" i="21"/>
  <c r="AV147" i="21"/>
  <c r="AV151" i="21"/>
  <c r="AV153" i="21"/>
  <c r="AV157" i="21"/>
  <c r="AW159" i="21"/>
  <c r="AW163" i="21"/>
  <c r="AV166" i="21"/>
  <c r="AV170" i="21"/>
  <c r="AV172" i="21"/>
  <c r="AV176" i="21"/>
  <c r="AV179" i="21"/>
  <c r="AV183" i="21"/>
  <c r="AV185" i="21"/>
  <c r="AV189" i="21"/>
  <c r="AW191" i="21"/>
  <c r="AW195" i="21"/>
  <c r="AV198" i="21"/>
  <c r="AV202" i="21"/>
  <c r="AV204" i="21"/>
  <c r="AV208" i="21"/>
  <c r="AV211" i="21"/>
  <c r="AV215" i="21"/>
  <c r="AV217" i="21"/>
  <c r="AV221" i="21"/>
  <c r="AW223" i="21"/>
  <c r="AW227" i="21"/>
  <c r="AV230" i="21"/>
  <c r="AV234" i="21"/>
  <c r="AV236" i="21"/>
  <c r="AV240" i="21"/>
  <c r="AV243" i="21"/>
  <c r="AV247" i="21"/>
  <c r="AV249" i="21"/>
  <c r="AV253" i="21"/>
  <c r="AW255" i="21"/>
  <c r="AW259" i="21"/>
  <c r="AV262" i="21"/>
  <c r="AV266" i="21"/>
  <c r="AV268" i="21"/>
  <c r="AV272" i="21"/>
  <c r="AV275" i="21"/>
  <c r="AV279" i="21"/>
  <c r="AV281" i="21"/>
  <c r="AV285" i="21"/>
  <c r="AW287" i="21"/>
  <c r="AW291" i="21"/>
  <c r="AV294" i="21"/>
  <c r="AV298" i="21"/>
  <c r="AV300" i="21"/>
  <c r="AV304" i="21"/>
  <c r="AV307" i="21"/>
  <c r="AV311" i="21"/>
  <c r="AV313" i="21"/>
  <c r="AW315" i="21"/>
  <c r="AV317" i="21"/>
  <c r="AW319" i="21"/>
  <c r="AW323" i="21"/>
  <c r="AV326" i="21"/>
  <c r="AV328" i="21"/>
  <c r="AV329" i="21"/>
  <c r="AW331" i="21"/>
  <c r="AV334" i="21"/>
  <c r="AW335" i="21"/>
  <c r="AV338" i="21"/>
  <c r="AW339" i="21"/>
  <c r="AV342" i="21"/>
  <c r="AW343" i="21"/>
  <c r="AV346" i="21"/>
  <c r="AW347" i="21"/>
  <c r="AV350" i="21"/>
  <c r="AW351" i="21"/>
  <c r="AV354" i="21"/>
  <c r="AW355" i="21"/>
  <c r="AV358" i="21"/>
  <c r="AW359" i="21"/>
  <c r="AV362" i="21"/>
  <c r="AW363" i="21"/>
  <c r="AV366" i="21"/>
  <c r="AW367" i="21"/>
  <c r="AV370" i="21"/>
  <c r="AW370" i="21"/>
  <c r="AW371" i="21"/>
  <c r="AV374" i="21"/>
  <c r="AW374" i="21"/>
  <c r="AW375" i="21"/>
  <c r="AV378" i="21"/>
  <c r="AW378" i="21"/>
  <c r="AW379" i="21"/>
  <c r="AV382" i="21"/>
  <c r="AW382" i="21"/>
  <c r="AW383" i="21"/>
  <c r="AV386" i="21"/>
  <c r="AW386" i="21"/>
  <c r="AW387" i="21"/>
  <c r="AR369" i="21"/>
  <c r="AV369" i="21" s="1"/>
  <c r="AS369" i="21"/>
  <c r="AT369" i="21"/>
  <c r="AU369" i="21"/>
  <c r="AR370" i="21"/>
  <c r="AS370" i="21"/>
  <c r="AT370" i="21"/>
  <c r="AU370" i="21"/>
  <c r="AR371" i="21"/>
  <c r="AV371" i="21" s="1"/>
  <c r="AS371" i="21"/>
  <c r="AT371" i="21"/>
  <c r="AU371" i="21"/>
  <c r="AR372" i="21"/>
  <c r="AV372" i="21" s="1"/>
  <c r="AS372" i="21"/>
  <c r="AT372" i="21"/>
  <c r="AU372" i="21"/>
  <c r="AR373" i="21"/>
  <c r="AV373" i="21" s="1"/>
  <c r="AS373" i="21"/>
  <c r="AT373" i="21"/>
  <c r="AU373" i="21"/>
  <c r="AR374" i="21"/>
  <c r="AS374" i="21"/>
  <c r="AT374" i="21"/>
  <c r="AU374" i="21"/>
  <c r="AR375" i="21"/>
  <c r="AV375" i="21" s="1"/>
  <c r="AS375" i="21"/>
  <c r="AT375" i="21"/>
  <c r="AU375" i="21"/>
  <c r="AR376" i="21"/>
  <c r="AV376" i="21" s="1"/>
  <c r="AS376" i="21"/>
  <c r="AT376" i="21"/>
  <c r="AU376" i="21"/>
  <c r="AR377" i="21"/>
  <c r="AV377" i="21" s="1"/>
  <c r="AS377" i="21"/>
  <c r="AT377" i="21"/>
  <c r="AU377" i="21"/>
  <c r="AR378" i="21"/>
  <c r="AS378" i="21"/>
  <c r="AT378" i="21"/>
  <c r="AU378" i="21"/>
  <c r="AR379" i="21"/>
  <c r="AV379" i="21" s="1"/>
  <c r="AS379" i="21"/>
  <c r="AT379" i="21"/>
  <c r="AU379" i="21"/>
  <c r="AR380" i="21"/>
  <c r="AV380" i="21" s="1"/>
  <c r="AS380" i="21"/>
  <c r="AT380" i="21"/>
  <c r="AU380" i="21"/>
  <c r="AR381" i="21"/>
  <c r="AV381" i="21" s="1"/>
  <c r="AS381" i="21"/>
  <c r="AT381" i="21"/>
  <c r="AU381" i="21"/>
  <c r="AR382" i="21"/>
  <c r="AS382" i="21"/>
  <c r="AT382" i="21"/>
  <c r="AU382" i="21"/>
  <c r="AR383" i="21"/>
  <c r="AV383" i="21" s="1"/>
  <c r="AS383" i="21"/>
  <c r="AT383" i="21"/>
  <c r="AU383" i="21"/>
  <c r="AR384" i="21"/>
  <c r="AV384" i="21" s="1"/>
  <c r="AS384" i="21"/>
  <c r="AT384" i="21"/>
  <c r="AU384" i="21"/>
  <c r="AR385" i="21"/>
  <c r="AV385" i="21" s="1"/>
  <c r="AS385" i="21"/>
  <c r="AT385" i="21"/>
  <c r="AU385" i="21"/>
  <c r="AR386" i="21"/>
  <c r="AS386" i="21"/>
  <c r="AT386" i="21"/>
  <c r="AU386" i="21"/>
  <c r="AR387" i="21"/>
  <c r="AV387" i="21" s="1"/>
  <c r="AS387" i="21"/>
  <c r="AT387" i="21"/>
  <c r="AU387" i="21"/>
  <c r="AU368" i="21"/>
  <c r="AT368" i="21"/>
  <c r="AS368" i="21"/>
  <c r="AR368" i="21"/>
  <c r="AV368" i="21" s="1"/>
  <c r="AR349" i="21"/>
  <c r="AV349" i="21" s="1"/>
  <c r="AS349" i="21"/>
  <c r="AT349" i="21"/>
  <c r="AU349" i="21"/>
  <c r="AR350" i="21"/>
  <c r="AW350" i="21" s="1"/>
  <c r="AS350" i="21"/>
  <c r="AT350" i="21"/>
  <c r="AU350" i="21"/>
  <c r="AR351" i="21"/>
  <c r="AV351" i="21" s="1"/>
  <c r="AS351" i="21"/>
  <c r="AT351" i="21"/>
  <c r="AU351" i="21"/>
  <c r="AR352" i="21"/>
  <c r="AV352" i="21" s="1"/>
  <c r="AS352" i="21"/>
  <c r="AT352" i="21"/>
  <c r="AU352" i="21"/>
  <c r="AR353" i="21"/>
  <c r="AV353" i="21" s="1"/>
  <c r="AS353" i="21"/>
  <c r="AT353" i="21"/>
  <c r="AU353" i="21"/>
  <c r="AR354" i="21"/>
  <c r="AW354" i="21" s="1"/>
  <c r="AS354" i="21"/>
  <c r="AT354" i="21"/>
  <c r="AU354" i="21"/>
  <c r="AR355" i="21"/>
  <c r="AV355" i="21" s="1"/>
  <c r="AS355" i="21"/>
  <c r="AT355" i="21"/>
  <c r="AU355" i="21"/>
  <c r="AR356" i="21"/>
  <c r="AV356" i="21" s="1"/>
  <c r="AS356" i="21"/>
  <c r="AT356" i="21"/>
  <c r="AU356" i="21"/>
  <c r="AR357" i="21"/>
  <c r="AV357" i="21" s="1"/>
  <c r="AS357" i="21"/>
  <c r="AT357" i="21"/>
  <c r="AU357" i="21"/>
  <c r="AR358" i="21"/>
  <c r="AW358" i="21" s="1"/>
  <c r="AS358" i="21"/>
  <c r="AT358" i="21"/>
  <c r="AU358" i="21"/>
  <c r="AR359" i="21"/>
  <c r="AV359" i="21" s="1"/>
  <c r="AS359" i="21"/>
  <c r="AT359" i="21"/>
  <c r="AU359" i="21"/>
  <c r="AR360" i="21"/>
  <c r="AV360" i="21" s="1"/>
  <c r="AS360" i="21"/>
  <c r="AT360" i="21"/>
  <c r="AU360" i="21"/>
  <c r="AR361" i="21"/>
  <c r="AV361" i="21" s="1"/>
  <c r="AS361" i="21"/>
  <c r="AT361" i="21"/>
  <c r="AU361" i="21"/>
  <c r="AR362" i="21"/>
  <c r="AW362" i="21" s="1"/>
  <c r="AS362" i="21"/>
  <c r="AT362" i="21"/>
  <c r="AU362" i="21"/>
  <c r="AR363" i="21"/>
  <c r="AV363" i="21" s="1"/>
  <c r="AS363" i="21"/>
  <c r="AT363" i="21"/>
  <c r="AU363" i="21"/>
  <c r="AR364" i="21"/>
  <c r="AV364" i="21" s="1"/>
  <c r="AS364" i="21"/>
  <c r="AT364" i="21"/>
  <c r="AU364" i="21"/>
  <c r="AR365" i="21"/>
  <c r="AV365" i="21" s="1"/>
  <c r="AS365" i="21"/>
  <c r="AT365" i="21"/>
  <c r="AU365" i="21"/>
  <c r="AR366" i="21"/>
  <c r="AW366" i="21" s="1"/>
  <c r="AS366" i="21"/>
  <c r="AT366" i="21"/>
  <c r="AU366" i="21"/>
  <c r="AR367" i="21"/>
  <c r="AV367" i="21" s="1"/>
  <c r="AS367" i="21"/>
  <c r="AT367" i="21"/>
  <c r="AU367" i="21"/>
  <c r="AS348" i="21"/>
  <c r="AT348" i="21"/>
  <c r="AU348" i="21"/>
  <c r="AR348" i="21"/>
  <c r="AV348" i="21" s="1"/>
  <c r="AR347" i="21"/>
  <c r="AV347" i="21" s="1"/>
  <c r="AS347" i="21"/>
  <c r="AT347" i="21"/>
  <c r="AU347" i="21"/>
  <c r="AR344" i="21"/>
  <c r="AV344" i="21" s="1"/>
  <c r="AS344" i="21"/>
  <c r="AT344" i="21"/>
  <c r="AU344" i="21"/>
  <c r="AR345" i="21"/>
  <c r="AV345" i="21" s="1"/>
  <c r="AS345" i="21"/>
  <c r="AT345" i="21"/>
  <c r="AU345" i="21"/>
  <c r="AR346" i="21"/>
  <c r="AW346" i="21" s="1"/>
  <c r="AS346" i="21"/>
  <c r="AT346" i="21"/>
  <c r="AU346" i="21"/>
  <c r="AR329" i="21"/>
  <c r="AW329" i="21" s="1"/>
  <c r="AS329" i="21"/>
  <c r="AT329" i="21"/>
  <c r="AU329" i="21"/>
  <c r="AR330" i="21"/>
  <c r="AW330" i="21" s="1"/>
  <c r="AS330" i="21"/>
  <c r="AT330" i="21"/>
  <c r="AU330" i="21"/>
  <c r="AR331" i="21"/>
  <c r="AV331" i="21" s="1"/>
  <c r="AS331" i="21"/>
  <c r="AT331" i="21"/>
  <c r="AU331" i="21"/>
  <c r="AR332" i="21"/>
  <c r="AV332" i="21" s="1"/>
  <c r="AS332" i="21"/>
  <c r="AT332" i="21"/>
  <c r="AU332" i="21"/>
  <c r="AR333" i="21"/>
  <c r="AV333" i="21" s="1"/>
  <c r="AS333" i="21"/>
  <c r="AT333" i="21"/>
  <c r="AU333" i="21"/>
  <c r="AR334" i="21"/>
  <c r="AW334" i="21" s="1"/>
  <c r="AS334" i="21"/>
  <c r="AT334" i="21"/>
  <c r="AU334" i="21"/>
  <c r="AR335" i="21"/>
  <c r="AV335" i="21" s="1"/>
  <c r="AS335" i="21"/>
  <c r="AT335" i="21"/>
  <c r="AU335" i="21"/>
  <c r="AR336" i="21"/>
  <c r="AV336" i="21" s="1"/>
  <c r="AS336" i="21"/>
  <c r="AT336" i="21"/>
  <c r="AU336" i="21"/>
  <c r="AR337" i="21"/>
  <c r="AV337" i="21" s="1"/>
  <c r="AS337" i="21"/>
  <c r="AT337" i="21"/>
  <c r="AU337" i="21"/>
  <c r="AR338" i="21"/>
  <c r="AW338" i="21" s="1"/>
  <c r="AS338" i="21"/>
  <c r="AT338" i="21"/>
  <c r="AU338" i="21"/>
  <c r="AR339" i="21"/>
  <c r="AV339" i="21" s="1"/>
  <c r="AS339" i="21"/>
  <c r="AT339" i="21"/>
  <c r="AU339" i="21"/>
  <c r="AR340" i="21"/>
  <c r="AV340" i="21" s="1"/>
  <c r="AS340" i="21"/>
  <c r="AT340" i="21"/>
  <c r="AU340" i="21"/>
  <c r="AR341" i="21"/>
  <c r="AV341" i="21" s="1"/>
  <c r="AS341" i="21"/>
  <c r="AT341" i="21"/>
  <c r="AU341" i="21"/>
  <c r="AR342" i="21"/>
  <c r="AW342" i="21" s="1"/>
  <c r="AS342" i="21"/>
  <c r="AT342" i="21"/>
  <c r="AU342" i="21"/>
  <c r="AR343" i="21"/>
  <c r="AV343" i="21" s="1"/>
  <c r="AS343" i="21"/>
  <c r="AT343" i="21"/>
  <c r="AU343" i="21"/>
  <c r="AU328" i="21"/>
  <c r="AT328" i="21"/>
  <c r="AS328" i="21"/>
  <c r="AR328" i="21"/>
  <c r="AW328" i="21" s="1"/>
  <c r="AR327" i="21"/>
  <c r="AV327" i="21" s="1"/>
  <c r="AS327" i="21"/>
  <c r="AT327" i="21"/>
  <c r="AU327" i="21"/>
  <c r="AR323" i="21"/>
  <c r="AV323" i="21" s="1"/>
  <c r="AS323" i="21"/>
  <c r="AT323" i="21"/>
  <c r="AU323" i="21"/>
  <c r="AR324" i="21"/>
  <c r="AW324" i="21" s="1"/>
  <c r="AS324" i="21"/>
  <c r="AT324" i="21"/>
  <c r="AU324" i="21"/>
  <c r="AR325" i="21"/>
  <c r="AW325" i="21" s="1"/>
  <c r="AS325" i="21"/>
  <c r="AT325" i="21"/>
  <c r="AU325" i="21"/>
  <c r="AR326" i="21"/>
  <c r="AW326" i="21" s="1"/>
  <c r="AS326" i="21"/>
  <c r="AT326" i="21"/>
  <c r="AU326" i="21"/>
  <c r="AR311" i="21"/>
  <c r="AW311" i="21" s="1"/>
  <c r="AS311" i="21"/>
  <c r="AT311" i="21"/>
  <c r="AU311" i="21"/>
  <c r="AR312" i="21"/>
  <c r="AW312" i="21" s="1"/>
  <c r="AS312" i="21"/>
  <c r="AT312" i="21"/>
  <c r="AU312" i="21"/>
  <c r="AR313" i="21"/>
  <c r="AW313" i="21" s="1"/>
  <c r="AS313" i="21"/>
  <c r="AT313" i="21"/>
  <c r="AU313" i="21"/>
  <c r="AR314" i="21"/>
  <c r="AW314" i="21" s="1"/>
  <c r="AS314" i="21"/>
  <c r="AT314" i="21"/>
  <c r="AU314" i="21"/>
  <c r="AR315" i="21"/>
  <c r="AV315" i="21" s="1"/>
  <c r="AS315" i="21"/>
  <c r="AT315" i="21"/>
  <c r="AU315" i="21"/>
  <c r="AR316" i="21"/>
  <c r="AW316" i="21" s="1"/>
  <c r="AS316" i="21"/>
  <c r="AT316" i="21"/>
  <c r="AU316" i="21"/>
  <c r="AR317" i="21"/>
  <c r="AW317" i="21" s="1"/>
  <c r="AS317" i="21"/>
  <c r="AT317" i="21"/>
  <c r="AU317" i="21"/>
  <c r="AR318" i="21"/>
  <c r="AW318" i="21" s="1"/>
  <c r="AS318" i="21"/>
  <c r="AT318" i="21"/>
  <c r="AU318" i="21"/>
  <c r="AR319" i="21"/>
  <c r="AV319" i="21" s="1"/>
  <c r="AS319" i="21"/>
  <c r="AT319" i="21"/>
  <c r="AU319" i="21"/>
  <c r="AR320" i="21"/>
  <c r="AW320" i="21" s="1"/>
  <c r="AS320" i="21"/>
  <c r="AT320" i="21"/>
  <c r="AU320" i="21"/>
  <c r="AR321" i="21"/>
  <c r="AW321" i="21" s="1"/>
  <c r="AS321" i="21"/>
  <c r="AT321" i="21"/>
  <c r="AU321" i="21"/>
  <c r="AR322" i="21"/>
  <c r="AW322" i="21" s="1"/>
  <c r="AS322" i="21"/>
  <c r="AT322" i="21"/>
  <c r="AU322" i="21"/>
  <c r="AR309" i="21"/>
  <c r="AW309" i="21" s="1"/>
  <c r="AS309" i="21"/>
  <c r="AT309" i="21"/>
  <c r="AU309" i="21"/>
  <c r="AR310" i="21"/>
  <c r="AW310" i="21" s="1"/>
  <c r="AS310" i="21"/>
  <c r="AT310" i="21"/>
  <c r="AU310" i="21"/>
  <c r="AU308" i="21"/>
  <c r="AT308" i="21"/>
  <c r="AS308" i="21"/>
  <c r="AR308" i="21"/>
  <c r="AW308" i="21" s="1"/>
  <c r="AR241" i="21"/>
  <c r="AW241" i="21" s="1"/>
  <c r="AS241" i="21"/>
  <c r="AT241" i="21"/>
  <c r="AU241" i="21"/>
  <c r="AR242" i="21"/>
  <c r="AW242" i="21" s="1"/>
  <c r="AS242" i="21"/>
  <c r="AT242" i="21"/>
  <c r="AU242" i="21"/>
  <c r="AR243" i="21"/>
  <c r="AW243" i="21" s="1"/>
  <c r="AS243" i="21"/>
  <c r="AT243" i="21"/>
  <c r="AU243" i="21"/>
  <c r="AR244" i="21"/>
  <c r="AW244" i="21" s="1"/>
  <c r="AS244" i="21"/>
  <c r="AT244" i="21"/>
  <c r="AU244" i="21"/>
  <c r="AR245" i="21"/>
  <c r="AW245" i="21" s="1"/>
  <c r="AS245" i="21"/>
  <c r="AT245" i="21"/>
  <c r="AU245" i="21"/>
  <c r="AR246" i="21"/>
  <c r="AW246" i="21" s="1"/>
  <c r="AS246" i="21"/>
  <c r="AT246" i="21"/>
  <c r="AU246" i="21"/>
  <c r="AR247" i="21"/>
  <c r="AW247" i="21" s="1"/>
  <c r="AS247" i="21"/>
  <c r="AT247" i="21"/>
  <c r="AU247" i="21"/>
  <c r="AR248" i="21"/>
  <c r="AW248" i="21" s="1"/>
  <c r="AS248" i="21"/>
  <c r="AT248" i="21"/>
  <c r="AU248" i="21"/>
  <c r="AR249" i="21"/>
  <c r="AW249" i="21" s="1"/>
  <c r="AS249" i="21"/>
  <c r="AT249" i="21"/>
  <c r="AU249" i="21"/>
  <c r="AR250" i="21"/>
  <c r="AW250" i="21" s="1"/>
  <c r="AS250" i="21"/>
  <c r="AT250" i="21"/>
  <c r="AU250" i="21"/>
  <c r="AR251" i="21"/>
  <c r="AV251" i="21" s="1"/>
  <c r="AS251" i="21"/>
  <c r="AT251" i="21"/>
  <c r="AU251" i="21"/>
  <c r="AR252" i="21"/>
  <c r="AW252" i="21" s="1"/>
  <c r="AS252" i="21"/>
  <c r="AT252" i="21"/>
  <c r="AU252" i="21"/>
  <c r="AR253" i="21"/>
  <c r="AW253" i="21" s="1"/>
  <c r="AS253" i="21"/>
  <c r="AT253" i="21"/>
  <c r="AU253" i="21"/>
  <c r="AR254" i="21"/>
  <c r="AW254" i="21" s="1"/>
  <c r="AS254" i="21"/>
  <c r="AT254" i="21"/>
  <c r="AU254" i="21"/>
  <c r="AR255" i="21"/>
  <c r="AV255" i="21" s="1"/>
  <c r="AS255" i="21"/>
  <c r="AT255" i="21"/>
  <c r="AU255" i="21"/>
  <c r="AR256" i="21"/>
  <c r="AW256" i="21" s="1"/>
  <c r="AS256" i="21"/>
  <c r="AT256" i="21"/>
  <c r="AU256" i="21"/>
  <c r="AR257" i="21"/>
  <c r="AW257" i="21" s="1"/>
  <c r="AS257" i="21"/>
  <c r="AT257" i="21"/>
  <c r="AU257" i="21"/>
  <c r="AR258" i="21"/>
  <c r="AW258" i="21" s="1"/>
  <c r="AS258" i="21"/>
  <c r="AT258" i="21"/>
  <c r="AU258" i="21"/>
  <c r="AR259" i="21"/>
  <c r="AV259" i="21" s="1"/>
  <c r="AS259" i="21"/>
  <c r="AT259" i="21"/>
  <c r="AU259" i="21"/>
  <c r="AR260" i="21"/>
  <c r="AW260" i="21" s="1"/>
  <c r="AS260" i="21"/>
  <c r="AT260" i="21"/>
  <c r="AU260" i="21"/>
  <c r="AR261" i="21"/>
  <c r="AW261" i="21" s="1"/>
  <c r="AS261" i="21"/>
  <c r="AT261" i="21"/>
  <c r="AU261" i="21"/>
  <c r="AR262" i="21"/>
  <c r="AW262" i="21" s="1"/>
  <c r="AS262" i="21"/>
  <c r="AT262" i="21"/>
  <c r="AU262" i="21"/>
  <c r="AR263" i="21"/>
  <c r="AV263" i="21" s="1"/>
  <c r="AS263" i="21"/>
  <c r="AT263" i="21"/>
  <c r="AU263" i="21"/>
  <c r="AR264" i="21"/>
  <c r="AW264" i="21" s="1"/>
  <c r="AS264" i="21"/>
  <c r="AT264" i="21"/>
  <c r="AU264" i="21"/>
  <c r="AR265" i="21"/>
  <c r="AW265" i="21" s="1"/>
  <c r="AS265" i="21"/>
  <c r="AT265" i="21"/>
  <c r="AU265" i="21"/>
  <c r="AR266" i="21"/>
  <c r="AW266" i="21" s="1"/>
  <c r="AS266" i="21"/>
  <c r="AT266" i="21"/>
  <c r="AU266" i="21"/>
  <c r="AR267" i="21"/>
  <c r="AV267" i="21" s="1"/>
  <c r="AS267" i="21"/>
  <c r="AT267" i="21"/>
  <c r="AU267" i="21"/>
  <c r="AR268" i="21"/>
  <c r="AW268" i="21" s="1"/>
  <c r="AS268" i="21"/>
  <c r="AT268" i="21"/>
  <c r="AU268" i="21"/>
  <c r="AR269" i="21"/>
  <c r="AW269" i="21" s="1"/>
  <c r="AS269" i="21"/>
  <c r="AT269" i="21"/>
  <c r="AU269" i="21"/>
  <c r="AR270" i="21"/>
  <c r="AW270" i="21" s="1"/>
  <c r="AS270" i="21"/>
  <c r="AT270" i="21"/>
  <c r="AU270" i="21"/>
  <c r="AR271" i="21"/>
  <c r="AV271" i="21" s="1"/>
  <c r="AS271" i="21"/>
  <c r="AT271" i="21"/>
  <c r="AU271" i="21"/>
  <c r="AR272" i="21"/>
  <c r="AW272" i="21" s="1"/>
  <c r="AS272" i="21"/>
  <c r="AT272" i="21"/>
  <c r="AU272" i="21"/>
  <c r="AR273" i="21"/>
  <c r="AW273" i="21" s="1"/>
  <c r="AS273" i="21"/>
  <c r="AT273" i="21"/>
  <c r="AU273" i="21"/>
  <c r="AR274" i="21"/>
  <c r="AW274" i="21" s="1"/>
  <c r="AS274" i="21"/>
  <c r="AT274" i="21"/>
  <c r="AU274" i="21"/>
  <c r="AR275" i="21"/>
  <c r="AW275" i="21" s="1"/>
  <c r="AS275" i="21"/>
  <c r="AT275" i="21"/>
  <c r="AU275" i="21"/>
  <c r="AR276" i="21"/>
  <c r="AW276" i="21" s="1"/>
  <c r="AS276" i="21"/>
  <c r="AT276" i="21"/>
  <c r="AU276" i="21"/>
  <c r="AR277" i="21"/>
  <c r="AW277" i="21" s="1"/>
  <c r="AS277" i="21"/>
  <c r="AT277" i="21"/>
  <c r="AU277" i="21"/>
  <c r="AR278" i="21"/>
  <c r="AW278" i="21" s="1"/>
  <c r="AS278" i="21"/>
  <c r="AT278" i="21"/>
  <c r="AU278" i="21"/>
  <c r="AR279" i="21"/>
  <c r="AW279" i="21" s="1"/>
  <c r="AS279" i="21"/>
  <c r="AT279" i="21"/>
  <c r="AU279" i="21"/>
  <c r="AR280" i="21"/>
  <c r="AW280" i="21" s="1"/>
  <c r="AS280" i="21"/>
  <c r="AT280" i="21"/>
  <c r="AU280" i="21"/>
  <c r="AR281" i="21"/>
  <c r="AW281" i="21" s="1"/>
  <c r="AS281" i="21"/>
  <c r="AT281" i="21"/>
  <c r="AU281" i="21"/>
  <c r="AR282" i="21"/>
  <c r="AW282" i="21" s="1"/>
  <c r="AS282" i="21"/>
  <c r="AT282" i="21"/>
  <c r="AU282" i="21"/>
  <c r="AR283" i="21"/>
  <c r="AV283" i="21" s="1"/>
  <c r="AS283" i="21"/>
  <c r="AT283" i="21"/>
  <c r="AU283" i="21"/>
  <c r="AR284" i="21"/>
  <c r="AW284" i="21" s="1"/>
  <c r="AS284" i="21"/>
  <c r="AT284" i="21"/>
  <c r="AU284" i="21"/>
  <c r="AR285" i="21"/>
  <c r="AW285" i="21" s="1"/>
  <c r="AS285" i="21"/>
  <c r="AT285" i="21"/>
  <c r="AU285" i="21"/>
  <c r="AR286" i="21"/>
  <c r="AW286" i="21" s="1"/>
  <c r="AS286" i="21"/>
  <c r="AT286" i="21"/>
  <c r="AU286" i="21"/>
  <c r="AR287" i="21"/>
  <c r="AV287" i="21" s="1"/>
  <c r="AS287" i="21"/>
  <c r="AT287" i="21"/>
  <c r="AU287" i="21"/>
  <c r="AR288" i="21"/>
  <c r="AW288" i="21" s="1"/>
  <c r="AS288" i="21"/>
  <c r="AT288" i="21"/>
  <c r="AU288" i="21"/>
  <c r="AR289" i="21"/>
  <c r="AW289" i="21" s="1"/>
  <c r="AS289" i="21"/>
  <c r="AT289" i="21"/>
  <c r="AU289" i="21"/>
  <c r="AR290" i="21"/>
  <c r="AW290" i="21" s="1"/>
  <c r="AS290" i="21"/>
  <c r="AT290" i="21"/>
  <c r="AU290" i="21"/>
  <c r="AR291" i="21"/>
  <c r="AV291" i="21" s="1"/>
  <c r="AS291" i="21"/>
  <c r="AT291" i="21"/>
  <c r="AU291" i="21"/>
  <c r="AR292" i="21"/>
  <c r="AW292" i="21" s="1"/>
  <c r="AS292" i="21"/>
  <c r="AT292" i="21"/>
  <c r="AU292" i="21"/>
  <c r="AR293" i="21"/>
  <c r="AW293" i="21" s="1"/>
  <c r="AS293" i="21"/>
  <c r="AT293" i="21"/>
  <c r="AU293" i="21"/>
  <c r="AR294" i="21"/>
  <c r="AW294" i="21" s="1"/>
  <c r="AS294" i="21"/>
  <c r="AT294" i="21"/>
  <c r="AU294" i="21"/>
  <c r="AR295" i="21"/>
  <c r="AV295" i="21" s="1"/>
  <c r="AS295" i="21"/>
  <c r="AT295" i="21"/>
  <c r="AU295" i="21"/>
  <c r="AR296" i="21"/>
  <c r="AW296" i="21" s="1"/>
  <c r="AS296" i="21"/>
  <c r="AT296" i="21"/>
  <c r="AU296" i="21"/>
  <c r="AR297" i="21"/>
  <c r="AW297" i="21" s="1"/>
  <c r="AS297" i="21"/>
  <c r="AT297" i="21"/>
  <c r="AU297" i="21"/>
  <c r="AR298" i="21"/>
  <c r="AW298" i="21" s="1"/>
  <c r="AS298" i="21"/>
  <c r="AT298" i="21"/>
  <c r="AU298" i="21"/>
  <c r="AR299" i="21"/>
  <c r="AV299" i="21" s="1"/>
  <c r="AS299" i="21"/>
  <c r="AT299" i="21"/>
  <c r="AU299" i="21"/>
  <c r="AR300" i="21"/>
  <c r="AW300" i="21" s="1"/>
  <c r="AS300" i="21"/>
  <c r="AT300" i="21"/>
  <c r="AU300" i="21"/>
  <c r="AR301" i="21"/>
  <c r="AW301" i="21" s="1"/>
  <c r="AS301" i="21"/>
  <c r="AT301" i="21"/>
  <c r="AU301" i="21"/>
  <c r="AR302" i="21"/>
  <c r="AW302" i="21" s="1"/>
  <c r="AS302" i="21"/>
  <c r="AT302" i="21"/>
  <c r="AU302" i="21"/>
  <c r="AR303" i="21"/>
  <c r="AV303" i="21" s="1"/>
  <c r="AS303" i="21"/>
  <c r="AT303" i="21"/>
  <c r="AU303" i="21"/>
  <c r="AR304" i="21"/>
  <c r="AW304" i="21" s="1"/>
  <c r="AS304" i="21"/>
  <c r="AT304" i="21"/>
  <c r="AU304" i="21"/>
  <c r="AR305" i="21"/>
  <c r="AW305" i="21" s="1"/>
  <c r="AS305" i="21"/>
  <c r="AT305" i="21"/>
  <c r="AU305" i="21"/>
  <c r="AR306" i="21"/>
  <c r="AW306" i="21" s="1"/>
  <c r="AS306" i="21"/>
  <c r="AT306" i="21"/>
  <c r="AU306" i="21"/>
  <c r="AR307" i="21"/>
  <c r="AW307" i="21" s="1"/>
  <c r="AS307" i="21"/>
  <c r="AT307" i="21"/>
  <c r="AU307" i="21"/>
  <c r="AR214" i="21"/>
  <c r="AW214" i="21" s="1"/>
  <c r="AS214" i="21"/>
  <c r="AT214" i="21"/>
  <c r="AU214" i="21"/>
  <c r="AR215" i="21"/>
  <c r="AW215" i="21" s="1"/>
  <c r="AS215" i="21"/>
  <c r="AT215" i="21"/>
  <c r="AU215" i="21"/>
  <c r="AR216" i="21"/>
  <c r="AW216" i="21" s="1"/>
  <c r="AS216" i="21"/>
  <c r="AT216" i="21"/>
  <c r="AU216" i="21"/>
  <c r="AR217" i="21"/>
  <c r="AW217" i="21" s="1"/>
  <c r="AS217" i="21"/>
  <c r="AT217" i="21"/>
  <c r="AU217" i="21"/>
  <c r="AR218" i="21"/>
  <c r="AW218" i="21" s="1"/>
  <c r="AS218" i="21"/>
  <c r="AT218" i="21"/>
  <c r="AU218" i="21"/>
  <c r="AR219" i="21"/>
  <c r="AV219" i="21" s="1"/>
  <c r="AS219" i="21"/>
  <c r="AT219" i="21"/>
  <c r="AU219" i="21"/>
  <c r="AR220" i="21"/>
  <c r="AW220" i="21" s="1"/>
  <c r="AS220" i="21"/>
  <c r="AT220" i="21"/>
  <c r="AU220" i="21"/>
  <c r="AR221" i="21"/>
  <c r="AW221" i="21" s="1"/>
  <c r="AS221" i="21"/>
  <c r="AT221" i="21"/>
  <c r="AU221" i="21"/>
  <c r="AR222" i="21"/>
  <c r="AW222" i="21" s="1"/>
  <c r="AS222" i="21"/>
  <c r="AT222" i="21"/>
  <c r="AU222" i="21"/>
  <c r="AR223" i="21"/>
  <c r="AV223" i="21" s="1"/>
  <c r="AS223" i="21"/>
  <c r="AT223" i="21"/>
  <c r="AU223" i="21"/>
  <c r="AR224" i="21"/>
  <c r="AW224" i="21" s="1"/>
  <c r="AS224" i="21"/>
  <c r="AT224" i="21"/>
  <c r="AU224" i="21"/>
  <c r="AR225" i="21"/>
  <c r="AW225" i="21" s="1"/>
  <c r="AS225" i="21"/>
  <c r="AT225" i="21"/>
  <c r="AU225" i="21"/>
  <c r="AR226" i="21"/>
  <c r="AW226" i="21" s="1"/>
  <c r="AS226" i="21"/>
  <c r="AT226" i="21"/>
  <c r="AU226" i="21"/>
  <c r="AR227" i="21"/>
  <c r="AV227" i="21" s="1"/>
  <c r="AS227" i="21"/>
  <c r="AT227" i="21"/>
  <c r="AU227" i="21"/>
  <c r="AR228" i="21"/>
  <c r="AW228" i="21" s="1"/>
  <c r="AS228" i="21"/>
  <c r="AT228" i="21"/>
  <c r="AU228" i="21"/>
  <c r="AR229" i="21"/>
  <c r="AW229" i="21" s="1"/>
  <c r="AS229" i="21"/>
  <c r="AT229" i="21"/>
  <c r="AU229" i="21"/>
  <c r="AR230" i="21"/>
  <c r="AW230" i="21" s="1"/>
  <c r="AS230" i="21"/>
  <c r="AT230" i="21"/>
  <c r="AU230" i="21"/>
  <c r="AR231" i="21"/>
  <c r="AV231" i="21" s="1"/>
  <c r="AS231" i="21"/>
  <c r="AT231" i="21"/>
  <c r="AU231" i="21"/>
  <c r="AR232" i="21"/>
  <c r="AW232" i="21" s="1"/>
  <c r="AS232" i="21"/>
  <c r="AT232" i="21"/>
  <c r="AU232" i="21"/>
  <c r="AR233" i="21"/>
  <c r="AW233" i="21" s="1"/>
  <c r="AS233" i="21"/>
  <c r="AT233" i="21"/>
  <c r="AU233" i="21"/>
  <c r="AR234" i="21"/>
  <c r="AW234" i="21" s="1"/>
  <c r="AS234" i="21"/>
  <c r="AT234" i="21"/>
  <c r="AU234" i="21"/>
  <c r="AR235" i="21"/>
  <c r="AV235" i="21" s="1"/>
  <c r="AS235" i="21"/>
  <c r="AT235" i="21"/>
  <c r="AU235" i="21"/>
  <c r="AR236" i="21"/>
  <c r="AW236" i="21" s="1"/>
  <c r="AS236" i="21"/>
  <c r="AT236" i="21"/>
  <c r="AU236" i="21"/>
  <c r="AR237" i="21"/>
  <c r="AW237" i="21" s="1"/>
  <c r="AS237" i="21"/>
  <c r="AT237" i="21"/>
  <c r="AU237" i="21"/>
  <c r="AR238" i="21"/>
  <c r="AW238" i="21" s="1"/>
  <c r="AS238" i="21"/>
  <c r="AT238" i="21"/>
  <c r="AU238" i="21"/>
  <c r="AR239" i="21"/>
  <c r="AV239" i="21" s="1"/>
  <c r="AS239" i="21"/>
  <c r="AT239" i="21"/>
  <c r="AU239" i="21"/>
  <c r="AR240" i="21"/>
  <c r="AW240" i="21" s="1"/>
  <c r="AS240" i="21"/>
  <c r="AT240" i="21"/>
  <c r="AU240" i="21"/>
  <c r="AR189" i="21"/>
  <c r="AW189" i="21" s="1"/>
  <c r="AS189" i="21"/>
  <c r="AT189" i="21"/>
  <c r="AU189" i="21"/>
  <c r="AR190" i="21"/>
  <c r="AW190" i="21" s="1"/>
  <c r="AS190" i="21"/>
  <c r="AT190" i="21"/>
  <c r="AU190" i="21"/>
  <c r="AR191" i="21"/>
  <c r="AV191" i="21" s="1"/>
  <c r="AS191" i="21"/>
  <c r="AT191" i="21"/>
  <c r="AU191" i="21"/>
  <c r="AR192" i="21"/>
  <c r="AW192" i="21" s="1"/>
  <c r="AS192" i="21"/>
  <c r="AT192" i="21"/>
  <c r="AU192" i="21"/>
  <c r="AR193" i="21"/>
  <c r="AW193" i="21" s="1"/>
  <c r="AS193" i="21"/>
  <c r="AT193" i="21"/>
  <c r="AU193" i="21"/>
  <c r="AR194" i="21"/>
  <c r="AW194" i="21" s="1"/>
  <c r="AS194" i="21"/>
  <c r="AT194" i="21"/>
  <c r="AU194" i="21"/>
  <c r="AR195" i="21"/>
  <c r="AV195" i="21" s="1"/>
  <c r="AS195" i="21"/>
  <c r="AT195" i="21"/>
  <c r="AU195" i="21"/>
  <c r="AR196" i="21"/>
  <c r="AW196" i="21" s="1"/>
  <c r="AS196" i="21"/>
  <c r="AT196" i="21"/>
  <c r="AU196" i="21"/>
  <c r="AR197" i="21"/>
  <c r="AW197" i="21" s="1"/>
  <c r="AS197" i="21"/>
  <c r="AT197" i="21"/>
  <c r="AU197" i="21"/>
  <c r="AR198" i="21"/>
  <c r="AW198" i="21" s="1"/>
  <c r="AS198" i="21"/>
  <c r="AT198" i="21"/>
  <c r="AU198" i="21"/>
  <c r="AR199" i="21"/>
  <c r="AV199" i="21" s="1"/>
  <c r="AS199" i="21"/>
  <c r="AT199" i="21"/>
  <c r="AU199" i="21"/>
  <c r="AR200" i="21"/>
  <c r="AW200" i="21" s="1"/>
  <c r="AS200" i="21"/>
  <c r="AT200" i="21"/>
  <c r="AU200" i="21"/>
  <c r="AR201" i="21"/>
  <c r="AW201" i="21" s="1"/>
  <c r="AS201" i="21"/>
  <c r="AT201" i="21"/>
  <c r="AU201" i="21"/>
  <c r="AR202" i="21"/>
  <c r="AW202" i="21" s="1"/>
  <c r="AS202" i="21"/>
  <c r="AT202" i="21"/>
  <c r="AU202" i="21"/>
  <c r="AR203" i="21"/>
  <c r="AV203" i="21" s="1"/>
  <c r="AS203" i="21"/>
  <c r="AT203" i="21"/>
  <c r="AU203" i="21"/>
  <c r="AR204" i="21"/>
  <c r="AW204" i="21" s="1"/>
  <c r="AS204" i="21"/>
  <c r="AT204" i="21"/>
  <c r="AU204" i="21"/>
  <c r="AR205" i="21"/>
  <c r="AW205" i="21" s="1"/>
  <c r="AS205" i="21"/>
  <c r="AT205" i="21"/>
  <c r="AU205" i="21"/>
  <c r="AR206" i="21"/>
  <c r="AW206" i="21" s="1"/>
  <c r="AS206" i="21"/>
  <c r="AT206" i="21"/>
  <c r="AU206" i="21"/>
  <c r="AR207" i="21"/>
  <c r="AV207" i="21" s="1"/>
  <c r="AS207" i="21"/>
  <c r="AT207" i="21"/>
  <c r="AU207" i="21"/>
  <c r="AR208" i="21"/>
  <c r="AW208" i="21" s="1"/>
  <c r="AS208" i="21"/>
  <c r="AT208" i="21"/>
  <c r="AU208" i="21"/>
  <c r="AR209" i="21"/>
  <c r="AW209" i="21" s="1"/>
  <c r="AS209" i="21"/>
  <c r="AT209" i="21"/>
  <c r="AU209" i="21"/>
  <c r="AR210" i="21"/>
  <c r="AW210" i="21" s="1"/>
  <c r="AS210" i="21"/>
  <c r="AT210" i="21"/>
  <c r="AU210" i="21"/>
  <c r="AR211" i="21"/>
  <c r="AW211" i="21" s="1"/>
  <c r="AS211" i="21"/>
  <c r="AT211" i="21"/>
  <c r="AU211" i="21"/>
  <c r="AR212" i="21"/>
  <c r="AW212" i="21" s="1"/>
  <c r="AS212" i="21"/>
  <c r="AT212" i="21"/>
  <c r="AU212" i="21"/>
  <c r="AR213" i="21"/>
  <c r="AW213" i="21" s="1"/>
  <c r="AS213" i="21"/>
  <c r="AT213" i="21"/>
  <c r="AU213" i="21"/>
  <c r="AS188" i="21"/>
  <c r="AT188" i="21"/>
  <c r="AU188" i="21"/>
  <c r="AR188" i="21"/>
  <c r="AW188" i="21" s="1"/>
  <c r="AR124" i="21"/>
  <c r="AW124" i="21" s="1"/>
  <c r="AS124" i="21"/>
  <c r="AT124" i="21"/>
  <c r="AU124" i="21"/>
  <c r="AR125" i="21"/>
  <c r="AW125" i="21" s="1"/>
  <c r="AS125" i="21"/>
  <c r="AT125" i="21"/>
  <c r="AU125" i="21"/>
  <c r="AR126" i="21"/>
  <c r="AW126" i="21" s="1"/>
  <c r="AS126" i="21"/>
  <c r="AT126" i="21"/>
  <c r="AU126" i="21"/>
  <c r="AR127" i="21"/>
  <c r="AV127" i="21" s="1"/>
  <c r="AS127" i="21"/>
  <c r="AT127" i="21"/>
  <c r="AU127" i="21"/>
  <c r="AR128" i="21"/>
  <c r="AW128" i="21" s="1"/>
  <c r="AS128" i="21"/>
  <c r="AT128" i="21"/>
  <c r="AU128" i="21"/>
  <c r="AR129" i="21"/>
  <c r="AW129" i="21" s="1"/>
  <c r="AS129" i="21"/>
  <c r="AT129" i="21"/>
  <c r="AU129" i="21"/>
  <c r="AR130" i="21"/>
  <c r="AW130" i="21" s="1"/>
  <c r="AS130" i="21"/>
  <c r="AT130" i="21"/>
  <c r="AU130" i="21"/>
  <c r="AR131" i="21"/>
  <c r="AV131" i="21" s="1"/>
  <c r="AS131" i="21"/>
  <c r="AT131" i="21"/>
  <c r="AU131" i="21"/>
  <c r="AR132" i="21"/>
  <c r="AW132" i="21" s="1"/>
  <c r="AS132" i="21"/>
  <c r="AT132" i="21"/>
  <c r="AU132" i="21"/>
  <c r="AR133" i="21"/>
  <c r="AW133" i="21" s="1"/>
  <c r="AS133" i="21"/>
  <c r="AT133" i="21"/>
  <c r="AU133" i="21"/>
  <c r="AR134" i="21"/>
  <c r="AW134" i="21" s="1"/>
  <c r="AS134" i="21"/>
  <c r="AT134" i="21"/>
  <c r="AU134" i="21"/>
  <c r="AR135" i="21"/>
  <c r="AV135" i="21" s="1"/>
  <c r="AS135" i="21"/>
  <c r="AT135" i="21"/>
  <c r="AU135" i="21"/>
  <c r="AR136" i="21"/>
  <c r="AW136" i="21" s="1"/>
  <c r="AS136" i="21"/>
  <c r="AT136" i="21"/>
  <c r="AU136" i="21"/>
  <c r="AR137" i="21"/>
  <c r="AW137" i="21" s="1"/>
  <c r="AS137" i="21"/>
  <c r="AT137" i="21"/>
  <c r="AU137" i="21"/>
  <c r="AR138" i="21"/>
  <c r="AW138" i="21" s="1"/>
  <c r="AS138" i="21"/>
  <c r="AT138" i="21"/>
  <c r="AU138" i="21"/>
  <c r="AR139" i="21"/>
  <c r="AV139" i="21" s="1"/>
  <c r="AS139" i="21"/>
  <c r="AT139" i="21"/>
  <c r="AU139" i="21"/>
  <c r="AR140" i="21"/>
  <c r="AW140" i="21" s="1"/>
  <c r="AS140" i="21"/>
  <c r="AT140" i="21"/>
  <c r="AU140" i="21"/>
  <c r="AR141" i="21"/>
  <c r="AW141" i="21" s="1"/>
  <c r="AS141" i="21"/>
  <c r="AT141" i="21"/>
  <c r="AU141" i="21"/>
  <c r="AR142" i="21"/>
  <c r="AW142" i="21" s="1"/>
  <c r="AS142" i="21"/>
  <c r="AT142" i="21"/>
  <c r="AU142" i="21"/>
  <c r="AR143" i="21"/>
  <c r="AV143" i="21" s="1"/>
  <c r="AS143" i="21"/>
  <c r="AT143" i="21"/>
  <c r="AU143" i="21"/>
  <c r="AR144" i="21"/>
  <c r="AW144" i="21" s="1"/>
  <c r="AS144" i="21"/>
  <c r="AT144" i="21"/>
  <c r="AU144" i="21"/>
  <c r="AR145" i="21"/>
  <c r="AW145" i="21" s="1"/>
  <c r="AS145" i="21"/>
  <c r="AT145" i="21"/>
  <c r="AU145" i="21"/>
  <c r="AR146" i="21"/>
  <c r="AW146" i="21" s="1"/>
  <c r="AS146" i="21"/>
  <c r="AT146" i="21"/>
  <c r="AU146" i="21"/>
  <c r="AR147" i="21"/>
  <c r="AW147" i="21" s="1"/>
  <c r="AS147" i="21"/>
  <c r="AT147" i="21"/>
  <c r="AU147" i="21"/>
  <c r="AR148" i="21"/>
  <c r="AW148" i="21" s="1"/>
  <c r="AS148" i="21"/>
  <c r="AT148" i="21"/>
  <c r="AU148" i="21"/>
  <c r="AR149" i="21"/>
  <c r="AW149" i="21" s="1"/>
  <c r="AS149" i="21"/>
  <c r="AT149" i="21"/>
  <c r="AU149" i="21"/>
  <c r="AR150" i="21"/>
  <c r="AW150" i="21" s="1"/>
  <c r="AS150" i="21"/>
  <c r="AT150" i="21"/>
  <c r="AU150" i="21"/>
  <c r="AR151" i="21"/>
  <c r="AW151" i="21" s="1"/>
  <c r="AS151" i="21"/>
  <c r="AT151" i="21"/>
  <c r="AU151" i="21"/>
  <c r="AR152" i="21"/>
  <c r="AW152" i="21" s="1"/>
  <c r="AS152" i="21"/>
  <c r="AT152" i="21"/>
  <c r="AU152" i="21"/>
  <c r="AR153" i="21"/>
  <c r="AW153" i="21" s="1"/>
  <c r="AS153" i="21"/>
  <c r="AT153" i="21"/>
  <c r="AU153" i="21"/>
  <c r="AR154" i="21"/>
  <c r="AW154" i="21" s="1"/>
  <c r="AS154" i="21"/>
  <c r="AT154" i="21"/>
  <c r="AU154" i="21"/>
  <c r="AR155" i="21"/>
  <c r="AV155" i="21" s="1"/>
  <c r="AS155" i="21"/>
  <c r="AT155" i="21"/>
  <c r="AU155" i="21"/>
  <c r="AR156" i="21"/>
  <c r="AW156" i="21" s="1"/>
  <c r="AS156" i="21"/>
  <c r="AT156" i="21"/>
  <c r="AU156" i="21"/>
  <c r="AR157" i="21"/>
  <c r="AW157" i="21" s="1"/>
  <c r="AS157" i="21"/>
  <c r="AT157" i="21"/>
  <c r="AU157" i="21"/>
  <c r="AR158" i="21"/>
  <c r="AW158" i="21" s="1"/>
  <c r="AS158" i="21"/>
  <c r="AT158" i="21"/>
  <c r="AU158" i="21"/>
  <c r="AR159" i="21"/>
  <c r="AV159" i="21" s="1"/>
  <c r="AS159" i="21"/>
  <c r="AT159" i="21"/>
  <c r="AU159" i="21"/>
  <c r="AR160" i="21"/>
  <c r="AW160" i="21" s="1"/>
  <c r="AS160" i="21"/>
  <c r="AT160" i="21"/>
  <c r="AU160" i="21"/>
  <c r="AR161" i="21"/>
  <c r="AW161" i="21" s="1"/>
  <c r="AS161" i="21"/>
  <c r="AT161" i="21"/>
  <c r="AU161" i="21"/>
  <c r="AR162" i="21"/>
  <c r="AW162" i="21" s="1"/>
  <c r="AS162" i="21"/>
  <c r="AT162" i="21"/>
  <c r="AU162" i="21"/>
  <c r="AR163" i="21"/>
  <c r="AV163" i="21" s="1"/>
  <c r="AS163" i="21"/>
  <c r="AT163" i="21"/>
  <c r="AU163" i="21"/>
  <c r="AR164" i="21"/>
  <c r="AW164" i="21" s="1"/>
  <c r="AS164" i="21"/>
  <c r="AT164" i="21"/>
  <c r="AU164" i="21"/>
  <c r="AR165" i="21"/>
  <c r="AW165" i="21" s="1"/>
  <c r="AS165" i="21"/>
  <c r="AT165" i="21"/>
  <c r="AU165" i="21"/>
  <c r="AR166" i="21"/>
  <c r="AW166" i="21" s="1"/>
  <c r="AS166" i="21"/>
  <c r="AT166" i="21"/>
  <c r="AU166" i="21"/>
  <c r="AR167" i="21"/>
  <c r="AV167" i="21" s="1"/>
  <c r="AS167" i="21"/>
  <c r="AT167" i="21"/>
  <c r="AU167" i="21"/>
  <c r="AR168" i="21"/>
  <c r="AW168" i="21" s="1"/>
  <c r="AS168" i="21"/>
  <c r="AT168" i="21"/>
  <c r="AU168" i="21"/>
  <c r="AR169" i="21"/>
  <c r="AW169" i="21" s="1"/>
  <c r="AS169" i="21"/>
  <c r="AT169" i="21"/>
  <c r="AU169" i="21"/>
  <c r="AR170" i="21"/>
  <c r="AW170" i="21" s="1"/>
  <c r="AS170" i="21"/>
  <c r="AT170" i="21"/>
  <c r="AU170" i="21"/>
  <c r="AR171" i="21"/>
  <c r="AV171" i="21" s="1"/>
  <c r="AS171" i="21"/>
  <c r="AT171" i="21"/>
  <c r="AU171" i="21"/>
  <c r="AR172" i="21"/>
  <c r="AW172" i="21" s="1"/>
  <c r="AS172" i="21"/>
  <c r="AT172" i="21"/>
  <c r="AU172" i="21"/>
  <c r="AR173" i="21"/>
  <c r="AW173" i="21" s="1"/>
  <c r="AS173" i="21"/>
  <c r="AT173" i="21"/>
  <c r="AU173" i="21"/>
  <c r="AR174" i="21"/>
  <c r="AW174" i="21" s="1"/>
  <c r="AS174" i="21"/>
  <c r="AT174" i="21"/>
  <c r="AU174" i="21"/>
  <c r="AR175" i="21"/>
  <c r="AV175" i="21" s="1"/>
  <c r="AS175" i="21"/>
  <c r="AT175" i="21"/>
  <c r="AU175" i="21"/>
  <c r="AR176" i="21"/>
  <c r="AW176" i="21" s="1"/>
  <c r="AS176" i="21"/>
  <c r="AT176" i="21"/>
  <c r="AU176" i="21"/>
  <c r="AR177" i="21"/>
  <c r="AW177" i="21" s="1"/>
  <c r="AS177" i="21"/>
  <c r="AT177" i="21"/>
  <c r="AU177" i="21"/>
  <c r="AR178" i="21"/>
  <c r="AW178" i="21" s="1"/>
  <c r="AS178" i="21"/>
  <c r="AT178" i="21"/>
  <c r="AU178" i="21"/>
  <c r="AR179" i="21"/>
  <c r="AW179" i="21" s="1"/>
  <c r="AS179" i="21"/>
  <c r="AT179" i="21"/>
  <c r="AU179" i="21"/>
  <c r="AR180" i="21"/>
  <c r="AW180" i="21" s="1"/>
  <c r="AS180" i="21"/>
  <c r="AT180" i="21"/>
  <c r="AU180" i="21"/>
  <c r="AR181" i="21"/>
  <c r="AW181" i="21" s="1"/>
  <c r="AS181" i="21"/>
  <c r="AT181" i="21"/>
  <c r="AU181" i="21"/>
  <c r="AR182" i="21"/>
  <c r="AW182" i="21" s="1"/>
  <c r="AS182" i="21"/>
  <c r="AT182" i="21"/>
  <c r="AU182" i="21"/>
  <c r="AR183" i="21"/>
  <c r="AW183" i="21" s="1"/>
  <c r="AS183" i="21"/>
  <c r="AT183" i="21"/>
  <c r="AU183" i="21"/>
  <c r="AR184" i="21"/>
  <c r="AW184" i="21" s="1"/>
  <c r="AS184" i="21"/>
  <c r="AT184" i="21"/>
  <c r="AU184" i="21"/>
  <c r="AR185" i="21"/>
  <c r="AW185" i="21" s="1"/>
  <c r="AS185" i="21"/>
  <c r="AT185" i="21"/>
  <c r="AU185" i="21"/>
  <c r="AR186" i="21"/>
  <c r="AW186" i="21" s="1"/>
  <c r="AS186" i="21"/>
  <c r="AT186" i="21"/>
  <c r="AU186" i="21"/>
  <c r="AR187" i="21"/>
  <c r="AV187" i="21" s="1"/>
  <c r="AS187" i="21"/>
  <c r="AT187" i="21"/>
  <c r="AU187" i="21"/>
  <c r="AS123" i="21"/>
  <c r="AT123" i="21"/>
  <c r="AU123" i="21"/>
  <c r="AR123" i="21"/>
  <c r="AV123" i="21" s="1"/>
  <c r="AR121" i="21"/>
  <c r="AW121" i="21" s="1"/>
  <c r="AS121" i="21"/>
  <c r="AT121" i="21"/>
  <c r="AU121" i="21"/>
  <c r="AR122" i="21"/>
  <c r="AW122" i="21" s="1"/>
  <c r="AS122" i="21"/>
  <c r="AT122" i="21"/>
  <c r="AU122" i="21"/>
  <c r="AR4" i="21"/>
  <c r="AW4" i="21" s="1"/>
  <c r="AS4" i="21"/>
  <c r="AT4" i="21"/>
  <c r="AU4" i="21"/>
  <c r="AR5" i="21"/>
  <c r="AW5" i="21" s="1"/>
  <c r="AS5" i="21"/>
  <c r="AT5" i="21"/>
  <c r="AU5" i="21"/>
  <c r="AR6" i="21"/>
  <c r="AW6" i="21" s="1"/>
  <c r="AS6" i="21"/>
  <c r="AT6" i="21"/>
  <c r="AU6" i="21"/>
  <c r="AR7" i="21"/>
  <c r="AV7" i="21" s="1"/>
  <c r="AS7" i="21"/>
  <c r="AT7" i="21"/>
  <c r="AU7" i="21"/>
  <c r="AR8" i="21"/>
  <c r="AW8" i="21" s="1"/>
  <c r="AS8" i="21"/>
  <c r="AT8" i="21"/>
  <c r="AU8" i="21"/>
  <c r="AR9" i="21"/>
  <c r="AW9" i="21" s="1"/>
  <c r="AS9" i="21"/>
  <c r="AT9" i="21"/>
  <c r="AU9" i="21"/>
  <c r="AR10" i="21"/>
  <c r="AW10" i="21" s="1"/>
  <c r="AS10" i="21"/>
  <c r="AT10" i="21"/>
  <c r="AU10" i="21"/>
  <c r="AR11" i="21"/>
  <c r="AV11" i="21" s="1"/>
  <c r="AS11" i="21"/>
  <c r="AT11" i="21"/>
  <c r="AU11" i="21"/>
  <c r="AR12" i="21"/>
  <c r="AW12" i="21" s="1"/>
  <c r="AS12" i="21"/>
  <c r="AT12" i="21"/>
  <c r="AU12" i="21"/>
  <c r="AR13" i="21"/>
  <c r="AW13" i="21" s="1"/>
  <c r="AS13" i="21"/>
  <c r="AT13" i="21"/>
  <c r="AU13" i="21"/>
  <c r="AR14" i="21"/>
  <c r="AW14" i="21" s="1"/>
  <c r="AS14" i="21"/>
  <c r="AT14" i="21"/>
  <c r="AU14" i="21"/>
  <c r="AR15" i="21"/>
  <c r="AV15" i="21" s="1"/>
  <c r="AS15" i="21"/>
  <c r="AT15" i="21"/>
  <c r="AU15" i="21"/>
  <c r="AR16" i="21"/>
  <c r="AW16" i="21" s="1"/>
  <c r="AS16" i="21"/>
  <c r="AT16" i="21"/>
  <c r="AU16" i="21"/>
  <c r="AR17" i="21"/>
  <c r="AW17" i="21" s="1"/>
  <c r="AS17" i="21"/>
  <c r="AT17" i="21"/>
  <c r="AU17" i="21"/>
  <c r="AR18" i="21"/>
  <c r="AW18" i="21" s="1"/>
  <c r="AS18" i="21"/>
  <c r="AT18" i="21"/>
  <c r="AU18" i="21"/>
  <c r="AR19" i="21"/>
  <c r="AW19" i="21" s="1"/>
  <c r="AS19" i="21"/>
  <c r="AT19" i="21"/>
  <c r="AU19" i="21"/>
  <c r="AR20" i="21"/>
  <c r="AW20" i="21" s="1"/>
  <c r="AS20" i="21"/>
  <c r="AT20" i="21"/>
  <c r="AU20" i="21"/>
  <c r="AR21" i="21"/>
  <c r="AW21" i="21" s="1"/>
  <c r="AS21" i="21"/>
  <c r="AT21" i="21"/>
  <c r="AU21" i="21"/>
  <c r="AR22" i="21"/>
  <c r="AW22" i="21" s="1"/>
  <c r="AS22" i="21"/>
  <c r="AT22" i="21"/>
  <c r="AU22" i="21"/>
  <c r="AR23" i="21"/>
  <c r="AW23" i="21" s="1"/>
  <c r="AS23" i="21"/>
  <c r="AT23" i="21"/>
  <c r="AU23" i="21"/>
  <c r="AR24" i="21"/>
  <c r="AW24" i="21" s="1"/>
  <c r="AS24" i="21"/>
  <c r="AT24" i="21"/>
  <c r="AU24" i="21"/>
  <c r="AR25" i="21"/>
  <c r="AW25" i="21" s="1"/>
  <c r="AS25" i="21"/>
  <c r="AT25" i="21"/>
  <c r="AU25" i="21"/>
  <c r="AR26" i="21"/>
  <c r="AW26" i="21" s="1"/>
  <c r="AS26" i="21"/>
  <c r="AT26" i="21"/>
  <c r="AU26" i="21"/>
  <c r="AR27" i="21"/>
  <c r="AV27" i="21" s="1"/>
  <c r="AS27" i="21"/>
  <c r="AT27" i="21"/>
  <c r="AU27" i="21"/>
  <c r="AR28" i="21"/>
  <c r="AW28" i="21" s="1"/>
  <c r="AS28" i="21"/>
  <c r="AT28" i="21"/>
  <c r="AU28" i="21"/>
  <c r="AR29" i="21"/>
  <c r="AW29" i="21" s="1"/>
  <c r="AS29" i="21"/>
  <c r="AT29" i="21"/>
  <c r="AU29" i="21"/>
  <c r="AR30" i="21"/>
  <c r="AW30" i="21" s="1"/>
  <c r="AS30" i="21"/>
  <c r="AT30" i="21"/>
  <c r="AU30" i="21"/>
  <c r="AR31" i="21"/>
  <c r="AV31" i="21" s="1"/>
  <c r="AS31" i="21"/>
  <c r="AT31" i="21"/>
  <c r="AU31" i="21"/>
  <c r="AR32" i="21"/>
  <c r="AW32" i="21" s="1"/>
  <c r="AS32" i="21"/>
  <c r="AT32" i="21"/>
  <c r="AU32" i="21"/>
  <c r="AR33" i="21"/>
  <c r="AW33" i="21" s="1"/>
  <c r="AS33" i="21"/>
  <c r="AT33" i="21"/>
  <c r="AU33" i="21"/>
  <c r="AR34" i="21"/>
  <c r="AW34" i="21" s="1"/>
  <c r="AS34" i="21"/>
  <c r="AT34" i="21"/>
  <c r="AU34" i="21"/>
  <c r="AR35" i="21"/>
  <c r="AV35" i="21" s="1"/>
  <c r="AS35" i="21"/>
  <c r="AT35" i="21"/>
  <c r="AU35" i="21"/>
  <c r="AR36" i="21"/>
  <c r="AW36" i="21" s="1"/>
  <c r="AS36" i="21"/>
  <c r="AT36" i="21"/>
  <c r="AU36" i="21"/>
  <c r="AR37" i="21"/>
  <c r="AW37" i="21" s="1"/>
  <c r="AS37" i="21"/>
  <c r="AT37" i="21"/>
  <c r="AU37" i="21"/>
  <c r="AR38" i="21"/>
  <c r="AW38" i="21" s="1"/>
  <c r="AS38" i="21"/>
  <c r="AT38" i="21"/>
  <c r="AU38" i="21"/>
  <c r="AR39" i="21"/>
  <c r="AV39" i="21" s="1"/>
  <c r="AS39" i="21"/>
  <c r="AT39" i="21"/>
  <c r="AU39" i="21"/>
  <c r="AR40" i="21"/>
  <c r="AW40" i="21" s="1"/>
  <c r="AS40" i="21"/>
  <c r="AT40" i="21"/>
  <c r="AU40" i="21"/>
  <c r="AR41" i="21"/>
  <c r="AW41" i="21" s="1"/>
  <c r="AS41" i="21"/>
  <c r="AT41" i="21"/>
  <c r="AU41" i="21"/>
  <c r="AR42" i="21"/>
  <c r="AW42" i="21" s="1"/>
  <c r="AS42" i="21"/>
  <c r="AT42" i="21"/>
  <c r="AU42" i="21"/>
  <c r="AR43" i="21"/>
  <c r="AV43" i="21" s="1"/>
  <c r="AS43" i="21"/>
  <c r="AT43" i="21"/>
  <c r="AU43" i="21"/>
  <c r="AR44" i="21"/>
  <c r="AW44" i="21" s="1"/>
  <c r="AS44" i="21"/>
  <c r="AT44" i="21"/>
  <c r="AU44" i="21"/>
  <c r="AR45" i="21"/>
  <c r="AW45" i="21" s="1"/>
  <c r="AS45" i="21"/>
  <c r="AT45" i="21"/>
  <c r="AU45" i="21"/>
  <c r="AR46" i="21"/>
  <c r="AW46" i="21" s="1"/>
  <c r="AS46" i="21"/>
  <c r="AT46" i="21"/>
  <c r="AU46" i="21"/>
  <c r="AR47" i="21"/>
  <c r="AV47" i="21" s="1"/>
  <c r="AS47" i="21"/>
  <c r="AT47" i="21"/>
  <c r="AU47" i="21"/>
  <c r="AR48" i="21"/>
  <c r="AW48" i="21" s="1"/>
  <c r="AS48" i="21"/>
  <c r="AT48" i="21"/>
  <c r="AU48" i="21"/>
  <c r="AR49" i="21"/>
  <c r="AW49" i="21" s="1"/>
  <c r="AS49" i="21"/>
  <c r="AT49" i="21"/>
  <c r="AU49" i="21"/>
  <c r="AR50" i="21"/>
  <c r="AW50" i="21" s="1"/>
  <c r="AS50" i="21"/>
  <c r="AT50" i="21"/>
  <c r="AU50" i="21"/>
  <c r="AR51" i="21"/>
  <c r="AW51" i="21" s="1"/>
  <c r="AS51" i="21"/>
  <c r="AT51" i="21"/>
  <c r="AU51" i="21"/>
  <c r="AR52" i="21"/>
  <c r="AW52" i="21" s="1"/>
  <c r="AS52" i="21"/>
  <c r="AT52" i="21"/>
  <c r="AU52" i="21"/>
  <c r="AR53" i="21"/>
  <c r="AW53" i="21" s="1"/>
  <c r="AS53" i="21"/>
  <c r="AT53" i="21"/>
  <c r="AU53" i="21"/>
  <c r="AR54" i="21"/>
  <c r="AW54" i="21" s="1"/>
  <c r="AS54" i="21"/>
  <c r="AT54" i="21"/>
  <c r="AU54" i="21"/>
  <c r="AR55" i="21"/>
  <c r="AW55" i="21" s="1"/>
  <c r="AS55" i="21"/>
  <c r="AT55" i="21"/>
  <c r="AU55" i="21"/>
  <c r="AR56" i="21"/>
  <c r="AW56" i="21" s="1"/>
  <c r="AS56" i="21"/>
  <c r="AT56" i="21"/>
  <c r="AU56" i="21"/>
  <c r="AR57" i="21"/>
  <c r="AW57" i="21" s="1"/>
  <c r="AS57" i="21"/>
  <c r="AT57" i="21"/>
  <c r="AU57" i="21"/>
  <c r="AR58" i="21"/>
  <c r="AW58" i="21" s="1"/>
  <c r="AS58" i="21"/>
  <c r="AT58" i="21"/>
  <c r="AU58" i="21"/>
  <c r="AR59" i="21"/>
  <c r="AV59" i="21" s="1"/>
  <c r="AS59" i="21"/>
  <c r="AT59" i="21"/>
  <c r="AU59" i="21"/>
  <c r="AR60" i="21"/>
  <c r="AW60" i="21" s="1"/>
  <c r="AS60" i="21"/>
  <c r="AT60" i="21"/>
  <c r="AU60" i="21"/>
  <c r="AR61" i="21"/>
  <c r="AW61" i="21" s="1"/>
  <c r="AS61" i="21"/>
  <c r="AT61" i="21"/>
  <c r="AU61" i="21"/>
  <c r="AR62" i="21"/>
  <c r="AW62" i="21" s="1"/>
  <c r="AS62" i="21"/>
  <c r="AT62" i="21"/>
  <c r="AU62" i="21"/>
  <c r="AR63" i="21"/>
  <c r="AV63" i="21" s="1"/>
  <c r="AS63" i="21"/>
  <c r="AT63" i="21"/>
  <c r="AU63" i="21"/>
  <c r="AR64" i="21"/>
  <c r="AW64" i="21" s="1"/>
  <c r="AS64" i="21"/>
  <c r="AT64" i="21"/>
  <c r="AU64" i="21"/>
  <c r="AR65" i="21"/>
  <c r="AW65" i="21" s="1"/>
  <c r="AS65" i="21"/>
  <c r="AT65" i="21"/>
  <c r="AU65" i="21"/>
  <c r="AR66" i="21"/>
  <c r="AW66" i="21" s="1"/>
  <c r="AS66" i="21"/>
  <c r="AT66" i="21"/>
  <c r="AU66" i="21"/>
  <c r="AR67" i="21"/>
  <c r="AV67" i="21" s="1"/>
  <c r="AS67" i="21"/>
  <c r="AT67" i="21"/>
  <c r="AU67" i="21"/>
  <c r="AR68" i="21"/>
  <c r="AW68" i="21" s="1"/>
  <c r="AS68" i="21"/>
  <c r="AT68" i="21"/>
  <c r="AU68" i="21"/>
  <c r="AR69" i="21"/>
  <c r="AW69" i="21" s="1"/>
  <c r="AS69" i="21"/>
  <c r="AT69" i="21"/>
  <c r="AU69" i="21"/>
  <c r="AR70" i="21"/>
  <c r="AW70" i="21" s="1"/>
  <c r="AS70" i="21"/>
  <c r="AT70" i="21"/>
  <c r="AU70" i="21"/>
  <c r="AR71" i="21"/>
  <c r="AV71" i="21" s="1"/>
  <c r="AS71" i="21"/>
  <c r="AT71" i="21"/>
  <c r="AU71" i="21"/>
  <c r="AR72" i="21"/>
  <c r="AW72" i="21" s="1"/>
  <c r="AS72" i="21"/>
  <c r="AT72" i="21"/>
  <c r="AU72" i="21"/>
  <c r="AR73" i="21"/>
  <c r="AW73" i="21" s="1"/>
  <c r="AS73" i="21"/>
  <c r="AT73" i="21"/>
  <c r="AU73" i="21"/>
  <c r="AR74" i="21"/>
  <c r="AW74" i="21" s="1"/>
  <c r="AS74" i="21"/>
  <c r="AT74" i="21"/>
  <c r="AU74" i="21"/>
  <c r="AR75" i="21"/>
  <c r="AV75" i="21" s="1"/>
  <c r="AS75" i="21"/>
  <c r="AT75" i="21"/>
  <c r="AU75" i="21"/>
  <c r="AR76" i="21"/>
  <c r="AW76" i="21" s="1"/>
  <c r="AS76" i="21"/>
  <c r="AT76" i="21"/>
  <c r="AU76" i="21"/>
  <c r="AR77" i="21"/>
  <c r="AW77" i="21" s="1"/>
  <c r="AS77" i="21"/>
  <c r="AT77" i="21"/>
  <c r="AU77" i="21"/>
  <c r="AR78" i="21"/>
  <c r="AW78" i="21" s="1"/>
  <c r="AS78" i="21"/>
  <c r="AT78" i="21"/>
  <c r="AU78" i="21"/>
  <c r="AR79" i="21"/>
  <c r="AV79" i="21" s="1"/>
  <c r="AS79" i="21"/>
  <c r="AT79" i="21"/>
  <c r="AU79" i="21"/>
  <c r="AR80" i="21"/>
  <c r="AW80" i="21" s="1"/>
  <c r="AS80" i="21"/>
  <c r="AT80" i="21"/>
  <c r="AU80" i="21"/>
  <c r="AR81" i="21"/>
  <c r="AW81" i="21" s="1"/>
  <c r="AS81" i="21"/>
  <c r="AT81" i="21"/>
  <c r="AU81" i="21"/>
  <c r="AR82" i="21"/>
  <c r="AW82" i="21" s="1"/>
  <c r="AS82" i="21"/>
  <c r="AT82" i="21"/>
  <c r="AU82" i="21"/>
  <c r="AR83" i="21"/>
  <c r="AW83" i="21" s="1"/>
  <c r="AS83" i="21"/>
  <c r="AT83" i="21"/>
  <c r="AU83" i="21"/>
  <c r="AR84" i="21"/>
  <c r="AW84" i="21" s="1"/>
  <c r="AS84" i="21"/>
  <c r="AT84" i="21"/>
  <c r="AU84" i="21"/>
  <c r="AR85" i="21"/>
  <c r="AW85" i="21" s="1"/>
  <c r="AS85" i="21"/>
  <c r="AT85" i="21"/>
  <c r="AU85" i="21"/>
  <c r="AR86" i="21"/>
  <c r="AW86" i="21" s="1"/>
  <c r="AS86" i="21"/>
  <c r="AT86" i="21"/>
  <c r="AU86" i="21"/>
  <c r="AR87" i="21"/>
  <c r="AW87" i="21" s="1"/>
  <c r="AS87" i="21"/>
  <c r="AT87" i="21"/>
  <c r="AU87" i="21"/>
  <c r="AR88" i="21"/>
  <c r="AW88" i="21" s="1"/>
  <c r="AS88" i="21"/>
  <c r="AT88" i="21"/>
  <c r="AU88" i="21"/>
  <c r="AR89" i="21"/>
  <c r="AW89" i="21" s="1"/>
  <c r="AS89" i="21"/>
  <c r="AT89" i="21"/>
  <c r="AU89" i="21"/>
  <c r="AR90" i="21"/>
  <c r="AW90" i="21" s="1"/>
  <c r="AS90" i="21"/>
  <c r="AT90" i="21"/>
  <c r="AU90" i="21"/>
  <c r="AR91" i="21"/>
  <c r="AV91" i="21" s="1"/>
  <c r="AS91" i="21"/>
  <c r="AT91" i="21"/>
  <c r="AU91" i="21"/>
  <c r="AR92" i="21"/>
  <c r="AW92" i="21" s="1"/>
  <c r="AS92" i="21"/>
  <c r="AT92" i="21"/>
  <c r="AU92" i="21"/>
  <c r="AR93" i="21"/>
  <c r="AW93" i="21" s="1"/>
  <c r="AS93" i="21"/>
  <c r="AT93" i="21"/>
  <c r="AU93" i="21"/>
  <c r="AR94" i="21"/>
  <c r="AW94" i="21" s="1"/>
  <c r="AS94" i="21"/>
  <c r="AT94" i="21"/>
  <c r="AU94" i="21"/>
  <c r="AR95" i="21"/>
  <c r="AV95" i="21" s="1"/>
  <c r="AS95" i="21"/>
  <c r="AT95" i="21"/>
  <c r="AU95" i="21"/>
  <c r="AR96" i="21"/>
  <c r="AW96" i="21" s="1"/>
  <c r="AS96" i="21"/>
  <c r="AT96" i="21"/>
  <c r="AU96" i="21"/>
  <c r="AR97" i="21"/>
  <c r="AW97" i="21" s="1"/>
  <c r="AS97" i="21"/>
  <c r="AT97" i="21"/>
  <c r="AU97" i="21"/>
  <c r="AR98" i="21"/>
  <c r="AW98" i="21" s="1"/>
  <c r="AS98" i="21"/>
  <c r="AT98" i="21"/>
  <c r="AU98" i="21"/>
  <c r="AR99" i="21"/>
  <c r="AV99" i="21" s="1"/>
  <c r="AS99" i="21"/>
  <c r="AT99" i="21"/>
  <c r="AU99" i="21"/>
  <c r="AR100" i="21"/>
  <c r="AW100" i="21" s="1"/>
  <c r="AS100" i="21"/>
  <c r="AT100" i="21"/>
  <c r="AU100" i="21"/>
  <c r="AR101" i="21"/>
  <c r="AW101" i="21" s="1"/>
  <c r="AS101" i="21"/>
  <c r="AT101" i="21"/>
  <c r="AU101" i="21"/>
  <c r="AR102" i="21"/>
  <c r="AW102" i="21" s="1"/>
  <c r="AS102" i="21"/>
  <c r="AT102" i="21"/>
  <c r="AU102" i="21"/>
  <c r="AR103" i="21"/>
  <c r="AV103" i="21" s="1"/>
  <c r="AS103" i="21"/>
  <c r="AT103" i="21"/>
  <c r="AU103" i="21"/>
  <c r="AR104" i="21"/>
  <c r="AW104" i="21" s="1"/>
  <c r="AS104" i="21"/>
  <c r="AT104" i="21"/>
  <c r="AU104" i="21"/>
  <c r="AR105" i="21"/>
  <c r="AW105" i="21" s="1"/>
  <c r="AS105" i="21"/>
  <c r="AT105" i="21"/>
  <c r="AU105" i="21"/>
  <c r="AR106" i="21"/>
  <c r="AW106" i="21" s="1"/>
  <c r="AS106" i="21"/>
  <c r="AT106" i="21"/>
  <c r="AU106" i="21"/>
  <c r="AR107" i="21"/>
  <c r="AV107" i="21" s="1"/>
  <c r="AS107" i="21"/>
  <c r="AT107" i="21"/>
  <c r="AU107" i="21"/>
  <c r="AR108" i="21"/>
  <c r="AW108" i="21" s="1"/>
  <c r="AS108" i="21"/>
  <c r="AT108" i="21"/>
  <c r="AU108" i="21"/>
  <c r="AR109" i="21"/>
  <c r="AW109" i="21" s="1"/>
  <c r="AS109" i="21"/>
  <c r="AT109" i="21"/>
  <c r="AU109" i="21"/>
  <c r="AR110" i="21"/>
  <c r="AW110" i="21" s="1"/>
  <c r="AS110" i="21"/>
  <c r="AT110" i="21"/>
  <c r="AU110" i="21"/>
  <c r="AR111" i="21"/>
  <c r="AV111" i="21" s="1"/>
  <c r="AS111" i="21"/>
  <c r="AT111" i="21"/>
  <c r="AU111" i="21"/>
  <c r="AR112" i="21"/>
  <c r="AW112" i="21" s="1"/>
  <c r="AS112" i="21"/>
  <c r="AT112" i="21"/>
  <c r="AU112" i="21"/>
  <c r="AR113" i="21"/>
  <c r="AW113" i="21" s="1"/>
  <c r="AS113" i="21"/>
  <c r="AT113" i="21"/>
  <c r="AU113" i="21"/>
  <c r="AR114" i="21"/>
  <c r="AW114" i="21" s="1"/>
  <c r="AS114" i="21"/>
  <c r="AT114" i="21"/>
  <c r="AU114" i="21"/>
  <c r="AR115" i="21"/>
  <c r="AW115" i="21" s="1"/>
  <c r="AS115" i="21"/>
  <c r="AT115" i="21"/>
  <c r="AU115" i="21"/>
  <c r="AR116" i="21"/>
  <c r="AW116" i="21" s="1"/>
  <c r="AS116" i="21"/>
  <c r="AT116" i="21"/>
  <c r="AU116" i="21"/>
  <c r="AR117" i="21"/>
  <c r="AW117" i="21" s="1"/>
  <c r="AS117" i="21"/>
  <c r="AT117" i="21"/>
  <c r="AU117" i="21"/>
  <c r="AR118" i="21"/>
  <c r="AW118" i="21" s="1"/>
  <c r="AS118" i="21"/>
  <c r="AT118" i="21"/>
  <c r="AU118" i="21"/>
  <c r="AR119" i="21"/>
  <c r="AW119" i="21" s="1"/>
  <c r="AS119" i="21"/>
  <c r="AT119" i="21"/>
  <c r="AU119" i="21"/>
  <c r="AR120" i="21"/>
  <c r="AW120" i="21" s="1"/>
  <c r="AS120" i="21"/>
  <c r="AT120" i="21"/>
  <c r="AU120" i="21"/>
  <c r="AS3" i="21"/>
  <c r="AT3" i="21"/>
  <c r="AU3" i="21"/>
  <c r="AR3" i="21"/>
  <c r="AW3" i="21" s="1"/>
  <c r="AV325" i="21" l="1"/>
  <c r="AV312" i="21"/>
  <c r="AV306" i="21"/>
  <c r="AW299" i="21"/>
  <c r="AV293" i="21"/>
  <c r="AV280" i="21"/>
  <c r="AV274" i="21"/>
  <c r="AW267" i="21"/>
  <c r="AV261" i="21"/>
  <c r="AV248" i="21"/>
  <c r="AV242" i="21"/>
  <c r="AW235" i="21"/>
  <c r="AV229" i="21"/>
  <c r="AV216" i="21"/>
  <c r="AV210" i="21"/>
  <c r="AW203" i="21"/>
  <c r="AV197" i="21"/>
  <c r="AV184" i="21"/>
  <c r="AV178" i="21"/>
  <c r="AW171" i="21"/>
  <c r="AV165" i="21"/>
  <c r="AV152" i="21"/>
  <c r="AV146" i="21"/>
  <c r="AW139" i="21"/>
  <c r="AV133" i="21"/>
  <c r="AV120" i="21"/>
  <c r="AV114" i="21"/>
  <c r="AW107" i="21"/>
  <c r="AV101" i="21"/>
  <c r="AV88" i="21"/>
  <c r="AV82" i="21"/>
  <c r="AW75" i="21"/>
  <c r="AV69" i="21"/>
  <c r="AV56" i="21"/>
  <c r="AV50" i="21"/>
  <c r="AW43" i="21"/>
  <c r="AV37" i="21"/>
  <c r="AV24" i="21"/>
  <c r="AV18" i="21"/>
  <c r="AW11" i="21"/>
  <c r="AV5" i="21"/>
  <c r="AV330" i="21"/>
  <c r="AV324" i="21"/>
  <c r="AV318" i="21"/>
  <c r="AV305" i="21"/>
  <c r="AV292" i="21"/>
  <c r="AV286" i="21"/>
  <c r="AV273" i="21"/>
  <c r="AV260" i="21"/>
  <c r="AV254" i="21"/>
  <c r="AV241" i="21"/>
  <c r="AV228" i="21"/>
  <c r="AV222" i="21"/>
  <c r="AV209" i="21"/>
  <c r="AV196" i="21"/>
  <c r="AV190" i="21"/>
  <c r="AV177" i="21"/>
  <c r="AV164" i="21"/>
  <c r="AV158" i="21"/>
  <c r="AV145" i="21"/>
  <c r="AV132" i="21"/>
  <c r="AV126" i="21"/>
  <c r="AV113" i="21"/>
  <c r="AV100" i="21"/>
  <c r="AV94" i="21"/>
  <c r="AV81" i="21"/>
  <c r="AV68" i="21"/>
  <c r="AV62" i="21"/>
  <c r="AV49" i="21"/>
  <c r="AV36" i="21"/>
  <c r="AV30" i="21"/>
  <c r="AV17" i="21"/>
  <c r="AV4" i="21"/>
  <c r="AW385" i="21"/>
  <c r="AW381" i="21"/>
  <c r="AW377" i="21"/>
  <c r="AW373" i="21"/>
  <c r="AW369" i="21"/>
  <c r="AW365" i="21"/>
  <c r="AW361" i="21"/>
  <c r="AW357" i="21"/>
  <c r="AW353" i="21"/>
  <c r="AW349" i="21"/>
  <c r="AW345" i="21"/>
  <c r="AW341" i="21"/>
  <c r="AW337" i="21"/>
  <c r="AW333" i="21"/>
  <c r="AV316" i="21"/>
  <c r="AV310" i="21"/>
  <c r="AW303" i="21"/>
  <c r="AV297" i="21"/>
  <c r="AV284" i="21"/>
  <c r="AV278" i="21"/>
  <c r="AW271" i="21"/>
  <c r="AV265" i="21"/>
  <c r="AV252" i="21"/>
  <c r="AV246" i="21"/>
  <c r="AW239" i="21"/>
  <c r="AV233" i="21"/>
  <c r="AV220" i="21"/>
  <c r="AV214" i="21"/>
  <c r="AW207" i="21"/>
  <c r="AV201" i="21"/>
  <c r="AV188" i="21"/>
  <c r="AV182" i="21"/>
  <c r="AW175" i="21"/>
  <c r="AV169" i="21"/>
  <c r="AV156" i="21"/>
  <c r="AV150" i="21"/>
  <c r="AW143" i="21"/>
  <c r="AV137" i="21"/>
  <c r="AV124" i="21"/>
  <c r="AV118" i="21"/>
  <c r="AW111" i="21"/>
  <c r="AV105" i="21"/>
  <c r="AV92" i="21"/>
  <c r="AV86" i="21"/>
  <c r="AW79" i="21"/>
  <c r="AV73" i="21"/>
  <c r="AV60" i="21"/>
  <c r="AV54" i="21"/>
  <c r="AW47" i="21"/>
  <c r="AV41" i="21"/>
  <c r="AV28" i="21"/>
  <c r="AV22" i="21"/>
  <c r="AW15" i="21"/>
  <c r="AV9" i="21"/>
  <c r="AV322" i="21"/>
  <c r="AV309" i="21"/>
  <c r="AV296" i="21"/>
  <c r="AV290" i="21"/>
  <c r="AW283" i="21"/>
  <c r="AV277" i="21"/>
  <c r="AV264" i="21"/>
  <c r="AV258" i="21"/>
  <c r="AW251" i="21"/>
  <c r="AV245" i="21"/>
  <c r="AV232" i="21"/>
  <c r="AV226" i="21"/>
  <c r="AW219" i="21"/>
  <c r="AV213" i="21"/>
  <c r="AV200" i="21"/>
  <c r="AV194" i="21"/>
  <c r="AW187" i="21"/>
  <c r="AV181" i="21"/>
  <c r="AV168" i="21"/>
  <c r="AV162" i="21"/>
  <c r="AW155" i="21"/>
  <c r="AV149" i="21"/>
  <c r="AV136" i="21"/>
  <c r="AV130" i="21"/>
  <c r="AW123" i="21"/>
  <c r="AV117" i="21"/>
  <c r="AV104" i="21"/>
  <c r="AV98" i="21"/>
  <c r="AW91" i="21"/>
  <c r="AV85" i="21"/>
  <c r="AV72" i="21"/>
  <c r="AV66" i="21"/>
  <c r="AW59" i="21"/>
  <c r="AV53" i="21"/>
  <c r="AV40" i="21"/>
  <c r="AV34" i="21"/>
  <c r="AW27" i="21"/>
  <c r="AV21" i="21"/>
  <c r="AV8" i="21"/>
  <c r="AV3" i="21"/>
  <c r="AW384" i="21"/>
  <c r="AW380" i="21"/>
  <c r="AW376" i="21"/>
  <c r="AW372" i="21"/>
  <c r="AW368" i="21"/>
  <c r="AW364" i="21"/>
  <c r="AW360" i="21"/>
  <c r="AW356" i="21"/>
  <c r="AW352" i="21"/>
  <c r="AW348" i="21"/>
  <c r="AW344" i="21"/>
  <c r="AW340" i="21"/>
  <c r="AW336" i="21"/>
  <c r="AW332" i="21"/>
  <c r="AW327" i="21"/>
  <c r="AV321" i="21"/>
  <c r="AV308" i="21"/>
  <c r="AV302" i="21"/>
  <c r="AW295" i="21"/>
  <c r="AV289" i="21"/>
  <c r="AV276" i="21"/>
  <c r="AV270" i="21"/>
  <c r="AW263" i="21"/>
  <c r="AV257" i="21"/>
  <c r="AV244" i="21"/>
  <c r="AV238" i="21"/>
  <c r="AW231" i="21"/>
  <c r="AV225" i="21"/>
  <c r="AV212" i="21"/>
  <c r="AV206" i="21"/>
  <c r="AW199" i="21"/>
  <c r="AV193" i="21"/>
  <c r="AV180" i="21"/>
  <c r="AV174" i="21"/>
  <c r="AW167" i="21"/>
  <c r="AV161" i="21"/>
  <c r="AV148" i="21"/>
  <c r="AV142" i="21"/>
  <c r="AW135" i="21"/>
  <c r="AV129" i="21"/>
  <c r="AV116" i="21"/>
  <c r="AV110" i="21"/>
  <c r="AW103" i="21"/>
  <c r="AV97" i="21"/>
  <c r="AV84" i="21"/>
  <c r="AV78" i="21"/>
  <c r="AW71" i="21"/>
  <c r="AV65" i="21"/>
  <c r="AV52" i="21"/>
  <c r="AV46" i="21"/>
  <c r="AW39" i="21"/>
  <c r="AV33" i="21"/>
  <c r="AV20" i="21"/>
  <c r="AV14" i="21"/>
  <c r="AW7" i="21"/>
  <c r="AV320" i="21"/>
  <c r="AV314" i="21"/>
  <c r="AV301" i="21"/>
  <c r="AV288" i="21"/>
  <c r="AV282" i="21"/>
  <c r="AV269" i="21"/>
  <c r="AV256" i="21"/>
  <c r="AV250" i="21"/>
  <c r="AV237" i="21"/>
  <c r="AV224" i="21"/>
  <c r="AV218" i="21"/>
  <c r="AV205" i="21"/>
  <c r="AV192" i="21"/>
  <c r="AV186" i="21"/>
  <c r="AV173" i="21"/>
  <c r="AV160" i="21"/>
  <c r="AV154" i="21"/>
  <c r="AV141" i="21"/>
  <c r="AV128" i="21"/>
  <c r="AV122" i="21"/>
  <c r="AV109" i="21"/>
  <c r="AV96" i="21"/>
  <c r="AV90" i="21"/>
  <c r="AV77" i="21"/>
  <c r="AV64" i="21"/>
  <c r="AV58" i="21"/>
  <c r="AV45" i="21"/>
  <c r="AV32" i="21"/>
  <c r="AV26" i="21"/>
  <c r="AV13" i="21"/>
  <c r="A23" i="26"/>
  <c r="D5" i="23" l="1"/>
  <c r="C8" i="23"/>
  <c r="B11" i="23"/>
  <c r="D13" i="23"/>
  <c r="C16" i="23"/>
  <c r="B19" i="23"/>
  <c r="L19" i="27" s="1"/>
  <c r="D21" i="23"/>
  <c r="C24" i="23"/>
  <c r="B27" i="23"/>
  <c r="L27" i="27" s="1"/>
  <c r="D29" i="23"/>
  <c r="C32" i="23"/>
  <c r="B35" i="23"/>
  <c r="L35" i="27" s="1"/>
  <c r="D37" i="23"/>
  <c r="C40" i="23"/>
  <c r="B43" i="23"/>
  <c r="L43" i="27" s="1"/>
  <c r="D45" i="23"/>
  <c r="C48" i="23"/>
  <c r="B51" i="23"/>
  <c r="L51" i="27" s="1"/>
  <c r="D53" i="23"/>
  <c r="C56" i="23"/>
  <c r="B59" i="23"/>
  <c r="L59" i="27" s="1"/>
  <c r="D61" i="23"/>
  <c r="C64" i="23"/>
  <c r="B67" i="23"/>
  <c r="L67" i="27" s="1"/>
  <c r="D69" i="23"/>
  <c r="C72" i="23"/>
  <c r="B75" i="23"/>
  <c r="L75" i="27" s="1"/>
  <c r="D77" i="23"/>
  <c r="C80" i="23"/>
  <c r="B83" i="23"/>
  <c r="L83" i="27" s="1"/>
  <c r="D85" i="23"/>
  <c r="C88" i="23"/>
  <c r="B91" i="23"/>
  <c r="L91" i="27" s="1"/>
  <c r="D93" i="23"/>
  <c r="C96" i="23"/>
  <c r="B99" i="23"/>
  <c r="L99" i="27" s="1"/>
  <c r="D101" i="23"/>
  <c r="C104" i="23"/>
  <c r="B107" i="23"/>
  <c r="L107" i="27" s="1"/>
  <c r="D109" i="23"/>
  <c r="C112" i="23"/>
  <c r="B115" i="23"/>
  <c r="L115" i="27" s="1"/>
  <c r="D117" i="23"/>
  <c r="C120" i="23"/>
  <c r="C3" i="23"/>
  <c r="J3" i="23" s="1"/>
  <c r="B6" i="23"/>
  <c r="D8" i="23"/>
  <c r="C11" i="23"/>
  <c r="B14" i="23"/>
  <c r="D16" i="23"/>
  <c r="C19" i="23"/>
  <c r="B22" i="23"/>
  <c r="L22" i="27" s="1"/>
  <c r="D24" i="23"/>
  <c r="C27" i="23"/>
  <c r="B30" i="23"/>
  <c r="L30" i="27" s="1"/>
  <c r="D32" i="23"/>
  <c r="C35" i="23"/>
  <c r="B38" i="23"/>
  <c r="L38" i="27" s="1"/>
  <c r="D40" i="23"/>
  <c r="C43" i="23"/>
  <c r="B46" i="23"/>
  <c r="L46" i="27" s="1"/>
  <c r="D48" i="23"/>
  <c r="C51" i="23"/>
  <c r="K51" i="27" s="1"/>
  <c r="B54" i="23"/>
  <c r="L54" i="27" s="1"/>
  <c r="D56" i="23"/>
  <c r="C59" i="23"/>
  <c r="K59" i="27" s="1"/>
  <c r="B62" i="23"/>
  <c r="L62" i="27" s="1"/>
  <c r="D64" i="23"/>
  <c r="C67" i="23"/>
  <c r="B70" i="23"/>
  <c r="L70" i="27" s="1"/>
  <c r="D72" i="23"/>
  <c r="C75" i="23"/>
  <c r="B78" i="23"/>
  <c r="L78" i="27" s="1"/>
  <c r="D80" i="23"/>
  <c r="C83" i="23"/>
  <c r="K83" i="27" s="1"/>
  <c r="B86" i="23"/>
  <c r="L86" i="27" s="1"/>
  <c r="D88" i="23"/>
  <c r="C91" i="23"/>
  <c r="K91" i="27" s="1"/>
  <c r="B94" i="23"/>
  <c r="L94" i="27" s="1"/>
  <c r="D96" i="23"/>
  <c r="C99" i="23"/>
  <c r="K99" i="27" s="1"/>
  <c r="B102" i="23"/>
  <c r="L102" i="27" s="1"/>
  <c r="C6" i="23"/>
  <c r="B4" i="23"/>
  <c r="I4" i="23" s="1"/>
  <c r="D6" i="23"/>
  <c r="C9" i="23"/>
  <c r="B12" i="23"/>
  <c r="D14" i="23"/>
  <c r="C17" i="23"/>
  <c r="K17" i="27" s="1"/>
  <c r="B20" i="23"/>
  <c r="L20" i="27" s="1"/>
  <c r="D22" i="23"/>
  <c r="C25" i="23"/>
  <c r="K25" i="27" s="1"/>
  <c r="B28" i="23"/>
  <c r="L28" i="27" s="1"/>
  <c r="D30" i="23"/>
  <c r="C33" i="23"/>
  <c r="K33" i="27" s="1"/>
  <c r="B36" i="23"/>
  <c r="L36" i="27" s="1"/>
  <c r="D38" i="23"/>
  <c r="C41" i="23"/>
  <c r="B44" i="23"/>
  <c r="L44" i="27" s="1"/>
  <c r="D46" i="23"/>
  <c r="C49" i="23"/>
  <c r="B52" i="23"/>
  <c r="L52" i="27" s="1"/>
  <c r="D54" i="23"/>
  <c r="C57" i="23"/>
  <c r="B60" i="23"/>
  <c r="L60" i="27" s="1"/>
  <c r="D62" i="23"/>
  <c r="C65" i="23"/>
  <c r="B68" i="23"/>
  <c r="L68" i="27" s="1"/>
  <c r="D70" i="23"/>
  <c r="C73" i="23"/>
  <c r="B76" i="23"/>
  <c r="L76" i="27" s="1"/>
  <c r="D78" i="23"/>
  <c r="C81" i="23"/>
  <c r="B84" i="23"/>
  <c r="L84" i="27" s="1"/>
  <c r="D86" i="23"/>
  <c r="C89" i="23"/>
  <c r="B92" i="23"/>
  <c r="L92" i="27" s="1"/>
  <c r="D94" i="23"/>
  <c r="C97" i="23"/>
  <c r="C4" i="23"/>
  <c r="J4" i="23" s="1"/>
  <c r="B7" i="23"/>
  <c r="D9" i="23"/>
  <c r="C12" i="23"/>
  <c r="B15" i="23"/>
  <c r="L15" i="27" s="1"/>
  <c r="D17" i="23"/>
  <c r="C20" i="23"/>
  <c r="B23" i="23"/>
  <c r="L23" i="27" s="1"/>
  <c r="D25" i="23"/>
  <c r="C28" i="23"/>
  <c r="B31" i="23"/>
  <c r="L31" i="27" s="1"/>
  <c r="D33" i="23"/>
  <c r="C36" i="23"/>
  <c r="B39" i="23"/>
  <c r="L39" i="27" s="1"/>
  <c r="D41" i="23"/>
  <c r="C44" i="23"/>
  <c r="B47" i="23"/>
  <c r="L47" i="27" s="1"/>
  <c r="D49" i="23"/>
  <c r="C52" i="23"/>
  <c r="B55" i="23"/>
  <c r="L55" i="27" s="1"/>
  <c r="D57" i="23"/>
  <c r="C60" i="23"/>
  <c r="B63" i="23"/>
  <c r="L63" i="27" s="1"/>
  <c r="D65" i="23"/>
  <c r="C68" i="23"/>
  <c r="B71" i="23"/>
  <c r="L71" i="27" s="1"/>
  <c r="D73" i="23"/>
  <c r="C76" i="23"/>
  <c r="B79" i="23"/>
  <c r="L79" i="27" s="1"/>
  <c r="D81" i="23"/>
  <c r="C84" i="23"/>
  <c r="B87" i="23"/>
  <c r="L87" i="27" s="1"/>
  <c r="D89" i="23"/>
  <c r="C92" i="23"/>
  <c r="B95" i="23"/>
  <c r="L95" i="27" s="1"/>
  <c r="D97" i="23"/>
  <c r="C100" i="23"/>
  <c r="B103" i="23"/>
  <c r="L103" i="27" s="1"/>
  <c r="D105" i="23"/>
  <c r="C108" i="23"/>
  <c r="B111" i="23"/>
  <c r="L111" i="27" s="1"/>
  <c r="D113" i="23"/>
  <c r="C116" i="23"/>
  <c r="B119" i="23"/>
  <c r="L119" i="27" s="1"/>
  <c r="D121" i="23"/>
  <c r="D4" i="23"/>
  <c r="C7" i="23"/>
  <c r="B10" i="23"/>
  <c r="B5" i="23"/>
  <c r="D7" i="23"/>
  <c r="C10" i="23"/>
  <c r="B13" i="23"/>
  <c r="D15" i="23"/>
  <c r="C18" i="23"/>
  <c r="B21" i="23"/>
  <c r="L21" i="27" s="1"/>
  <c r="D23" i="23"/>
  <c r="C26" i="23"/>
  <c r="B29" i="23"/>
  <c r="L29" i="27" s="1"/>
  <c r="D31" i="23"/>
  <c r="C34" i="23"/>
  <c r="B37" i="23"/>
  <c r="L37" i="27" s="1"/>
  <c r="D39" i="23"/>
  <c r="C42" i="23"/>
  <c r="B45" i="23"/>
  <c r="L45" i="27" s="1"/>
  <c r="D47" i="23"/>
  <c r="C50" i="23"/>
  <c r="B53" i="23"/>
  <c r="L53" i="27" s="1"/>
  <c r="D55" i="23"/>
  <c r="C58" i="23"/>
  <c r="B61" i="23"/>
  <c r="L61" i="27" s="1"/>
  <c r="D63" i="23"/>
  <c r="C66" i="23"/>
  <c r="B69" i="23"/>
  <c r="L69" i="27" s="1"/>
  <c r="D71" i="23"/>
  <c r="C74" i="23"/>
  <c r="B77" i="23"/>
  <c r="L77" i="27" s="1"/>
  <c r="D79" i="23"/>
  <c r="C82" i="23"/>
  <c r="B85" i="23"/>
  <c r="L85" i="27" s="1"/>
  <c r="D87" i="23"/>
  <c r="C90" i="23"/>
  <c r="B93" i="23"/>
  <c r="L93" i="27" s="1"/>
  <c r="D95" i="23"/>
  <c r="C98" i="23"/>
  <c r="B101" i="23"/>
  <c r="L101" i="27" s="1"/>
  <c r="D103" i="23"/>
  <c r="C106" i="23"/>
  <c r="B109" i="23"/>
  <c r="L109" i="27" s="1"/>
  <c r="D111" i="23"/>
  <c r="C114" i="23"/>
  <c r="B117" i="23"/>
  <c r="L117" i="27" s="1"/>
  <c r="D119" i="23"/>
  <c r="C122" i="23"/>
  <c r="C14" i="23"/>
  <c r="C21" i="23"/>
  <c r="K21" i="27" s="1"/>
  <c r="D28" i="23"/>
  <c r="D35" i="23"/>
  <c r="D42" i="23"/>
  <c r="B50" i="23"/>
  <c r="L50" i="27" s="1"/>
  <c r="B57" i="23"/>
  <c r="L57" i="27" s="1"/>
  <c r="B64" i="23"/>
  <c r="L64" i="27" s="1"/>
  <c r="C71" i="23"/>
  <c r="K71" i="27" s="1"/>
  <c r="C78" i="23"/>
  <c r="C85" i="23"/>
  <c r="D92" i="23"/>
  <c r="D99" i="23"/>
  <c r="D104" i="23"/>
  <c r="D108" i="23"/>
  <c r="B113" i="23"/>
  <c r="L113" i="27" s="1"/>
  <c r="C117" i="23"/>
  <c r="C121" i="23"/>
  <c r="B18" i="23"/>
  <c r="L18" i="27" s="1"/>
  <c r="D106" i="23"/>
  <c r="B3" i="23"/>
  <c r="I3" i="23" s="1"/>
  <c r="C5" i="23"/>
  <c r="C15" i="23"/>
  <c r="C22" i="23"/>
  <c r="C29" i="23"/>
  <c r="K29" i="27" s="1"/>
  <c r="D36" i="23"/>
  <c r="D43" i="23"/>
  <c r="D50" i="23"/>
  <c r="B58" i="23"/>
  <c r="L58" i="27" s="1"/>
  <c r="B65" i="23"/>
  <c r="L65" i="27" s="1"/>
  <c r="B72" i="23"/>
  <c r="L72" i="27" s="1"/>
  <c r="C79" i="23"/>
  <c r="K79" i="27" s="1"/>
  <c r="C86" i="23"/>
  <c r="C93" i="23"/>
  <c r="B100" i="23"/>
  <c r="L100" i="27" s="1"/>
  <c r="B105" i="23"/>
  <c r="L105" i="27" s="1"/>
  <c r="C109" i="23"/>
  <c r="C113" i="23"/>
  <c r="B118" i="23"/>
  <c r="L118" i="27" s="1"/>
  <c r="B122" i="23"/>
  <c r="L122" i="27" s="1"/>
  <c r="B25" i="23"/>
  <c r="L25" i="27" s="1"/>
  <c r="C119" i="23"/>
  <c r="K119" i="27" s="1"/>
  <c r="B8" i="23"/>
  <c r="B16" i="23"/>
  <c r="L16" i="27" s="1"/>
  <c r="C23" i="23"/>
  <c r="C30" i="23"/>
  <c r="C37" i="23"/>
  <c r="K37" i="27" s="1"/>
  <c r="D44" i="23"/>
  <c r="D51" i="23"/>
  <c r="D58" i="23"/>
  <c r="B66" i="23"/>
  <c r="L66" i="27" s="1"/>
  <c r="B73" i="23"/>
  <c r="L73" i="27" s="1"/>
  <c r="B80" i="23"/>
  <c r="L80" i="27" s="1"/>
  <c r="C87" i="23"/>
  <c r="K87" i="27" s="1"/>
  <c r="C94" i="23"/>
  <c r="D100" i="23"/>
  <c r="C105" i="23"/>
  <c r="B110" i="23"/>
  <c r="L110" i="27" s="1"/>
  <c r="B114" i="23"/>
  <c r="L114" i="27" s="1"/>
  <c r="C118" i="23"/>
  <c r="D122" i="23"/>
  <c r="B32" i="23"/>
  <c r="L32" i="27" s="1"/>
  <c r="C102" i="23"/>
  <c r="C115" i="23"/>
  <c r="K115" i="27" s="1"/>
  <c r="B9" i="23"/>
  <c r="B17" i="23"/>
  <c r="L17" i="27" s="1"/>
  <c r="B24" i="23"/>
  <c r="L24" i="27" s="1"/>
  <c r="C31" i="23"/>
  <c r="K31" i="27" s="1"/>
  <c r="C38" i="23"/>
  <c r="C45" i="23"/>
  <c r="D52" i="23"/>
  <c r="D59" i="23"/>
  <c r="D66" i="23"/>
  <c r="B74" i="23"/>
  <c r="L74" i="27" s="1"/>
  <c r="B81" i="23"/>
  <c r="L81" i="27" s="1"/>
  <c r="B88" i="23"/>
  <c r="L88" i="27" s="1"/>
  <c r="C95" i="23"/>
  <c r="K95" i="27" s="1"/>
  <c r="C101" i="23"/>
  <c r="B106" i="23"/>
  <c r="L106" i="27" s="1"/>
  <c r="C110" i="23"/>
  <c r="D114" i="23"/>
  <c r="D118" i="23"/>
  <c r="D3" i="23"/>
  <c r="D10" i="23"/>
  <c r="C39" i="23"/>
  <c r="C46" i="23"/>
  <c r="C53" i="23"/>
  <c r="D60" i="23"/>
  <c r="D67" i="23"/>
  <c r="D74" i="23"/>
  <c r="B82" i="23"/>
  <c r="L82" i="27" s="1"/>
  <c r="B89" i="23"/>
  <c r="L89" i="27" s="1"/>
  <c r="B96" i="23"/>
  <c r="L96" i="27" s="1"/>
  <c r="D110" i="23"/>
  <c r="D11" i="23"/>
  <c r="D18" i="23"/>
  <c r="B26" i="23"/>
  <c r="L26" i="27" s="1"/>
  <c r="B33" i="23"/>
  <c r="L33" i="27" s="1"/>
  <c r="B40" i="23"/>
  <c r="L40" i="27" s="1"/>
  <c r="C47" i="23"/>
  <c r="C54" i="23"/>
  <c r="C61" i="23"/>
  <c r="D68" i="23"/>
  <c r="D75" i="23"/>
  <c r="D82" i="23"/>
  <c r="B90" i="23"/>
  <c r="L90" i="27" s="1"/>
  <c r="B97" i="23"/>
  <c r="L97" i="27" s="1"/>
  <c r="D102" i="23"/>
  <c r="C107" i="23"/>
  <c r="K107" i="27" s="1"/>
  <c r="C111" i="23"/>
  <c r="K111" i="27" s="1"/>
  <c r="D115" i="23"/>
  <c r="B120" i="23"/>
  <c r="L120" i="27" s="1"/>
  <c r="D20" i="23"/>
  <c r="D34" i="23"/>
  <c r="B49" i="23"/>
  <c r="L49" i="27" s="1"/>
  <c r="C63" i="23"/>
  <c r="C77" i="23"/>
  <c r="D91" i="23"/>
  <c r="B104" i="23"/>
  <c r="L104" i="27" s="1"/>
  <c r="D112" i="23"/>
  <c r="D12" i="23"/>
  <c r="D19" i="23"/>
  <c r="D26" i="23"/>
  <c r="B34" i="23"/>
  <c r="L34" i="27" s="1"/>
  <c r="B41" i="23"/>
  <c r="L41" i="27" s="1"/>
  <c r="B48" i="23"/>
  <c r="L48" i="27" s="1"/>
  <c r="C55" i="23"/>
  <c r="C62" i="23"/>
  <c r="C69" i="23"/>
  <c r="D76" i="23"/>
  <c r="D83" i="23"/>
  <c r="D90" i="23"/>
  <c r="B98" i="23"/>
  <c r="L98" i="27" s="1"/>
  <c r="C103" i="23"/>
  <c r="K103" i="27" s="1"/>
  <c r="D107" i="23"/>
  <c r="B112" i="23"/>
  <c r="L112" i="27" s="1"/>
  <c r="B116" i="23"/>
  <c r="L116" i="27" s="1"/>
  <c r="D120" i="23"/>
  <c r="C13" i="23"/>
  <c r="D27" i="23"/>
  <c r="B42" i="23"/>
  <c r="L42" i="27" s="1"/>
  <c r="B56" i="23"/>
  <c r="L56" i="27" s="1"/>
  <c r="C70" i="23"/>
  <c r="D84" i="23"/>
  <c r="D98" i="23"/>
  <c r="B108" i="23"/>
  <c r="L108" i="27" s="1"/>
  <c r="D116" i="23"/>
  <c r="B121" i="23"/>
  <c r="L121" i="27" s="1"/>
  <c r="A24" i="26"/>
  <c r="M368" i="12"/>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K6" i="22"/>
  <c r="K7" i="22"/>
  <c r="K9" i="22"/>
  <c r="K5" i="22"/>
  <c r="W113" i="4"/>
  <c r="W114" i="4"/>
  <c r="W115" i="4"/>
  <c r="W116" i="4"/>
  <c r="A11" i="12"/>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9" i="22"/>
  <c r="A8" i="22"/>
  <c r="C5" i="4"/>
  <c r="C6" i="4"/>
  <c r="C8" i="4"/>
  <c r="C9" i="4"/>
  <c r="C10" i="4"/>
  <c r="C12" i="4"/>
  <c r="C13" i="4"/>
  <c r="C14" i="4"/>
  <c r="C16" i="4"/>
  <c r="C17" i="4"/>
  <c r="C18" i="4"/>
  <c r="C20" i="4"/>
  <c r="C21" i="4"/>
  <c r="C22" i="4"/>
  <c r="C24" i="4"/>
  <c r="C25" i="4"/>
  <c r="C26" i="4"/>
  <c r="C28" i="4"/>
  <c r="C29" i="4"/>
  <c r="C30" i="4"/>
  <c r="C32" i="4"/>
  <c r="C33" i="4"/>
  <c r="C34" i="4"/>
  <c r="C36" i="4"/>
  <c r="C37" i="4"/>
  <c r="C38" i="4"/>
  <c r="C40" i="4"/>
  <c r="C41" i="4"/>
  <c r="C42" i="4"/>
  <c r="C44" i="4"/>
  <c r="C45" i="4"/>
  <c r="C46" i="4"/>
  <c r="C48" i="4"/>
  <c r="C49" i="4"/>
  <c r="C50" i="4"/>
  <c r="C52" i="4"/>
  <c r="C53" i="4"/>
  <c r="C54" i="4"/>
  <c r="C56" i="4"/>
  <c r="C57" i="4"/>
  <c r="C58" i="4"/>
  <c r="C60" i="4"/>
  <c r="C61" i="4"/>
  <c r="C62" i="4"/>
  <c r="C64" i="4"/>
  <c r="C65" i="4"/>
  <c r="C66" i="4"/>
  <c r="C68" i="4"/>
  <c r="C69" i="4"/>
  <c r="C70" i="4"/>
  <c r="C72" i="4"/>
  <c r="C73" i="4"/>
  <c r="C74" i="4"/>
  <c r="C76" i="4"/>
  <c r="C77" i="4"/>
  <c r="C78" i="4"/>
  <c r="C80" i="4"/>
  <c r="C81" i="4"/>
  <c r="C82" i="4"/>
  <c r="C84" i="4"/>
  <c r="C85" i="4"/>
  <c r="C86" i="4"/>
  <c r="C88" i="4"/>
  <c r="C89" i="4"/>
  <c r="C90" i="4"/>
  <c r="C92" i="4"/>
  <c r="C93" i="4"/>
  <c r="C94" i="4"/>
  <c r="C96" i="4"/>
  <c r="C97" i="4"/>
  <c r="C98" i="4"/>
  <c r="C100" i="4"/>
  <c r="C101" i="4"/>
  <c r="C102" i="4"/>
  <c r="C104" i="4"/>
  <c r="C105" i="4"/>
  <c r="C106" i="4"/>
  <c r="C108" i="4"/>
  <c r="C109" i="4"/>
  <c r="C110" i="4"/>
  <c r="C112" i="4"/>
  <c r="C113" i="4"/>
  <c r="C114" i="4"/>
  <c r="C116" i="4"/>
  <c r="C117" i="4"/>
  <c r="C118" i="4"/>
  <c r="C120" i="4"/>
  <c r="C121" i="4"/>
  <c r="C122" i="4"/>
  <c r="C124" i="4"/>
  <c r="C125" i="4"/>
  <c r="C126" i="4"/>
  <c r="C128" i="4"/>
  <c r="C129" i="4"/>
  <c r="C130" i="4"/>
  <c r="C132" i="4"/>
  <c r="C133" i="4"/>
  <c r="C134" i="4"/>
  <c r="C136" i="4"/>
  <c r="C137" i="4"/>
  <c r="C138" i="4"/>
  <c r="C140" i="4"/>
  <c r="C141" i="4"/>
  <c r="C142" i="4"/>
  <c r="C144" i="4"/>
  <c r="C145" i="4"/>
  <c r="C146" i="4"/>
  <c r="C148" i="4"/>
  <c r="C149" i="4"/>
  <c r="C150" i="4"/>
  <c r="C152" i="4"/>
  <c r="C153" i="4"/>
  <c r="C154" i="4"/>
  <c r="C156" i="4"/>
  <c r="C157" i="4"/>
  <c r="C158" i="4"/>
  <c r="C160" i="4"/>
  <c r="C161" i="4"/>
  <c r="C162" i="4"/>
  <c r="C164" i="4"/>
  <c r="C165" i="4"/>
  <c r="C166" i="4"/>
  <c r="C168" i="4"/>
  <c r="C169" i="4"/>
  <c r="C170" i="4"/>
  <c r="C172" i="4"/>
  <c r="C173" i="4"/>
  <c r="C174" i="4"/>
  <c r="C176" i="4"/>
  <c r="C177" i="4"/>
  <c r="C178" i="4"/>
  <c r="C180" i="4"/>
  <c r="C181" i="4"/>
  <c r="C182" i="4"/>
  <c r="C184" i="4"/>
  <c r="C185" i="4"/>
  <c r="C186" i="4"/>
  <c r="C188" i="4"/>
  <c r="C189" i="4"/>
  <c r="C190" i="4"/>
  <c r="C192" i="4"/>
  <c r="C193" i="4"/>
  <c r="C194" i="4"/>
  <c r="C196" i="4"/>
  <c r="C197" i="4"/>
  <c r="C198" i="4"/>
  <c r="C200" i="4"/>
  <c r="C201" i="4"/>
  <c r="C202" i="4"/>
  <c r="C204" i="4"/>
  <c r="C205" i="4"/>
  <c r="C206" i="4"/>
  <c r="C208" i="4"/>
  <c r="C209" i="4"/>
  <c r="C210" i="4"/>
  <c r="C212" i="4"/>
  <c r="C213" i="4"/>
  <c r="C214" i="4"/>
  <c r="C216" i="4"/>
  <c r="C217" i="4"/>
  <c r="C218" i="4"/>
  <c r="C220" i="4"/>
  <c r="C221" i="4"/>
  <c r="C222" i="4"/>
  <c r="C224" i="4"/>
  <c r="C225" i="4"/>
  <c r="C226" i="4"/>
  <c r="C228" i="4"/>
  <c r="C229" i="4"/>
  <c r="C230" i="4"/>
  <c r="C232" i="4"/>
  <c r="C233" i="4"/>
  <c r="C234" i="4"/>
  <c r="C236" i="4"/>
  <c r="C237" i="4"/>
  <c r="C238" i="4"/>
  <c r="C240" i="4"/>
  <c r="C241" i="4"/>
  <c r="C242" i="4"/>
  <c r="C244" i="4"/>
  <c r="C245" i="4"/>
  <c r="C246" i="4"/>
  <c r="C248" i="4"/>
  <c r="C249" i="4"/>
  <c r="C250" i="4"/>
  <c r="C252" i="4"/>
  <c r="C253" i="4"/>
  <c r="C254" i="4"/>
  <c r="C256" i="4"/>
  <c r="C257" i="4"/>
  <c r="C258" i="4"/>
  <c r="C260" i="4"/>
  <c r="C261" i="4"/>
  <c r="C262" i="4"/>
  <c r="C264" i="4"/>
  <c r="C265" i="4"/>
  <c r="C266" i="4"/>
  <c r="C268" i="4"/>
  <c r="C269" i="4"/>
  <c r="C270" i="4"/>
  <c r="C272" i="4"/>
  <c r="C273" i="4"/>
  <c r="C274" i="4"/>
  <c r="C276" i="4"/>
  <c r="C277" i="4"/>
  <c r="C278" i="4"/>
  <c r="C280" i="4"/>
  <c r="C281" i="4"/>
  <c r="C282" i="4"/>
  <c r="C284" i="4"/>
  <c r="C285" i="4"/>
  <c r="C286" i="4"/>
  <c r="C288" i="4"/>
  <c r="C289" i="4"/>
  <c r="C290" i="4"/>
  <c r="C292" i="4"/>
  <c r="C293" i="4"/>
  <c r="C294" i="4"/>
  <c r="C296" i="4"/>
  <c r="C297" i="4"/>
  <c r="C298" i="4"/>
  <c r="C300" i="4"/>
  <c r="C301" i="4"/>
  <c r="C302" i="4"/>
  <c r="C304" i="4"/>
  <c r="C305" i="4"/>
  <c r="C306" i="4"/>
  <c r="C308" i="4"/>
  <c r="C309" i="4"/>
  <c r="C310" i="4"/>
  <c r="C312" i="4"/>
  <c r="C313" i="4"/>
  <c r="C314" i="4"/>
  <c r="C316" i="4"/>
  <c r="C317" i="4"/>
  <c r="C318" i="4"/>
  <c r="C4" i="4"/>
  <c r="M5" i="12"/>
  <c r="M6" i="12"/>
  <c r="M7" i="12"/>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M45" i="12"/>
  <c r="M46" i="12"/>
  <c r="M47" i="12"/>
  <c r="M49" i="12"/>
  <c r="M50" i="12"/>
  <c r="M51" i="12"/>
  <c r="M53" i="12"/>
  <c r="M54" i="12"/>
  <c r="M55" i="12"/>
  <c r="M57" i="12"/>
  <c r="M58" i="12"/>
  <c r="M59" i="12"/>
  <c r="M61" i="12"/>
  <c r="M62" i="12"/>
  <c r="M63" i="12"/>
  <c r="M65" i="12"/>
  <c r="M66" i="12"/>
  <c r="M67" i="12"/>
  <c r="M69" i="12"/>
  <c r="M70" i="12"/>
  <c r="M71" i="12"/>
  <c r="M73" i="12"/>
  <c r="M74" i="12"/>
  <c r="M75" i="12"/>
  <c r="M77" i="12"/>
  <c r="M78" i="12"/>
  <c r="M79" i="12"/>
  <c r="M81" i="12"/>
  <c r="M82" i="12"/>
  <c r="M83" i="12"/>
  <c r="M85" i="12"/>
  <c r="M86" i="12"/>
  <c r="M87" i="12"/>
  <c r="M89" i="12"/>
  <c r="M90" i="12"/>
  <c r="M91" i="12"/>
  <c r="M93" i="12"/>
  <c r="M94" i="12"/>
  <c r="M95" i="12"/>
  <c r="M97" i="12"/>
  <c r="M98" i="12"/>
  <c r="M99" i="12"/>
  <c r="M101" i="12"/>
  <c r="M102" i="12"/>
  <c r="M103" i="12"/>
  <c r="M105" i="12"/>
  <c r="M106" i="12"/>
  <c r="M107" i="12"/>
  <c r="M109" i="12"/>
  <c r="M110" i="12"/>
  <c r="M111" i="12"/>
  <c r="M113" i="12"/>
  <c r="M114" i="12"/>
  <c r="M115" i="12"/>
  <c r="M117" i="12"/>
  <c r="M118" i="12"/>
  <c r="M119" i="12"/>
  <c r="M121" i="12"/>
  <c r="M122" i="12"/>
  <c r="M123" i="12"/>
  <c r="M125" i="12"/>
  <c r="M126" i="12"/>
  <c r="M127" i="12"/>
  <c r="M129" i="12"/>
  <c r="M130" i="12"/>
  <c r="M131" i="12"/>
  <c r="M133" i="12"/>
  <c r="M134" i="12"/>
  <c r="M135" i="12"/>
  <c r="M137" i="12"/>
  <c r="M138" i="12"/>
  <c r="M139" i="12"/>
  <c r="M141" i="12"/>
  <c r="M142" i="12"/>
  <c r="M143" i="12"/>
  <c r="M145" i="12"/>
  <c r="M146" i="12"/>
  <c r="M147" i="12"/>
  <c r="M149" i="12"/>
  <c r="M150" i="12"/>
  <c r="M151" i="12"/>
  <c r="M153" i="12"/>
  <c r="M154" i="12"/>
  <c r="M155" i="12"/>
  <c r="M157" i="12"/>
  <c r="M158" i="12"/>
  <c r="M159" i="12"/>
  <c r="M161" i="12"/>
  <c r="M162" i="12"/>
  <c r="M163" i="12"/>
  <c r="M165" i="12"/>
  <c r="M166" i="12"/>
  <c r="M167" i="12"/>
  <c r="M169" i="12"/>
  <c r="M170" i="12"/>
  <c r="M171" i="12"/>
  <c r="M173" i="12"/>
  <c r="M174" i="12"/>
  <c r="M175" i="12"/>
  <c r="M177" i="12"/>
  <c r="M178" i="12"/>
  <c r="M179" i="12"/>
  <c r="M181" i="12"/>
  <c r="M182" i="12"/>
  <c r="M183" i="12"/>
  <c r="M185" i="12"/>
  <c r="M186" i="12"/>
  <c r="M187" i="12"/>
  <c r="M189" i="12"/>
  <c r="M190" i="12"/>
  <c r="M191" i="12"/>
  <c r="M193" i="12"/>
  <c r="M194" i="12"/>
  <c r="M195" i="12"/>
  <c r="M197" i="12"/>
  <c r="M198" i="12"/>
  <c r="M199" i="12"/>
  <c r="M201" i="12"/>
  <c r="M202" i="12"/>
  <c r="M203" i="12"/>
  <c r="M205" i="12"/>
  <c r="M206" i="12"/>
  <c r="M207" i="12"/>
  <c r="M209" i="12"/>
  <c r="M210" i="12"/>
  <c r="M211" i="12"/>
  <c r="M213" i="12"/>
  <c r="M214" i="12"/>
  <c r="M215" i="12"/>
  <c r="M217" i="12"/>
  <c r="M218" i="12"/>
  <c r="M219" i="12"/>
  <c r="M221" i="12"/>
  <c r="M222" i="12"/>
  <c r="M223" i="12"/>
  <c r="M225" i="12"/>
  <c r="M226" i="12"/>
  <c r="M227" i="12"/>
  <c r="M229" i="12"/>
  <c r="M230" i="12"/>
  <c r="M231" i="12"/>
  <c r="M233" i="12"/>
  <c r="M234" i="12"/>
  <c r="M235" i="12"/>
  <c r="M237" i="12"/>
  <c r="M238" i="12"/>
  <c r="M239" i="12"/>
  <c r="M241" i="12"/>
  <c r="M242" i="12"/>
  <c r="M243" i="12"/>
  <c r="M245" i="12"/>
  <c r="M246" i="12"/>
  <c r="M247" i="12"/>
  <c r="M249" i="12"/>
  <c r="M250" i="12"/>
  <c r="M251" i="12"/>
  <c r="M253" i="12"/>
  <c r="M254" i="12"/>
  <c r="M255" i="12"/>
  <c r="M257" i="12"/>
  <c r="M258" i="12"/>
  <c r="M259" i="12"/>
  <c r="M261" i="12"/>
  <c r="M262" i="12"/>
  <c r="M263" i="12"/>
  <c r="M265" i="12"/>
  <c r="M266" i="12"/>
  <c r="M267" i="12"/>
  <c r="M269" i="12"/>
  <c r="M270" i="12"/>
  <c r="M271" i="12"/>
  <c r="M273" i="12"/>
  <c r="M274" i="12"/>
  <c r="M275" i="12"/>
  <c r="M277" i="12"/>
  <c r="M278" i="12"/>
  <c r="M279" i="12"/>
  <c r="M281" i="12"/>
  <c r="M282" i="12"/>
  <c r="M283" i="12"/>
  <c r="M285" i="12"/>
  <c r="M286" i="12"/>
  <c r="M287" i="12"/>
  <c r="M289" i="12"/>
  <c r="M290" i="12"/>
  <c r="M291" i="12"/>
  <c r="M293" i="12"/>
  <c r="M294" i="12"/>
  <c r="M295" i="12"/>
  <c r="M297" i="12"/>
  <c r="M298" i="12"/>
  <c r="M299" i="12"/>
  <c r="M301" i="12"/>
  <c r="M302" i="12"/>
  <c r="M303" i="12"/>
  <c r="M305" i="12"/>
  <c r="M306" i="12"/>
  <c r="M307" i="12"/>
  <c r="M309" i="12"/>
  <c r="M310" i="12"/>
  <c r="M311" i="12"/>
  <c r="M313" i="12"/>
  <c r="M314" i="12"/>
  <c r="M315" i="12"/>
  <c r="M317" i="12"/>
  <c r="M318" i="12"/>
  <c r="M319" i="12"/>
  <c r="M321" i="12"/>
  <c r="M322" i="12"/>
  <c r="M323" i="12"/>
  <c r="M325" i="12"/>
  <c r="M326" i="12"/>
  <c r="M327" i="12"/>
  <c r="M329" i="12"/>
  <c r="M330" i="12"/>
  <c r="M331" i="12"/>
  <c r="M333" i="12"/>
  <c r="M334" i="12"/>
  <c r="M335" i="12"/>
  <c r="M337" i="12"/>
  <c r="M338" i="12"/>
  <c r="M339" i="12"/>
  <c r="M341" i="12"/>
  <c r="M342" i="12"/>
  <c r="M343" i="12"/>
  <c r="M345" i="12"/>
  <c r="M346" i="12"/>
  <c r="M347" i="12"/>
  <c r="M349" i="12"/>
  <c r="M350" i="12"/>
  <c r="M351" i="12"/>
  <c r="M353" i="12"/>
  <c r="M354" i="12"/>
  <c r="M355" i="12"/>
  <c r="M357" i="12"/>
  <c r="M358" i="12"/>
  <c r="M359" i="12"/>
  <c r="M361" i="12"/>
  <c r="M362" i="12"/>
  <c r="M363" i="12"/>
  <c r="M365" i="12"/>
  <c r="M366" i="12"/>
  <c r="M367" i="12"/>
  <c r="M369" i="12"/>
  <c r="M370" i="12"/>
  <c r="M371" i="12"/>
  <c r="M372" i="12"/>
  <c r="M373" i="12"/>
  <c r="M374" i="12"/>
  <c r="M375" i="12"/>
  <c r="M376" i="12"/>
  <c r="M377" i="12"/>
  <c r="M378" i="12"/>
  <c r="M379" i="12"/>
  <c r="M380" i="12"/>
  <c r="M381" i="12"/>
  <c r="M382" i="12"/>
  <c r="M383" i="12"/>
  <c r="M384" i="12"/>
  <c r="M385" i="12"/>
  <c r="M386" i="12"/>
  <c r="M387" i="12"/>
  <c r="M388" i="12"/>
  <c r="M389" i="12"/>
  <c r="M390" i="12"/>
  <c r="M391" i="12"/>
  <c r="M392" i="12"/>
  <c r="M393" i="12"/>
  <c r="M394" i="12"/>
  <c r="M395" i="12"/>
  <c r="M396" i="12"/>
  <c r="M397" i="12"/>
  <c r="M398" i="12"/>
  <c r="M399" i="12"/>
  <c r="M400" i="12"/>
  <c r="M401" i="12"/>
  <c r="AM257" i="20"/>
  <c r="AN257" i="20"/>
  <c r="AO257" i="20"/>
  <c r="AM258" i="20"/>
  <c r="AN258" i="20"/>
  <c r="AO258" i="20"/>
  <c r="AM259" i="20"/>
  <c r="AN259" i="20"/>
  <c r="AO259" i="20"/>
  <c r="AM260" i="20"/>
  <c r="AN260" i="20"/>
  <c r="AO260" i="20"/>
  <c r="AM261" i="20"/>
  <c r="AN261" i="20"/>
  <c r="AO261" i="20"/>
  <c r="AM262" i="20"/>
  <c r="AN262" i="20"/>
  <c r="AO262" i="20"/>
  <c r="AM263" i="20"/>
  <c r="AN263" i="20"/>
  <c r="AO263" i="20"/>
  <c r="AM264" i="20"/>
  <c r="AN264" i="20"/>
  <c r="AO264" i="20"/>
  <c r="AM265" i="20"/>
  <c r="AN265" i="20"/>
  <c r="AO265" i="20"/>
  <c r="AM266" i="20"/>
  <c r="AN266" i="20"/>
  <c r="AO266" i="20"/>
  <c r="AM267" i="20"/>
  <c r="AN267" i="20"/>
  <c r="AO267" i="20"/>
  <c r="AM268" i="20"/>
  <c r="AN268" i="20"/>
  <c r="AO268" i="20"/>
  <c r="AM269" i="20"/>
  <c r="AN269" i="20"/>
  <c r="AO269" i="20"/>
  <c r="AM270" i="20"/>
  <c r="AN270" i="20"/>
  <c r="AO270" i="20"/>
  <c r="AM271" i="20"/>
  <c r="AN271" i="20"/>
  <c r="AO271" i="20"/>
  <c r="AM272" i="20"/>
  <c r="AN272" i="20"/>
  <c r="AO272" i="20"/>
  <c r="AM273" i="20"/>
  <c r="AN273" i="20"/>
  <c r="AO273" i="20"/>
  <c r="AM274" i="20"/>
  <c r="AN274" i="20"/>
  <c r="AO274" i="20"/>
  <c r="AM275" i="20"/>
  <c r="AN275" i="20"/>
  <c r="AO275" i="20"/>
  <c r="AM276" i="20"/>
  <c r="AN276" i="20"/>
  <c r="AO276" i="20"/>
  <c r="AM277" i="20"/>
  <c r="AN277" i="20"/>
  <c r="AO277" i="20"/>
  <c r="AM278" i="20"/>
  <c r="AN278" i="20"/>
  <c r="AO278" i="20"/>
  <c r="AM279" i="20"/>
  <c r="AN279" i="20"/>
  <c r="AO279" i="20"/>
  <c r="AM280" i="20"/>
  <c r="AN280" i="20"/>
  <c r="AO280" i="20"/>
  <c r="AM281" i="20"/>
  <c r="AN281" i="20"/>
  <c r="AO281" i="20"/>
  <c r="AM282" i="20"/>
  <c r="AN282" i="20"/>
  <c r="AO282" i="20"/>
  <c r="AM283" i="20"/>
  <c r="AN283" i="20"/>
  <c r="AO283" i="20"/>
  <c r="AM284" i="20"/>
  <c r="AN284" i="20"/>
  <c r="AO284" i="20"/>
  <c r="AM285" i="20"/>
  <c r="AN285" i="20"/>
  <c r="AO285" i="20"/>
  <c r="AM286" i="20"/>
  <c r="AN286" i="20"/>
  <c r="AO286" i="20"/>
  <c r="AM287" i="20"/>
  <c r="AN287" i="20"/>
  <c r="AO287" i="20"/>
  <c r="AM288" i="20"/>
  <c r="AN288" i="20"/>
  <c r="AO288" i="20"/>
  <c r="AM4" i="20"/>
  <c r="AN4" i="20"/>
  <c r="AO4" i="20"/>
  <c r="AM5" i="20"/>
  <c r="AN5" i="20"/>
  <c r="AO5" i="20"/>
  <c r="AM6" i="20"/>
  <c r="AN6" i="20"/>
  <c r="AO6" i="20"/>
  <c r="AM7" i="20"/>
  <c r="AN7" i="20"/>
  <c r="AO7" i="20"/>
  <c r="AM8" i="20"/>
  <c r="AN8" i="20"/>
  <c r="AO8" i="20"/>
  <c r="AM9" i="20"/>
  <c r="AN9" i="20"/>
  <c r="AO9" i="20"/>
  <c r="AM10" i="20"/>
  <c r="AN10" i="20"/>
  <c r="AO10" i="20"/>
  <c r="AM11" i="20"/>
  <c r="AN11" i="20"/>
  <c r="AO11" i="20"/>
  <c r="AM12" i="20"/>
  <c r="AN12" i="20"/>
  <c r="AO12" i="20"/>
  <c r="AM13" i="20"/>
  <c r="AN13" i="20"/>
  <c r="AO13" i="20"/>
  <c r="AM14" i="20"/>
  <c r="AN14" i="20"/>
  <c r="AO14" i="20"/>
  <c r="AM15" i="20"/>
  <c r="AN15" i="20"/>
  <c r="AO15" i="20"/>
  <c r="AM16" i="20"/>
  <c r="AN16" i="20"/>
  <c r="AO16" i="20"/>
  <c r="AM17" i="20"/>
  <c r="AN17" i="20"/>
  <c r="AO17" i="20"/>
  <c r="AM18" i="20"/>
  <c r="AN18" i="20"/>
  <c r="AO18" i="20"/>
  <c r="AM19" i="20"/>
  <c r="AN19" i="20"/>
  <c r="AO19" i="20"/>
  <c r="AM20" i="20"/>
  <c r="AN20" i="20"/>
  <c r="AO20" i="20"/>
  <c r="AM21" i="20"/>
  <c r="AN21" i="20"/>
  <c r="AO21" i="20"/>
  <c r="AM22" i="20"/>
  <c r="AN22" i="20"/>
  <c r="AO22" i="20"/>
  <c r="AM23" i="20"/>
  <c r="AN23" i="20"/>
  <c r="AO23" i="20"/>
  <c r="AM24" i="20"/>
  <c r="AN24" i="20"/>
  <c r="AO24" i="20"/>
  <c r="AM25" i="20"/>
  <c r="AN25" i="20"/>
  <c r="AO25" i="20"/>
  <c r="AM26" i="20"/>
  <c r="AN26" i="20"/>
  <c r="AO26" i="20"/>
  <c r="AM27" i="20"/>
  <c r="AN27" i="20"/>
  <c r="AO27" i="20"/>
  <c r="AM28" i="20"/>
  <c r="AN28" i="20"/>
  <c r="AO28" i="20"/>
  <c r="AM29" i="20"/>
  <c r="AN29" i="20"/>
  <c r="AO29" i="20"/>
  <c r="AM30" i="20"/>
  <c r="AN30" i="20"/>
  <c r="AO30" i="20"/>
  <c r="AM31" i="20"/>
  <c r="AN31" i="20"/>
  <c r="AO31" i="20"/>
  <c r="AM32" i="20"/>
  <c r="AN32" i="20"/>
  <c r="AO32" i="20"/>
  <c r="AM33" i="20"/>
  <c r="AN33" i="20"/>
  <c r="AO33" i="20"/>
  <c r="AM34" i="20"/>
  <c r="AN34" i="20"/>
  <c r="AO34" i="20"/>
  <c r="AM35" i="20"/>
  <c r="AN35" i="20"/>
  <c r="AO35" i="20"/>
  <c r="AM36" i="20"/>
  <c r="AN36" i="20"/>
  <c r="AO36" i="20"/>
  <c r="AM37" i="20"/>
  <c r="AN37" i="20"/>
  <c r="AO37" i="20"/>
  <c r="AM38" i="20"/>
  <c r="AN38" i="20"/>
  <c r="AO38" i="20"/>
  <c r="AM39" i="20"/>
  <c r="AN39" i="20"/>
  <c r="AO39" i="20"/>
  <c r="AM40" i="20"/>
  <c r="AN40" i="20"/>
  <c r="AO40" i="20"/>
  <c r="AM41" i="20"/>
  <c r="AN41" i="20"/>
  <c r="AO41" i="20"/>
  <c r="AM42" i="20"/>
  <c r="AN42" i="20"/>
  <c r="AO42" i="20"/>
  <c r="AM43" i="20"/>
  <c r="AN43" i="20"/>
  <c r="AO43" i="20"/>
  <c r="AM44" i="20"/>
  <c r="AN44" i="20"/>
  <c r="AO44" i="20"/>
  <c r="AM45" i="20"/>
  <c r="AN45" i="20"/>
  <c r="AO45" i="20"/>
  <c r="AM46" i="20"/>
  <c r="AN46" i="20"/>
  <c r="AO46" i="20"/>
  <c r="AM47" i="20"/>
  <c r="AN47" i="20"/>
  <c r="AO47" i="20"/>
  <c r="AM48" i="20"/>
  <c r="AN48" i="20"/>
  <c r="AO48" i="20"/>
  <c r="AM49" i="20"/>
  <c r="AN49" i="20"/>
  <c r="AO49" i="20"/>
  <c r="AM50" i="20"/>
  <c r="AN50" i="20"/>
  <c r="AO50" i="20"/>
  <c r="AM51" i="20"/>
  <c r="AN51" i="20"/>
  <c r="AO51" i="20"/>
  <c r="AM52" i="20"/>
  <c r="AN52" i="20"/>
  <c r="AO52" i="20"/>
  <c r="AM53" i="20"/>
  <c r="AN53" i="20"/>
  <c r="AO53" i="20"/>
  <c r="AM54" i="20"/>
  <c r="AN54" i="20"/>
  <c r="AO54" i="20"/>
  <c r="AM55" i="20"/>
  <c r="AN55" i="20"/>
  <c r="AO55" i="20"/>
  <c r="AM56" i="20"/>
  <c r="AN56" i="20"/>
  <c r="AO56" i="20"/>
  <c r="AM57" i="20"/>
  <c r="AN57" i="20"/>
  <c r="AO57" i="20"/>
  <c r="AM58" i="20"/>
  <c r="AN58" i="20"/>
  <c r="AO58" i="20"/>
  <c r="AM59" i="20"/>
  <c r="AN59" i="20"/>
  <c r="AO59" i="20"/>
  <c r="AM60" i="20"/>
  <c r="AN60" i="20"/>
  <c r="AO60" i="20"/>
  <c r="AM61" i="20"/>
  <c r="AN61" i="20"/>
  <c r="AO61" i="20"/>
  <c r="AM62" i="20"/>
  <c r="AN62" i="20"/>
  <c r="AO62" i="20"/>
  <c r="AM63" i="20"/>
  <c r="AN63" i="20"/>
  <c r="AO63" i="20"/>
  <c r="AM64" i="20"/>
  <c r="AN64" i="20"/>
  <c r="AO64" i="20"/>
  <c r="AM65" i="20"/>
  <c r="AN65" i="20"/>
  <c r="AO65" i="20"/>
  <c r="AM66" i="20"/>
  <c r="AN66" i="20"/>
  <c r="AO66" i="20"/>
  <c r="AM67" i="20"/>
  <c r="AN67" i="20"/>
  <c r="AO67" i="20"/>
  <c r="AM68" i="20"/>
  <c r="AN68" i="20"/>
  <c r="AO68" i="20"/>
  <c r="AM69" i="20"/>
  <c r="AN69" i="20"/>
  <c r="AO69" i="20"/>
  <c r="AM70" i="20"/>
  <c r="AN70" i="20"/>
  <c r="AO70" i="20"/>
  <c r="AM71" i="20"/>
  <c r="AN71" i="20"/>
  <c r="AO71" i="20"/>
  <c r="AM72" i="20"/>
  <c r="AN72" i="20"/>
  <c r="AO72" i="20"/>
  <c r="AM73" i="20"/>
  <c r="AN73" i="20"/>
  <c r="AO73" i="20"/>
  <c r="AM74" i="20"/>
  <c r="AN74" i="20"/>
  <c r="AO74" i="20"/>
  <c r="AM75" i="20"/>
  <c r="AN75" i="20"/>
  <c r="AO75" i="20"/>
  <c r="AM76" i="20"/>
  <c r="AN76" i="20"/>
  <c r="AO76" i="20"/>
  <c r="AM77" i="20"/>
  <c r="AN77" i="20"/>
  <c r="AO77" i="20"/>
  <c r="AM78" i="20"/>
  <c r="AN78" i="20"/>
  <c r="AO78" i="20"/>
  <c r="AM79" i="20"/>
  <c r="AN79" i="20"/>
  <c r="AO79" i="20"/>
  <c r="AM80" i="20"/>
  <c r="AN80" i="20"/>
  <c r="AO80" i="20"/>
  <c r="AM81" i="20"/>
  <c r="AN81" i="20"/>
  <c r="AO81" i="20"/>
  <c r="AM82" i="20"/>
  <c r="AN82" i="20"/>
  <c r="AO82" i="20"/>
  <c r="AM83" i="20"/>
  <c r="AN83" i="20"/>
  <c r="AO83" i="20"/>
  <c r="AM84" i="20"/>
  <c r="AN84" i="20"/>
  <c r="AO84" i="20"/>
  <c r="AM85" i="20"/>
  <c r="AN85" i="20"/>
  <c r="AO85" i="20"/>
  <c r="AM86" i="20"/>
  <c r="AN86" i="20"/>
  <c r="AO86" i="20"/>
  <c r="AM87" i="20"/>
  <c r="AN87" i="20"/>
  <c r="AO87" i="20"/>
  <c r="AM88" i="20"/>
  <c r="AN88" i="20"/>
  <c r="AO88" i="20"/>
  <c r="AM89" i="20"/>
  <c r="AN89" i="20"/>
  <c r="AO89" i="20"/>
  <c r="AM90" i="20"/>
  <c r="AN90" i="20"/>
  <c r="AO90" i="20"/>
  <c r="AM91" i="20"/>
  <c r="AN91" i="20"/>
  <c r="AO91" i="20"/>
  <c r="AM92" i="20"/>
  <c r="AN92" i="20"/>
  <c r="AO92" i="20"/>
  <c r="AM93" i="20"/>
  <c r="AN93" i="20"/>
  <c r="AO93" i="20"/>
  <c r="AM94" i="20"/>
  <c r="AN94" i="20"/>
  <c r="AO94" i="20"/>
  <c r="AM95" i="20"/>
  <c r="AN95" i="20"/>
  <c r="AO95" i="20"/>
  <c r="AM96" i="20"/>
  <c r="AN96" i="20"/>
  <c r="AO96" i="20"/>
  <c r="AM97" i="20"/>
  <c r="AN97" i="20"/>
  <c r="AO97" i="20"/>
  <c r="AM98" i="20"/>
  <c r="AN98" i="20"/>
  <c r="AO98" i="20"/>
  <c r="AM99" i="20"/>
  <c r="AN99" i="20"/>
  <c r="AO99" i="20"/>
  <c r="AM100" i="20"/>
  <c r="AN100" i="20"/>
  <c r="AO100" i="20"/>
  <c r="AM101" i="20"/>
  <c r="AN101" i="20"/>
  <c r="AO101" i="20"/>
  <c r="AM102" i="20"/>
  <c r="AN102" i="20"/>
  <c r="AO102" i="20"/>
  <c r="AM103" i="20"/>
  <c r="AN103" i="20"/>
  <c r="AO103" i="20"/>
  <c r="AM104" i="20"/>
  <c r="AN104" i="20"/>
  <c r="AO104" i="20"/>
  <c r="AM105" i="20"/>
  <c r="AN105" i="20"/>
  <c r="AO105" i="20"/>
  <c r="AM106" i="20"/>
  <c r="AN106" i="20"/>
  <c r="AO106" i="20"/>
  <c r="AM107" i="20"/>
  <c r="AN107" i="20"/>
  <c r="AO107" i="20"/>
  <c r="AM108" i="20"/>
  <c r="AN108" i="20"/>
  <c r="AO108" i="20"/>
  <c r="AM109" i="20"/>
  <c r="AN109" i="20"/>
  <c r="AO109" i="20"/>
  <c r="AM110" i="20"/>
  <c r="AN110" i="20"/>
  <c r="AO110" i="20"/>
  <c r="AM111" i="20"/>
  <c r="AN111" i="20"/>
  <c r="AO111" i="20"/>
  <c r="AM112" i="20"/>
  <c r="AN112" i="20"/>
  <c r="AO112" i="20"/>
  <c r="AM113" i="20"/>
  <c r="AN113" i="20"/>
  <c r="AO113" i="20"/>
  <c r="AM114" i="20"/>
  <c r="AN114" i="20"/>
  <c r="AO114" i="20"/>
  <c r="AM115" i="20"/>
  <c r="AN115" i="20"/>
  <c r="AO115" i="20"/>
  <c r="AM116" i="20"/>
  <c r="AN116" i="20"/>
  <c r="AO116" i="20"/>
  <c r="AM117" i="20"/>
  <c r="AN117" i="20"/>
  <c r="AO117" i="20"/>
  <c r="AM118" i="20"/>
  <c r="AN118" i="20"/>
  <c r="AO118" i="20"/>
  <c r="AM119" i="20"/>
  <c r="AN119" i="20"/>
  <c r="AO119" i="20"/>
  <c r="AM120" i="20"/>
  <c r="AN120" i="20"/>
  <c r="AO120" i="20"/>
  <c r="AM121" i="20"/>
  <c r="AN121" i="20"/>
  <c r="AO121" i="20"/>
  <c r="AM122" i="20"/>
  <c r="AN122" i="20"/>
  <c r="AO122" i="20"/>
  <c r="AM123" i="20"/>
  <c r="AN123" i="20"/>
  <c r="AO123" i="20"/>
  <c r="AM124" i="20"/>
  <c r="AN124" i="20"/>
  <c r="AO124" i="20"/>
  <c r="AM125" i="20"/>
  <c r="AN125" i="20"/>
  <c r="AO125" i="20"/>
  <c r="AM126" i="20"/>
  <c r="AN126" i="20"/>
  <c r="AO126" i="20"/>
  <c r="AM127" i="20"/>
  <c r="AN127" i="20"/>
  <c r="AO127" i="20"/>
  <c r="AM128" i="20"/>
  <c r="AN128" i="20"/>
  <c r="AO128" i="20"/>
  <c r="AM129" i="20"/>
  <c r="AN129" i="20"/>
  <c r="AO129" i="20"/>
  <c r="AM130" i="20"/>
  <c r="AN130" i="20"/>
  <c r="AO130" i="20"/>
  <c r="AM131" i="20"/>
  <c r="AN131" i="20"/>
  <c r="AO131" i="20"/>
  <c r="AM132" i="20"/>
  <c r="AN132" i="20"/>
  <c r="AO132" i="20"/>
  <c r="AM133" i="20"/>
  <c r="AN133" i="20"/>
  <c r="AO133" i="20"/>
  <c r="AM134" i="20"/>
  <c r="AN134" i="20"/>
  <c r="AO134" i="20"/>
  <c r="AM135" i="20"/>
  <c r="AN135" i="20"/>
  <c r="AO135" i="20"/>
  <c r="AM136" i="20"/>
  <c r="AN136" i="20"/>
  <c r="AO136" i="20"/>
  <c r="AM137" i="20"/>
  <c r="AN137" i="20"/>
  <c r="AO137" i="20"/>
  <c r="AM138" i="20"/>
  <c r="AN138" i="20"/>
  <c r="AO138" i="20"/>
  <c r="AM139" i="20"/>
  <c r="AN139" i="20"/>
  <c r="AO139" i="20"/>
  <c r="AM140" i="20"/>
  <c r="AN140" i="20"/>
  <c r="AO140" i="20"/>
  <c r="AM141" i="20"/>
  <c r="AN141" i="20"/>
  <c r="AO141" i="20"/>
  <c r="AM142" i="20"/>
  <c r="AN142" i="20"/>
  <c r="AO142" i="20"/>
  <c r="AM143" i="20"/>
  <c r="AN143" i="20"/>
  <c r="AO143" i="20"/>
  <c r="AM144" i="20"/>
  <c r="AN144" i="20"/>
  <c r="AO144" i="20"/>
  <c r="AM145" i="20"/>
  <c r="AN145" i="20"/>
  <c r="AO145" i="20"/>
  <c r="AM146" i="20"/>
  <c r="AN146" i="20"/>
  <c r="AO146" i="20"/>
  <c r="AM147" i="20"/>
  <c r="AN147" i="20"/>
  <c r="AO147" i="20"/>
  <c r="AM148" i="20"/>
  <c r="AN148" i="20"/>
  <c r="AO148" i="20"/>
  <c r="AM149" i="20"/>
  <c r="AN149" i="20"/>
  <c r="AO149" i="20"/>
  <c r="AM150" i="20"/>
  <c r="AN150" i="20"/>
  <c r="AO150" i="20"/>
  <c r="AM151" i="20"/>
  <c r="AN151" i="20"/>
  <c r="AO151" i="20"/>
  <c r="AM152" i="20"/>
  <c r="AN152" i="20"/>
  <c r="AO152" i="20"/>
  <c r="AM153" i="20"/>
  <c r="AN153" i="20"/>
  <c r="AO153" i="20"/>
  <c r="AM154" i="20"/>
  <c r="AN154" i="20"/>
  <c r="AO154" i="20"/>
  <c r="AM155" i="20"/>
  <c r="AN155" i="20"/>
  <c r="AO155" i="20"/>
  <c r="AM156" i="20"/>
  <c r="AN156" i="20"/>
  <c r="AO156" i="20"/>
  <c r="AM157" i="20"/>
  <c r="AN157" i="20"/>
  <c r="AO157" i="20"/>
  <c r="AM158" i="20"/>
  <c r="AN158" i="20"/>
  <c r="AO158" i="20"/>
  <c r="AM159" i="20"/>
  <c r="AN159" i="20"/>
  <c r="AO159" i="20"/>
  <c r="AM160" i="20"/>
  <c r="AN160" i="20"/>
  <c r="AO160" i="20"/>
  <c r="AM161" i="20"/>
  <c r="AN161" i="20"/>
  <c r="AO161" i="20"/>
  <c r="AM162" i="20"/>
  <c r="AN162" i="20"/>
  <c r="AO162" i="20"/>
  <c r="AM163" i="20"/>
  <c r="AN163" i="20"/>
  <c r="AO163" i="20"/>
  <c r="AM164" i="20"/>
  <c r="AN164" i="20"/>
  <c r="AO164" i="20"/>
  <c r="AM165" i="20"/>
  <c r="AN165" i="20"/>
  <c r="AO165" i="20"/>
  <c r="AM166" i="20"/>
  <c r="AN166" i="20"/>
  <c r="AO166" i="20"/>
  <c r="AM167" i="20"/>
  <c r="AN167" i="20"/>
  <c r="AO167" i="20"/>
  <c r="AM168" i="20"/>
  <c r="AN168" i="20"/>
  <c r="AO168" i="20"/>
  <c r="AM169" i="20"/>
  <c r="AN169" i="20"/>
  <c r="AO169" i="20"/>
  <c r="AM170" i="20"/>
  <c r="AN170" i="20"/>
  <c r="AO170" i="20"/>
  <c r="AM171" i="20"/>
  <c r="AN171" i="20"/>
  <c r="AO171" i="20"/>
  <c r="AM172" i="20"/>
  <c r="AN172" i="20"/>
  <c r="AO172" i="20"/>
  <c r="AM173" i="20"/>
  <c r="AN173" i="20"/>
  <c r="AO173" i="20"/>
  <c r="AM174" i="20"/>
  <c r="AN174" i="20"/>
  <c r="AO174" i="20"/>
  <c r="AM175" i="20"/>
  <c r="AN175" i="20"/>
  <c r="AO175" i="20"/>
  <c r="AM176" i="20"/>
  <c r="AN176" i="20"/>
  <c r="AO176" i="20"/>
  <c r="AM177" i="20"/>
  <c r="AN177" i="20"/>
  <c r="AO177" i="20"/>
  <c r="AM178" i="20"/>
  <c r="AN178" i="20"/>
  <c r="AO178" i="20"/>
  <c r="AM179" i="20"/>
  <c r="AN179" i="20"/>
  <c r="AO179" i="20"/>
  <c r="AM180" i="20"/>
  <c r="AN180" i="20"/>
  <c r="AO180" i="20"/>
  <c r="AM181" i="20"/>
  <c r="AN181" i="20"/>
  <c r="AO181" i="20"/>
  <c r="AM182" i="20"/>
  <c r="AN182" i="20"/>
  <c r="AO182" i="20"/>
  <c r="AM183" i="20"/>
  <c r="AN183" i="20"/>
  <c r="AO183" i="20"/>
  <c r="AM184" i="20"/>
  <c r="AN184" i="20"/>
  <c r="AO184" i="20"/>
  <c r="AM185" i="20"/>
  <c r="AN185" i="20"/>
  <c r="AO185" i="20"/>
  <c r="AM186" i="20"/>
  <c r="AN186" i="20"/>
  <c r="AO186" i="20"/>
  <c r="AM187" i="20"/>
  <c r="AN187" i="20"/>
  <c r="AO187" i="20"/>
  <c r="AM188" i="20"/>
  <c r="AN188" i="20"/>
  <c r="AO188" i="20"/>
  <c r="AM189" i="20"/>
  <c r="AN189" i="20"/>
  <c r="AO189" i="20"/>
  <c r="AM190" i="20"/>
  <c r="AN190" i="20"/>
  <c r="AO190" i="20"/>
  <c r="AM191" i="20"/>
  <c r="AN191" i="20"/>
  <c r="AO191" i="20"/>
  <c r="AM192" i="20"/>
  <c r="AN192" i="20"/>
  <c r="AO192" i="20"/>
  <c r="AM193" i="20"/>
  <c r="AN193" i="20"/>
  <c r="AO193" i="20"/>
  <c r="AM194" i="20"/>
  <c r="AN194" i="20"/>
  <c r="AO194" i="20"/>
  <c r="AM195" i="20"/>
  <c r="AN195" i="20"/>
  <c r="AO195" i="20"/>
  <c r="AM196" i="20"/>
  <c r="AN196" i="20"/>
  <c r="AO196" i="20"/>
  <c r="AM197" i="20"/>
  <c r="AN197" i="20"/>
  <c r="AO197" i="20"/>
  <c r="AM198" i="20"/>
  <c r="AN198" i="20"/>
  <c r="AO198" i="20"/>
  <c r="AM199" i="20"/>
  <c r="AN199" i="20"/>
  <c r="AO199" i="20"/>
  <c r="AM200" i="20"/>
  <c r="AN200" i="20"/>
  <c r="AO200" i="20"/>
  <c r="AM201" i="20"/>
  <c r="AN201" i="20"/>
  <c r="AO201" i="20"/>
  <c r="AM202" i="20"/>
  <c r="AN202" i="20"/>
  <c r="AO202" i="20"/>
  <c r="AM203" i="20"/>
  <c r="AN203" i="20"/>
  <c r="AO203" i="20"/>
  <c r="AM204" i="20"/>
  <c r="AN204" i="20"/>
  <c r="AO204" i="20"/>
  <c r="AM205" i="20"/>
  <c r="AN205" i="20"/>
  <c r="AO205" i="20"/>
  <c r="AM206" i="20"/>
  <c r="AN206" i="20"/>
  <c r="AO206" i="20"/>
  <c r="AM207" i="20"/>
  <c r="AN207" i="20"/>
  <c r="AO207" i="20"/>
  <c r="AM208" i="20"/>
  <c r="AN208" i="20"/>
  <c r="AO208" i="20"/>
  <c r="AM209" i="20"/>
  <c r="AN209" i="20"/>
  <c r="AO209" i="20"/>
  <c r="AM210" i="20"/>
  <c r="AN210" i="20"/>
  <c r="AO210" i="20"/>
  <c r="AM211" i="20"/>
  <c r="AN211" i="20"/>
  <c r="AO211" i="20"/>
  <c r="AM212" i="20"/>
  <c r="AN212" i="20"/>
  <c r="AO212" i="20"/>
  <c r="AM213" i="20"/>
  <c r="AN213" i="20"/>
  <c r="AO213" i="20"/>
  <c r="AM214" i="20"/>
  <c r="AN214" i="20"/>
  <c r="AO214" i="20"/>
  <c r="AM215" i="20"/>
  <c r="AN215" i="20"/>
  <c r="AO215" i="20"/>
  <c r="AM216" i="20"/>
  <c r="AN216" i="20"/>
  <c r="AO216" i="20"/>
  <c r="AM217" i="20"/>
  <c r="AN217" i="20"/>
  <c r="AO217" i="20"/>
  <c r="AM218" i="20"/>
  <c r="AN218" i="20"/>
  <c r="AO218" i="20"/>
  <c r="AM219" i="20"/>
  <c r="AN219" i="20"/>
  <c r="AO219" i="20"/>
  <c r="AM220" i="20"/>
  <c r="AN220" i="20"/>
  <c r="AO220" i="20"/>
  <c r="AM221" i="20"/>
  <c r="AN221" i="20"/>
  <c r="AO221" i="20"/>
  <c r="AM222" i="20"/>
  <c r="AN222" i="20"/>
  <c r="AO222" i="20"/>
  <c r="AM223" i="20"/>
  <c r="AN223" i="20"/>
  <c r="AO223" i="20"/>
  <c r="AM224" i="20"/>
  <c r="AN224" i="20"/>
  <c r="AO224" i="20"/>
  <c r="AM225" i="20"/>
  <c r="AN225" i="20"/>
  <c r="AO225" i="20"/>
  <c r="AM226" i="20"/>
  <c r="AN226" i="20"/>
  <c r="AO226" i="20"/>
  <c r="AM227" i="20"/>
  <c r="AN227" i="20"/>
  <c r="AO227" i="20"/>
  <c r="AM228" i="20"/>
  <c r="AN228" i="20"/>
  <c r="AO228" i="20"/>
  <c r="AM229" i="20"/>
  <c r="AN229" i="20"/>
  <c r="AO229" i="20"/>
  <c r="AM230" i="20"/>
  <c r="AN230" i="20"/>
  <c r="AO230" i="20"/>
  <c r="AM231" i="20"/>
  <c r="AN231" i="20"/>
  <c r="AO231" i="20"/>
  <c r="AM232" i="20"/>
  <c r="AN232" i="20"/>
  <c r="AO232" i="20"/>
  <c r="AM233" i="20"/>
  <c r="AN233" i="20"/>
  <c r="AO233" i="20"/>
  <c r="AM234" i="20"/>
  <c r="AN234" i="20"/>
  <c r="AO234" i="20"/>
  <c r="AM235" i="20"/>
  <c r="AN235" i="20"/>
  <c r="AO235" i="20"/>
  <c r="AM236" i="20"/>
  <c r="AN236" i="20"/>
  <c r="AO236" i="20"/>
  <c r="AM237" i="20"/>
  <c r="AN237" i="20"/>
  <c r="AO237" i="20"/>
  <c r="AM238" i="20"/>
  <c r="AN238" i="20"/>
  <c r="AO238" i="20"/>
  <c r="AM239" i="20"/>
  <c r="AN239" i="20"/>
  <c r="AO239" i="20"/>
  <c r="AM240" i="20"/>
  <c r="AN240" i="20"/>
  <c r="AO240" i="20"/>
  <c r="AM241" i="20"/>
  <c r="AN241" i="20"/>
  <c r="AO241" i="20"/>
  <c r="AM242" i="20"/>
  <c r="AN242" i="20"/>
  <c r="AO242" i="20"/>
  <c r="AM243" i="20"/>
  <c r="AN243" i="20"/>
  <c r="AO243" i="20"/>
  <c r="AM244" i="20"/>
  <c r="AN244" i="20"/>
  <c r="AO244" i="20"/>
  <c r="AM245" i="20"/>
  <c r="AN245" i="20"/>
  <c r="AO245" i="20"/>
  <c r="AM246" i="20"/>
  <c r="AN246" i="20"/>
  <c r="AO246" i="20"/>
  <c r="AM247" i="20"/>
  <c r="AN247" i="20"/>
  <c r="AO247" i="20"/>
  <c r="AM248" i="20"/>
  <c r="AN248" i="20"/>
  <c r="AO248" i="20"/>
  <c r="AM249" i="20"/>
  <c r="AN249" i="20"/>
  <c r="AO249" i="20"/>
  <c r="AM250" i="20"/>
  <c r="AN250" i="20"/>
  <c r="AO250" i="20"/>
  <c r="AM251" i="20"/>
  <c r="AN251" i="20"/>
  <c r="AO251" i="20"/>
  <c r="AM252" i="20"/>
  <c r="AN252" i="20"/>
  <c r="AO252" i="20"/>
  <c r="AM253" i="20"/>
  <c r="AN253" i="20"/>
  <c r="AO253" i="20"/>
  <c r="AM254" i="20"/>
  <c r="AN254" i="20"/>
  <c r="AO254" i="20"/>
  <c r="AM255" i="20"/>
  <c r="AN255" i="20"/>
  <c r="AO255" i="20"/>
  <c r="AM256" i="20"/>
  <c r="AN256" i="20"/>
  <c r="AO256" i="20"/>
  <c r="AN3" i="20"/>
  <c r="AO3" i="20"/>
  <c r="AM3" i="20"/>
  <c r="N110" i="19" l="1"/>
  <c r="N110" i="27"/>
  <c r="N110" i="25"/>
  <c r="P91" i="19"/>
  <c r="P91" i="27"/>
  <c r="P91" i="25"/>
  <c r="O73" i="19"/>
  <c r="O73" i="27"/>
  <c r="O73" i="25"/>
  <c r="O57" i="19"/>
  <c r="O57" i="27"/>
  <c r="O57" i="25"/>
  <c r="O33" i="19"/>
  <c r="O33" i="27"/>
  <c r="O33" i="25"/>
  <c r="N22" i="19"/>
  <c r="N22" i="27"/>
  <c r="N22" i="25"/>
  <c r="K62" i="27"/>
  <c r="J62" i="23"/>
  <c r="K110" i="27"/>
  <c r="K36" i="27"/>
  <c r="J36" i="23"/>
  <c r="P119" i="19"/>
  <c r="P119" i="27"/>
  <c r="P119" i="25"/>
  <c r="O109" i="19"/>
  <c r="O109" i="27"/>
  <c r="O109" i="25"/>
  <c r="P103" i="19"/>
  <c r="P103" i="27"/>
  <c r="P103" i="25"/>
  <c r="P95" i="19"/>
  <c r="P95" i="27"/>
  <c r="P95" i="25"/>
  <c r="O85" i="19"/>
  <c r="O85" i="27"/>
  <c r="O85" i="25"/>
  <c r="O77" i="19"/>
  <c r="O77" i="27"/>
  <c r="O77" i="25"/>
  <c r="N74" i="19"/>
  <c r="N74" i="27"/>
  <c r="N74" i="25"/>
  <c r="N66" i="19"/>
  <c r="N66" i="27"/>
  <c r="N66" i="25"/>
  <c r="N58" i="19"/>
  <c r="N58" i="27"/>
  <c r="N58" i="25"/>
  <c r="O53" i="19"/>
  <c r="O53" i="27"/>
  <c r="O53" i="25"/>
  <c r="P47" i="19"/>
  <c r="P47" i="27"/>
  <c r="P47" i="25"/>
  <c r="N42" i="19"/>
  <c r="N42" i="27"/>
  <c r="N42" i="25"/>
  <c r="O37" i="19"/>
  <c r="O37" i="27"/>
  <c r="O37" i="25"/>
  <c r="N34" i="19"/>
  <c r="N34" i="27"/>
  <c r="N34" i="25"/>
  <c r="P31" i="19"/>
  <c r="P31" i="27"/>
  <c r="P31" i="25"/>
  <c r="O29" i="19"/>
  <c r="O29" i="27"/>
  <c r="O29" i="25"/>
  <c r="N26" i="19"/>
  <c r="N26" i="27"/>
  <c r="N26" i="25"/>
  <c r="P23" i="19"/>
  <c r="P23" i="27"/>
  <c r="P23" i="25"/>
  <c r="O21" i="19"/>
  <c r="O21" i="27"/>
  <c r="O21" i="25"/>
  <c r="N18" i="19"/>
  <c r="N18" i="27"/>
  <c r="N18" i="25"/>
  <c r="P15" i="19"/>
  <c r="P15" i="27"/>
  <c r="P15" i="25"/>
  <c r="O13" i="19"/>
  <c r="O13" i="27"/>
  <c r="O13" i="25"/>
  <c r="N10" i="19"/>
  <c r="N10" i="27"/>
  <c r="N10" i="25"/>
  <c r="P7" i="19"/>
  <c r="P7" i="27"/>
  <c r="P7" i="25"/>
  <c r="O5" i="19"/>
  <c r="O5" i="27"/>
  <c r="O5" i="25"/>
  <c r="M27" i="27"/>
  <c r="K27" i="23"/>
  <c r="P27" i="23" s="1"/>
  <c r="G29" i="12" s="1"/>
  <c r="M90" i="27"/>
  <c r="P90" i="23"/>
  <c r="G92" i="12" s="1"/>
  <c r="K90" i="23"/>
  <c r="K63" i="27"/>
  <c r="M102" i="27"/>
  <c r="P102" i="23"/>
  <c r="G104" i="12" s="1"/>
  <c r="K102" i="23"/>
  <c r="K47" i="27"/>
  <c r="J47" i="23"/>
  <c r="M10" i="27"/>
  <c r="P10" i="23"/>
  <c r="G12" i="12" s="1"/>
  <c r="K10" i="23"/>
  <c r="K118" i="27"/>
  <c r="J118" i="23"/>
  <c r="M50" i="27"/>
  <c r="K50" i="23"/>
  <c r="P50" i="23" s="1"/>
  <c r="G52" i="12" s="1"/>
  <c r="M106" i="27"/>
  <c r="K106" i="23"/>
  <c r="P106" i="23" s="1"/>
  <c r="G108" i="12" s="1"/>
  <c r="M92" i="27"/>
  <c r="P92" i="23"/>
  <c r="G94" i="12" s="1"/>
  <c r="K92" i="23"/>
  <c r="M35" i="27"/>
  <c r="P35" i="23"/>
  <c r="G37" i="12" s="1"/>
  <c r="K35" i="23"/>
  <c r="M111" i="27"/>
  <c r="K111" i="23"/>
  <c r="K90" i="27"/>
  <c r="J90" i="23"/>
  <c r="M47" i="27"/>
  <c r="P47" i="23"/>
  <c r="G49" i="12" s="1"/>
  <c r="K47" i="23"/>
  <c r="K26" i="27"/>
  <c r="L5" i="27"/>
  <c r="I5" i="23"/>
  <c r="M89" i="27"/>
  <c r="K89" i="23"/>
  <c r="P89" i="23" s="1"/>
  <c r="G91" i="12" s="1"/>
  <c r="K68" i="27"/>
  <c r="M25" i="27"/>
  <c r="K25" i="23"/>
  <c r="P25" i="23"/>
  <c r="G27" i="12" s="1"/>
  <c r="K4" i="27"/>
  <c r="K4" i="25"/>
  <c r="K4" i="19"/>
  <c r="M78" i="27"/>
  <c r="P78" i="23"/>
  <c r="G80" i="12" s="1"/>
  <c r="K78" i="23"/>
  <c r="K57" i="27"/>
  <c r="J57" i="23"/>
  <c r="M14" i="27"/>
  <c r="K14" i="23"/>
  <c r="P14" i="23" s="1"/>
  <c r="G16" i="12" s="1"/>
  <c r="M96" i="27"/>
  <c r="P96" i="23"/>
  <c r="G98" i="12" s="1"/>
  <c r="K96" i="23"/>
  <c r="K75" i="27"/>
  <c r="J75" i="23"/>
  <c r="M32" i="27"/>
  <c r="K32" i="23"/>
  <c r="P32" i="23" s="1"/>
  <c r="G34" i="12" s="1"/>
  <c r="K11" i="27"/>
  <c r="J11" i="23"/>
  <c r="M109" i="27"/>
  <c r="K109" i="23"/>
  <c r="J109" i="23" s="1"/>
  <c r="K88" i="27"/>
  <c r="M45" i="27"/>
  <c r="K45" i="23"/>
  <c r="K24" i="27"/>
  <c r="J24" i="23"/>
  <c r="P115" i="19"/>
  <c r="P115" i="27"/>
  <c r="P115" i="25"/>
  <c r="O97" i="19"/>
  <c r="O97" i="27"/>
  <c r="O97" i="25"/>
  <c r="P75" i="19"/>
  <c r="P75" i="27"/>
  <c r="P75" i="25"/>
  <c r="N62" i="19"/>
  <c r="N62" i="27"/>
  <c r="N62" i="25"/>
  <c r="P43" i="19"/>
  <c r="P43" i="27"/>
  <c r="P43" i="25"/>
  <c r="N30" i="19"/>
  <c r="N30" i="27"/>
  <c r="N30" i="25"/>
  <c r="P11" i="19"/>
  <c r="P11" i="27"/>
  <c r="P11" i="25"/>
  <c r="M112" i="27"/>
  <c r="K112" i="23"/>
  <c r="M75" i="27"/>
  <c r="K75" i="23"/>
  <c r="P75" i="23" s="1"/>
  <c r="G77" i="12" s="1"/>
  <c r="M44" i="27"/>
  <c r="K44" i="23"/>
  <c r="P44" i="23"/>
  <c r="G46" i="12" s="1"/>
  <c r="M79" i="27"/>
  <c r="K79" i="23"/>
  <c r="P79" i="23" s="1"/>
  <c r="G81" i="12" s="1"/>
  <c r="N122" i="19"/>
  <c r="N122" i="27"/>
  <c r="N122" i="25"/>
  <c r="P111" i="19"/>
  <c r="P111" i="27"/>
  <c r="P111" i="25"/>
  <c r="N106" i="19"/>
  <c r="N106" i="27"/>
  <c r="N106" i="25"/>
  <c r="O93" i="19"/>
  <c r="O93" i="27"/>
  <c r="O93" i="25"/>
  <c r="N90" i="19"/>
  <c r="N90" i="27"/>
  <c r="N90" i="25"/>
  <c r="P79" i="19"/>
  <c r="P79" i="27"/>
  <c r="P79" i="25"/>
  <c r="O69" i="19"/>
  <c r="O69" i="27"/>
  <c r="O69" i="25"/>
  <c r="O61" i="19"/>
  <c r="O61" i="27"/>
  <c r="O61" i="25"/>
  <c r="N50" i="19"/>
  <c r="N50" i="27"/>
  <c r="N50" i="25"/>
  <c r="O45" i="19"/>
  <c r="O45" i="27"/>
  <c r="O45" i="25"/>
  <c r="O122" i="19"/>
  <c r="O122" i="27"/>
  <c r="O122" i="25"/>
  <c r="N119" i="19"/>
  <c r="N119" i="27"/>
  <c r="N119" i="25"/>
  <c r="P116" i="19"/>
  <c r="P116" i="27"/>
  <c r="P116" i="25"/>
  <c r="O114" i="19"/>
  <c r="O114" i="27"/>
  <c r="O114" i="25"/>
  <c r="N111" i="19"/>
  <c r="N111" i="27"/>
  <c r="N111" i="25"/>
  <c r="P108" i="19"/>
  <c r="P108" i="27"/>
  <c r="P108" i="25"/>
  <c r="O106" i="19"/>
  <c r="O106" i="27"/>
  <c r="O106" i="25"/>
  <c r="N103" i="19"/>
  <c r="N103" i="27"/>
  <c r="N103" i="25"/>
  <c r="P100" i="19"/>
  <c r="P100" i="27"/>
  <c r="P100" i="25"/>
  <c r="O98" i="19"/>
  <c r="O98" i="27"/>
  <c r="O98" i="25"/>
  <c r="N95" i="19"/>
  <c r="N95" i="27"/>
  <c r="N95" i="25"/>
  <c r="P92" i="19"/>
  <c r="P92" i="27"/>
  <c r="P92" i="25"/>
  <c r="O90" i="19"/>
  <c r="O90" i="27"/>
  <c r="O90" i="25"/>
  <c r="N87" i="19"/>
  <c r="N87" i="27"/>
  <c r="N87" i="25"/>
  <c r="P84" i="19"/>
  <c r="P84" i="27"/>
  <c r="P84" i="25"/>
  <c r="O82" i="19"/>
  <c r="O82" i="27"/>
  <c r="O82" i="25"/>
  <c r="N79" i="19"/>
  <c r="N79" i="27"/>
  <c r="N79" i="25"/>
  <c r="P76" i="19"/>
  <c r="P76" i="27"/>
  <c r="P76" i="25"/>
  <c r="O74" i="19"/>
  <c r="O74" i="27"/>
  <c r="O74" i="25"/>
  <c r="N71" i="19"/>
  <c r="N71" i="27"/>
  <c r="N71" i="25"/>
  <c r="P68" i="19"/>
  <c r="P68" i="27"/>
  <c r="P68" i="25"/>
  <c r="O66" i="19"/>
  <c r="O66" i="27"/>
  <c r="O66" i="25"/>
  <c r="N63" i="19"/>
  <c r="N63" i="27"/>
  <c r="N63" i="25"/>
  <c r="P60" i="19"/>
  <c r="P60" i="27"/>
  <c r="P60" i="25"/>
  <c r="O58" i="19"/>
  <c r="O58" i="27"/>
  <c r="O58" i="25"/>
  <c r="N55" i="19"/>
  <c r="N55" i="27"/>
  <c r="N55" i="25"/>
  <c r="P52" i="19"/>
  <c r="P52" i="27"/>
  <c r="P52" i="25"/>
  <c r="O50" i="19"/>
  <c r="O50" i="27"/>
  <c r="O50" i="25"/>
  <c r="N47" i="19"/>
  <c r="N47" i="27"/>
  <c r="N47" i="25"/>
  <c r="P44" i="19"/>
  <c r="P44" i="27"/>
  <c r="P44" i="25"/>
  <c r="O42" i="19"/>
  <c r="O42" i="27"/>
  <c r="O42" i="25"/>
  <c r="N39" i="19"/>
  <c r="N39" i="27"/>
  <c r="N39" i="25"/>
  <c r="P36" i="19"/>
  <c r="P36" i="27"/>
  <c r="P36" i="25"/>
  <c r="O34" i="19"/>
  <c r="O34" i="27"/>
  <c r="O34" i="25"/>
  <c r="N31" i="19"/>
  <c r="N31" i="27"/>
  <c r="N31" i="25"/>
  <c r="P28" i="19"/>
  <c r="P28" i="27"/>
  <c r="P28" i="25"/>
  <c r="O26" i="19"/>
  <c r="O26" i="27"/>
  <c r="O26" i="25"/>
  <c r="N23" i="19"/>
  <c r="N23" i="27"/>
  <c r="N23" i="25"/>
  <c r="P20" i="19"/>
  <c r="P20" i="27"/>
  <c r="P20" i="25"/>
  <c r="O18" i="19"/>
  <c r="O18" i="27"/>
  <c r="O18" i="25"/>
  <c r="N15" i="19"/>
  <c r="N15" i="27"/>
  <c r="N15" i="25"/>
  <c r="P12" i="19"/>
  <c r="P12" i="27"/>
  <c r="P12" i="25"/>
  <c r="O10" i="19"/>
  <c r="O10" i="27"/>
  <c r="O10" i="25"/>
  <c r="N7" i="19"/>
  <c r="N7" i="27"/>
  <c r="N7" i="25"/>
  <c r="P4" i="19"/>
  <c r="P4" i="27"/>
  <c r="P4" i="25"/>
  <c r="M116" i="27"/>
  <c r="K116" i="23"/>
  <c r="P116" i="23"/>
  <c r="G118" i="12" s="1"/>
  <c r="K13" i="27"/>
  <c r="J13" i="23"/>
  <c r="M83" i="27"/>
  <c r="K83" i="23"/>
  <c r="P83" i="23"/>
  <c r="G85" i="12" s="1"/>
  <c r="M26" i="27"/>
  <c r="K26" i="23"/>
  <c r="P26" i="23"/>
  <c r="G28" i="12" s="1"/>
  <c r="K3" i="23"/>
  <c r="P3" i="23" s="1"/>
  <c r="L8" i="27"/>
  <c r="I8" i="23"/>
  <c r="M43" i="27"/>
  <c r="K43" i="23"/>
  <c r="P43" i="23"/>
  <c r="G45" i="12" s="1"/>
  <c r="K85" i="27"/>
  <c r="M28" i="27"/>
  <c r="K28" i="23"/>
  <c r="M87" i="27"/>
  <c r="K87" i="23"/>
  <c r="K66" i="27"/>
  <c r="M23" i="27"/>
  <c r="P23" i="23"/>
  <c r="G25" i="12" s="1"/>
  <c r="K23" i="23"/>
  <c r="L10" i="27"/>
  <c r="I10" i="23"/>
  <c r="K108" i="27"/>
  <c r="J108" i="23"/>
  <c r="M65" i="27"/>
  <c r="K65" i="23"/>
  <c r="P65" i="23"/>
  <c r="G67" i="12" s="1"/>
  <c r="K44" i="27"/>
  <c r="J44" i="23"/>
  <c r="K97" i="27"/>
  <c r="J97" i="23"/>
  <c r="M54" i="27"/>
  <c r="K54" i="23"/>
  <c r="L12" i="27"/>
  <c r="I12" i="23"/>
  <c r="M72" i="27"/>
  <c r="K72" i="23"/>
  <c r="M8" i="27"/>
  <c r="K8" i="23"/>
  <c r="M85" i="27"/>
  <c r="K85" i="23"/>
  <c r="J85" i="23" s="1"/>
  <c r="K64" i="27"/>
  <c r="M21" i="27"/>
  <c r="P21" i="23"/>
  <c r="G23" i="12" s="1"/>
  <c r="K21" i="23"/>
  <c r="N3" i="19"/>
  <c r="N3" i="27"/>
  <c r="N3" i="25"/>
  <c r="O105" i="19"/>
  <c r="O105" i="27"/>
  <c r="O105" i="25"/>
  <c r="P83" i="19"/>
  <c r="P83" i="27"/>
  <c r="P83" i="25"/>
  <c r="O65" i="19"/>
  <c r="O65" i="27"/>
  <c r="O65" i="25"/>
  <c r="N46" i="19"/>
  <c r="N46" i="27"/>
  <c r="N46" i="25"/>
  <c r="P27" i="19"/>
  <c r="P27" i="27"/>
  <c r="P27" i="25"/>
  <c r="N14" i="19"/>
  <c r="N14" i="27"/>
  <c r="N14" i="25"/>
  <c r="M15" i="27"/>
  <c r="P15" i="23"/>
  <c r="G17" i="12" s="1"/>
  <c r="K15" i="23"/>
  <c r="O117" i="19"/>
  <c r="O117" i="27"/>
  <c r="O117" i="25"/>
  <c r="N114" i="19"/>
  <c r="N114" i="27"/>
  <c r="N114" i="25"/>
  <c r="O101" i="19"/>
  <c r="O101" i="27"/>
  <c r="O101" i="25"/>
  <c r="N98" i="19"/>
  <c r="N98" i="27"/>
  <c r="N98" i="25"/>
  <c r="P87" i="19"/>
  <c r="P87" i="27"/>
  <c r="P87" i="25"/>
  <c r="N82" i="19"/>
  <c r="N82" i="27"/>
  <c r="N82" i="25"/>
  <c r="P71" i="19"/>
  <c r="P71" i="27"/>
  <c r="P71" i="25"/>
  <c r="P63" i="19"/>
  <c r="P63" i="27"/>
  <c r="P63" i="25"/>
  <c r="P55" i="19"/>
  <c r="P55" i="27"/>
  <c r="P55" i="25"/>
  <c r="P39" i="19"/>
  <c r="P39" i="27"/>
  <c r="P39" i="25"/>
  <c r="O3" i="19"/>
  <c r="O3" i="27"/>
  <c r="O3" i="25"/>
  <c r="P121" i="19"/>
  <c r="P121" i="27"/>
  <c r="P121" i="25"/>
  <c r="O119" i="19"/>
  <c r="O119" i="27"/>
  <c r="O119" i="25"/>
  <c r="N116" i="19"/>
  <c r="N116" i="27"/>
  <c r="N116" i="25"/>
  <c r="P113" i="19"/>
  <c r="P113" i="27"/>
  <c r="P113" i="25"/>
  <c r="O111" i="19"/>
  <c r="O111" i="27"/>
  <c r="O111" i="25"/>
  <c r="N108" i="19"/>
  <c r="N108" i="27"/>
  <c r="N108" i="25"/>
  <c r="P105" i="19"/>
  <c r="P105" i="27"/>
  <c r="P105" i="25"/>
  <c r="O103" i="19"/>
  <c r="O103" i="27"/>
  <c r="O103" i="25"/>
  <c r="N100" i="19"/>
  <c r="N100" i="27"/>
  <c r="N100" i="25"/>
  <c r="P97" i="19"/>
  <c r="P97" i="27"/>
  <c r="P97" i="25"/>
  <c r="O95" i="19"/>
  <c r="O95" i="27"/>
  <c r="O95" i="25"/>
  <c r="N92" i="19"/>
  <c r="N92" i="27"/>
  <c r="N92" i="25"/>
  <c r="P89" i="19"/>
  <c r="P89" i="27"/>
  <c r="P89" i="25"/>
  <c r="O87" i="19"/>
  <c r="O87" i="27"/>
  <c r="O87" i="25"/>
  <c r="N84" i="19"/>
  <c r="N84" i="27"/>
  <c r="N84" i="25"/>
  <c r="P81" i="19"/>
  <c r="P81" i="27"/>
  <c r="P81" i="25"/>
  <c r="O79" i="19"/>
  <c r="O79" i="27"/>
  <c r="O79" i="25"/>
  <c r="N76" i="19"/>
  <c r="N76" i="27"/>
  <c r="N76" i="25"/>
  <c r="P73" i="19"/>
  <c r="P73" i="27"/>
  <c r="P73" i="25"/>
  <c r="O71" i="19"/>
  <c r="O71" i="27"/>
  <c r="O71" i="25"/>
  <c r="N68" i="19"/>
  <c r="N68" i="27"/>
  <c r="N68" i="25"/>
  <c r="P65" i="19"/>
  <c r="P65" i="27"/>
  <c r="P65" i="25"/>
  <c r="O63" i="19"/>
  <c r="O63" i="27"/>
  <c r="O63" i="25"/>
  <c r="N60" i="19"/>
  <c r="N60" i="27"/>
  <c r="N60" i="25"/>
  <c r="P57" i="19"/>
  <c r="P57" i="27"/>
  <c r="P57" i="25"/>
  <c r="O55" i="19"/>
  <c r="O55" i="27"/>
  <c r="O55" i="25"/>
  <c r="N52" i="19"/>
  <c r="N52" i="27"/>
  <c r="N52" i="25"/>
  <c r="P49" i="19"/>
  <c r="P49" i="27"/>
  <c r="P49" i="25"/>
  <c r="O47" i="19"/>
  <c r="O47" i="27"/>
  <c r="O47" i="25"/>
  <c r="N44" i="19"/>
  <c r="N44" i="27"/>
  <c r="N44" i="25"/>
  <c r="P41" i="19"/>
  <c r="P41" i="27"/>
  <c r="P41" i="25"/>
  <c r="O39" i="19"/>
  <c r="O39" i="27"/>
  <c r="O39" i="25"/>
  <c r="N36" i="19"/>
  <c r="N36" i="27"/>
  <c r="N36" i="25"/>
  <c r="P33" i="19"/>
  <c r="P33" i="27"/>
  <c r="P33" i="25"/>
  <c r="O31" i="19"/>
  <c r="O31" i="27"/>
  <c r="O31" i="25"/>
  <c r="N28" i="19"/>
  <c r="N28" i="27"/>
  <c r="N28" i="25"/>
  <c r="P25" i="19"/>
  <c r="P25" i="27"/>
  <c r="P25" i="25"/>
  <c r="O23" i="19"/>
  <c r="O23" i="27"/>
  <c r="O23" i="25"/>
  <c r="N20" i="19"/>
  <c r="N20" i="27"/>
  <c r="N20" i="25"/>
  <c r="P17" i="19"/>
  <c r="P17" i="27"/>
  <c r="P17" i="25"/>
  <c r="O15" i="19"/>
  <c r="O15" i="27"/>
  <c r="O15" i="25"/>
  <c r="N12" i="19"/>
  <c r="N12" i="27"/>
  <c r="N12" i="25"/>
  <c r="P9" i="19"/>
  <c r="P9" i="27"/>
  <c r="P9" i="25"/>
  <c r="O7" i="19"/>
  <c r="O7" i="27"/>
  <c r="O7" i="25"/>
  <c r="N4" i="19"/>
  <c r="N4" i="27"/>
  <c r="N4" i="25"/>
  <c r="M120" i="27"/>
  <c r="K120" i="23"/>
  <c r="P120" i="23"/>
  <c r="G122" i="12" s="1"/>
  <c r="M76" i="27"/>
  <c r="K76" i="23"/>
  <c r="P76" i="23"/>
  <c r="G78" i="12" s="1"/>
  <c r="M19" i="27"/>
  <c r="K19" i="23"/>
  <c r="P19" i="23"/>
  <c r="G21" i="12" s="1"/>
  <c r="M34" i="27"/>
  <c r="P34" i="23"/>
  <c r="G36" i="12" s="1"/>
  <c r="K34" i="23"/>
  <c r="M74" i="27"/>
  <c r="K74" i="23"/>
  <c r="M118" i="27"/>
  <c r="P118" i="23"/>
  <c r="G120" i="12" s="1"/>
  <c r="K118" i="23"/>
  <c r="M58" i="27"/>
  <c r="K58" i="23"/>
  <c r="J58" i="23" s="1"/>
  <c r="K93" i="27"/>
  <c r="M36" i="27"/>
  <c r="P36" i="23"/>
  <c r="G38" i="12" s="1"/>
  <c r="K36" i="23"/>
  <c r="K121" i="27"/>
  <c r="K78" i="27"/>
  <c r="J78" i="23"/>
  <c r="K106" i="27"/>
  <c r="M63" i="27"/>
  <c r="K63" i="23"/>
  <c r="J63" i="23" s="1"/>
  <c r="K42" i="27"/>
  <c r="J42" i="23"/>
  <c r="K7" i="27"/>
  <c r="J7" i="23"/>
  <c r="M105" i="27"/>
  <c r="P105" i="23"/>
  <c r="G107" i="12" s="1"/>
  <c r="K105" i="23"/>
  <c r="K84" i="27"/>
  <c r="M41" i="27"/>
  <c r="P41" i="23"/>
  <c r="G43" i="12" s="1"/>
  <c r="K41" i="23"/>
  <c r="K20" i="27"/>
  <c r="M94" i="27"/>
  <c r="P94" i="23"/>
  <c r="G96" i="12" s="1"/>
  <c r="K94" i="23"/>
  <c r="K73" i="27"/>
  <c r="J73" i="23"/>
  <c r="M30" i="27"/>
  <c r="K30" i="23"/>
  <c r="P30" i="23" s="1"/>
  <c r="G32" i="12" s="1"/>
  <c r="K9" i="27"/>
  <c r="J9" i="23"/>
  <c r="M48" i="27"/>
  <c r="K48" i="23"/>
  <c r="P48" i="23" s="1"/>
  <c r="G50" i="12" s="1"/>
  <c r="K27" i="27"/>
  <c r="L6" i="27"/>
  <c r="I6" i="23"/>
  <c r="K104" i="27"/>
  <c r="M61" i="27"/>
  <c r="P61" i="23"/>
  <c r="G63" i="12" s="1"/>
  <c r="K61" i="23"/>
  <c r="K40" i="27"/>
  <c r="J40" i="23"/>
  <c r="P3" i="19"/>
  <c r="P3" i="27"/>
  <c r="P3" i="25"/>
  <c r="N121" i="19"/>
  <c r="N121" i="27"/>
  <c r="N121" i="25"/>
  <c r="P118" i="19"/>
  <c r="P118" i="27"/>
  <c r="P118" i="25"/>
  <c r="O116" i="19"/>
  <c r="O116" i="27"/>
  <c r="O116" i="25"/>
  <c r="N113" i="19"/>
  <c r="N113" i="27"/>
  <c r="N113" i="25"/>
  <c r="P110" i="19"/>
  <c r="P110" i="27"/>
  <c r="P110" i="25"/>
  <c r="O108" i="19"/>
  <c r="O108" i="27"/>
  <c r="O108" i="25"/>
  <c r="N105" i="19"/>
  <c r="N105" i="27"/>
  <c r="N105" i="25"/>
  <c r="P102" i="19"/>
  <c r="P102" i="27"/>
  <c r="P102" i="25"/>
  <c r="O100" i="19"/>
  <c r="O100" i="27"/>
  <c r="O100" i="25"/>
  <c r="N97" i="19"/>
  <c r="N97" i="27"/>
  <c r="N97" i="25"/>
  <c r="P94" i="19"/>
  <c r="P94" i="27"/>
  <c r="P94" i="25"/>
  <c r="O92" i="19"/>
  <c r="O92" i="27"/>
  <c r="O92" i="25"/>
  <c r="N89" i="19"/>
  <c r="N89" i="27"/>
  <c r="N89" i="25"/>
  <c r="P86" i="19"/>
  <c r="P86" i="27"/>
  <c r="P86" i="25"/>
  <c r="O84" i="19"/>
  <c r="O84" i="27"/>
  <c r="O84" i="25"/>
  <c r="N81" i="19"/>
  <c r="N81" i="27"/>
  <c r="N81" i="25"/>
  <c r="P78" i="19"/>
  <c r="P78" i="27"/>
  <c r="P78" i="25"/>
  <c r="O76" i="19"/>
  <c r="O76" i="27"/>
  <c r="O76" i="25"/>
  <c r="N73" i="19"/>
  <c r="N73" i="27"/>
  <c r="N73" i="25"/>
  <c r="P70" i="19"/>
  <c r="P70" i="27"/>
  <c r="P70" i="25"/>
  <c r="O68" i="19"/>
  <c r="O68" i="27"/>
  <c r="O68" i="25"/>
  <c r="N65" i="19"/>
  <c r="N65" i="27"/>
  <c r="N65" i="25"/>
  <c r="P62" i="19"/>
  <c r="P62" i="27"/>
  <c r="P62" i="25"/>
  <c r="O60" i="19"/>
  <c r="O60" i="27"/>
  <c r="O60" i="25"/>
  <c r="N57" i="19"/>
  <c r="N57" i="27"/>
  <c r="N57" i="25"/>
  <c r="P54" i="19"/>
  <c r="P54" i="27"/>
  <c r="P54" i="25"/>
  <c r="O52" i="19"/>
  <c r="O52" i="27"/>
  <c r="O52" i="25"/>
  <c r="N49" i="19"/>
  <c r="N49" i="27"/>
  <c r="N49" i="25"/>
  <c r="P46" i="19"/>
  <c r="P46" i="27"/>
  <c r="P46" i="25"/>
  <c r="O44" i="19"/>
  <c r="O44" i="27"/>
  <c r="O44" i="25"/>
  <c r="N41" i="19"/>
  <c r="N41" i="27"/>
  <c r="N41" i="25"/>
  <c r="P38" i="19"/>
  <c r="P38" i="27"/>
  <c r="P38" i="25"/>
  <c r="O36" i="19"/>
  <c r="O36" i="27"/>
  <c r="O36" i="25"/>
  <c r="N33" i="19"/>
  <c r="N33" i="27"/>
  <c r="N33" i="25"/>
  <c r="P30" i="19"/>
  <c r="P30" i="27"/>
  <c r="P30" i="25"/>
  <c r="O28" i="19"/>
  <c r="O28" i="27"/>
  <c r="O28" i="25"/>
  <c r="N25" i="19"/>
  <c r="N25" i="27"/>
  <c r="N25" i="25"/>
  <c r="P22" i="19"/>
  <c r="P22" i="27"/>
  <c r="P22" i="25"/>
  <c r="O20" i="19"/>
  <c r="O20" i="27"/>
  <c r="O20" i="25"/>
  <c r="N17" i="19"/>
  <c r="N17" i="27"/>
  <c r="N17" i="25"/>
  <c r="P14" i="19"/>
  <c r="P14" i="27"/>
  <c r="P14" i="25"/>
  <c r="O12" i="19"/>
  <c r="O12" i="27"/>
  <c r="O12" i="25"/>
  <c r="N9" i="27"/>
  <c r="N9" i="25"/>
  <c r="N9" i="19"/>
  <c r="P6" i="19"/>
  <c r="P6" i="27"/>
  <c r="P6" i="25"/>
  <c r="O4" i="19"/>
  <c r="O4" i="27"/>
  <c r="O4" i="25"/>
  <c r="M98" i="27"/>
  <c r="K98" i="23"/>
  <c r="P98" i="23"/>
  <c r="G100" i="12" s="1"/>
  <c r="K69" i="27"/>
  <c r="M12" i="27"/>
  <c r="K12" i="23"/>
  <c r="P12" i="23"/>
  <c r="G14" i="12" s="1"/>
  <c r="M20" i="27"/>
  <c r="K20" i="23"/>
  <c r="J20" i="23" s="1"/>
  <c r="P20" i="23"/>
  <c r="G22" i="12" s="1"/>
  <c r="M82" i="27"/>
  <c r="K82" i="23"/>
  <c r="M67" i="27"/>
  <c r="K67" i="23"/>
  <c r="P67" i="23" s="1"/>
  <c r="G69" i="12" s="1"/>
  <c r="M114" i="27"/>
  <c r="P114" i="23"/>
  <c r="G116" i="12" s="1"/>
  <c r="K114" i="23"/>
  <c r="M66" i="27"/>
  <c r="K66" i="23"/>
  <c r="L9" i="27"/>
  <c r="I9" i="23"/>
  <c r="K105" i="27"/>
  <c r="J105" i="23"/>
  <c r="M51" i="27"/>
  <c r="K51" i="23"/>
  <c r="P51" i="23"/>
  <c r="G53" i="12" s="1"/>
  <c r="K86" i="27"/>
  <c r="K117" i="27"/>
  <c r="J117" i="23"/>
  <c r="K14" i="27"/>
  <c r="J14" i="23"/>
  <c r="M103" i="27"/>
  <c r="P103" i="23"/>
  <c r="G105" i="12" s="1"/>
  <c r="K103" i="23"/>
  <c r="K82" i="27"/>
  <c r="M39" i="27"/>
  <c r="P39" i="23"/>
  <c r="G41" i="12" s="1"/>
  <c r="K39" i="23"/>
  <c r="K18" i="27"/>
  <c r="J18" i="23"/>
  <c r="K4" i="23"/>
  <c r="P4" i="23"/>
  <c r="G6" i="12" s="1"/>
  <c r="M81" i="27"/>
  <c r="K81" i="23"/>
  <c r="P81" i="23" s="1"/>
  <c r="G83" i="12" s="1"/>
  <c r="K60" i="27"/>
  <c r="M17" i="27"/>
  <c r="K17" i="23"/>
  <c r="M70" i="27"/>
  <c r="K70" i="23"/>
  <c r="J70" i="23" s="1"/>
  <c r="K49" i="27"/>
  <c r="M6" i="27"/>
  <c r="K6" i="23"/>
  <c r="M88" i="27"/>
  <c r="K88" i="23"/>
  <c r="J88" i="23" s="1"/>
  <c r="P88" i="23"/>
  <c r="G90" i="12" s="1"/>
  <c r="K67" i="27"/>
  <c r="M24" i="27"/>
  <c r="K24" i="23"/>
  <c r="P24" i="23"/>
  <c r="G26" i="12" s="1"/>
  <c r="K3" i="27"/>
  <c r="W3" i="27" s="1"/>
  <c r="K3" i="25"/>
  <c r="T3" i="25" s="1"/>
  <c r="K3" i="19"/>
  <c r="M101" i="27"/>
  <c r="K101" i="23"/>
  <c r="K80" i="27"/>
  <c r="M37" i="27"/>
  <c r="K37" i="23"/>
  <c r="P37" i="23" s="1"/>
  <c r="G39" i="12" s="1"/>
  <c r="K16" i="27"/>
  <c r="N118" i="19"/>
  <c r="N118" i="27"/>
  <c r="N118" i="25"/>
  <c r="N102" i="19"/>
  <c r="N102" i="27"/>
  <c r="N102" i="25"/>
  <c r="O81" i="19"/>
  <c r="O81" i="27"/>
  <c r="O81" i="25"/>
  <c r="P51" i="19"/>
  <c r="P51" i="27"/>
  <c r="P51" i="25"/>
  <c r="M60" i="27"/>
  <c r="P60" i="23"/>
  <c r="G62" i="12" s="1"/>
  <c r="K60" i="23"/>
  <c r="J60" i="23" s="1"/>
  <c r="K22" i="27"/>
  <c r="J22" i="23"/>
  <c r="K120" i="27"/>
  <c r="J120" i="23"/>
  <c r="M77" i="27"/>
  <c r="K77" i="23"/>
  <c r="J77" i="23" s="1"/>
  <c r="K56" i="27"/>
  <c r="M13" i="27"/>
  <c r="K13" i="23"/>
  <c r="O121" i="19"/>
  <c r="O121" i="27"/>
  <c r="O121" i="25"/>
  <c r="P99" i="19"/>
  <c r="P99" i="27"/>
  <c r="P99" i="25"/>
  <c r="N86" i="19"/>
  <c r="N86" i="27"/>
  <c r="N86" i="25"/>
  <c r="N70" i="19"/>
  <c r="N70" i="27"/>
  <c r="N70" i="25"/>
  <c r="O49" i="19"/>
  <c r="O49" i="27"/>
  <c r="O49" i="25"/>
  <c r="N38" i="19"/>
  <c r="N38" i="27"/>
  <c r="N38" i="25"/>
  <c r="P19" i="19"/>
  <c r="P19" i="27"/>
  <c r="P19" i="25"/>
  <c r="M84" i="27"/>
  <c r="K84" i="23"/>
  <c r="J84" i="23" s="1"/>
  <c r="P84" i="23"/>
  <c r="G86" i="12" s="1"/>
  <c r="M18" i="27"/>
  <c r="K18" i="23"/>
  <c r="P18" i="23"/>
  <c r="G20" i="12" s="1"/>
  <c r="M100" i="27"/>
  <c r="K100" i="23"/>
  <c r="P100" i="23"/>
  <c r="G102" i="12" s="1"/>
  <c r="K122" i="27"/>
  <c r="J122" i="23"/>
  <c r="K100" i="27"/>
  <c r="J100" i="23"/>
  <c r="K89" i="27"/>
  <c r="M46" i="27"/>
  <c r="P46" i="23"/>
  <c r="G48" i="12" s="1"/>
  <c r="K46" i="23"/>
  <c r="P120" i="19"/>
  <c r="P120" i="27"/>
  <c r="P120" i="25"/>
  <c r="O118" i="19"/>
  <c r="O118" i="27"/>
  <c r="O118" i="25"/>
  <c r="N115" i="19"/>
  <c r="N115" i="27"/>
  <c r="N115" i="25"/>
  <c r="P112" i="19"/>
  <c r="P112" i="27"/>
  <c r="P112" i="25"/>
  <c r="O110" i="19"/>
  <c r="O110" i="27"/>
  <c r="O110" i="25"/>
  <c r="N107" i="19"/>
  <c r="N107" i="27"/>
  <c r="N107" i="25"/>
  <c r="P104" i="19"/>
  <c r="P104" i="27"/>
  <c r="P104" i="25"/>
  <c r="O102" i="19"/>
  <c r="O102" i="27"/>
  <c r="O102" i="25"/>
  <c r="N99" i="19"/>
  <c r="N99" i="27"/>
  <c r="N99" i="25"/>
  <c r="P96" i="19"/>
  <c r="P96" i="27"/>
  <c r="P96" i="25"/>
  <c r="O94" i="19"/>
  <c r="O94" i="27"/>
  <c r="O94" i="25"/>
  <c r="N91" i="19"/>
  <c r="N91" i="27"/>
  <c r="N91" i="25"/>
  <c r="P88" i="19"/>
  <c r="P88" i="27"/>
  <c r="P88" i="25"/>
  <c r="O86" i="19"/>
  <c r="O86" i="27"/>
  <c r="O86" i="25"/>
  <c r="N83" i="19"/>
  <c r="N83" i="27"/>
  <c r="N83" i="25"/>
  <c r="P80" i="19"/>
  <c r="P80" i="27"/>
  <c r="P80" i="25"/>
  <c r="O78" i="19"/>
  <c r="O78" i="27"/>
  <c r="O78" i="25"/>
  <c r="N75" i="19"/>
  <c r="N75" i="27"/>
  <c r="N75" i="25"/>
  <c r="P72" i="19"/>
  <c r="P72" i="27"/>
  <c r="P72" i="25"/>
  <c r="O70" i="19"/>
  <c r="O70" i="27"/>
  <c r="O70" i="25"/>
  <c r="N67" i="19"/>
  <c r="N67" i="27"/>
  <c r="N67" i="25"/>
  <c r="P64" i="19"/>
  <c r="P64" i="27"/>
  <c r="P64" i="25"/>
  <c r="O62" i="19"/>
  <c r="O62" i="27"/>
  <c r="O62" i="25"/>
  <c r="N59" i="19"/>
  <c r="N59" i="27"/>
  <c r="N59" i="25"/>
  <c r="P56" i="19"/>
  <c r="P56" i="27"/>
  <c r="P56" i="25"/>
  <c r="O54" i="19"/>
  <c r="O54" i="27"/>
  <c r="O54" i="25"/>
  <c r="N51" i="19"/>
  <c r="N51" i="27"/>
  <c r="N51" i="25"/>
  <c r="P48" i="19"/>
  <c r="P48" i="27"/>
  <c r="P48" i="25"/>
  <c r="O46" i="19"/>
  <c r="O46" i="27"/>
  <c r="O46" i="25"/>
  <c r="N43" i="19"/>
  <c r="N43" i="27"/>
  <c r="N43" i="25"/>
  <c r="P40" i="19"/>
  <c r="P40" i="27"/>
  <c r="P40" i="25"/>
  <c r="O38" i="19"/>
  <c r="O38" i="27"/>
  <c r="O38" i="25"/>
  <c r="N35" i="19"/>
  <c r="N35" i="27"/>
  <c r="N35" i="25"/>
  <c r="P32" i="19"/>
  <c r="P32" i="27"/>
  <c r="P32" i="25"/>
  <c r="O30" i="19"/>
  <c r="O30" i="27"/>
  <c r="O30" i="25"/>
  <c r="N27" i="19"/>
  <c r="N27" i="27"/>
  <c r="N27" i="25"/>
  <c r="P24" i="19"/>
  <c r="P24" i="27"/>
  <c r="P24" i="25"/>
  <c r="O22" i="19"/>
  <c r="O22" i="27"/>
  <c r="O22" i="25"/>
  <c r="N19" i="19"/>
  <c r="N19" i="27"/>
  <c r="N19" i="25"/>
  <c r="P16" i="19"/>
  <c r="P16" i="27"/>
  <c r="P16" i="25"/>
  <c r="O14" i="19"/>
  <c r="O14" i="27"/>
  <c r="O14" i="25"/>
  <c r="N11" i="19"/>
  <c r="N11" i="27"/>
  <c r="N11" i="25"/>
  <c r="P8" i="19"/>
  <c r="P8" i="27"/>
  <c r="P8" i="25"/>
  <c r="O6" i="19"/>
  <c r="O6" i="27"/>
  <c r="O6" i="25"/>
  <c r="K70" i="27"/>
  <c r="M107" i="27"/>
  <c r="K107" i="23"/>
  <c r="P107" i="23"/>
  <c r="G109" i="12" s="1"/>
  <c r="K55" i="27"/>
  <c r="J55" i="23"/>
  <c r="M115" i="27"/>
  <c r="K115" i="23"/>
  <c r="P115" i="23" s="1"/>
  <c r="G117" i="12" s="1"/>
  <c r="M68" i="27"/>
  <c r="K68" i="23"/>
  <c r="J68" i="23" s="1"/>
  <c r="P68" i="23"/>
  <c r="G70" i="12" s="1"/>
  <c r="M11" i="27"/>
  <c r="K11" i="23"/>
  <c r="K53" i="27"/>
  <c r="M52" i="27"/>
  <c r="K52" i="23"/>
  <c r="P52" i="23"/>
  <c r="G54" i="12" s="1"/>
  <c r="K102" i="27"/>
  <c r="J102" i="23"/>
  <c r="K94" i="27"/>
  <c r="J94" i="23"/>
  <c r="K15" i="27"/>
  <c r="J15" i="23"/>
  <c r="M108" i="27"/>
  <c r="K108" i="23"/>
  <c r="P108" i="23" s="1"/>
  <c r="G110" i="12" s="1"/>
  <c r="M119" i="27"/>
  <c r="P119" i="23"/>
  <c r="G121" i="12" s="1"/>
  <c r="K119" i="23"/>
  <c r="K98" i="27"/>
  <c r="J98" i="23"/>
  <c r="M55" i="27"/>
  <c r="P55" i="23"/>
  <c r="G57" i="12" s="1"/>
  <c r="K55" i="23"/>
  <c r="K34" i="27"/>
  <c r="J34" i="23"/>
  <c r="L13" i="27"/>
  <c r="I13" i="23"/>
  <c r="M97" i="27"/>
  <c r="K97" i="23"/>
  <c r="P97" i="23"/>
  <c r="G99" i="12" s="1"/>
  <c r="K76" i="27"/>
  <c r="J76" i="23"/>
  <c r="M33" i="27"/>
  <c r="P33" i="23"/>
  <c r="G35" i="12" s="1"/>
  <c r="K33" i="23"/>
  <c r="K12" i="27"/>
  <c r="J12" i="23"/>
  <c r="M86" i="27"/>
  <c r="K86" i="23"/>
  <c r="K65" i="27"/>
  <c r="J65" i="23"/>
  <c r="M22" i="27"/>
  <c r="P22" i="23"/>
  <c r="G24" i="12" s="1"/>
  <c r="K22" i="23"/>
  <c r="K6" i="27"/>
  <c r="J6" i="23"/>
  <c r="M40" i="27"/>
  <c r="P40" i="23"/>
  <c r="G42" i="12" s="1"/>
  <c r="K40" i="23"/>
  <c r="K19" i="27"/>
  <c r="J19" i="23"/>
  <c r="M117" i="27"/>
  <c r="P117" i="23"/>
  <c r="G119" i="12" s="1"/>
  <c r="K117" i="23"/>
  <c r="K96" i="27"/>
  <c r="J96" i="23"/>
  <c r="M53" i="27"/>
  <c r="K53" i="23"/>
  <c r="K32" i="27"/>
  <c r="L11" i="27"/>
  <c r="I11" i="23"/>
  <c r="O113" i="19"/>
  <c r="O113" i="27"/>
  <c r="O113" i="25"/>
  <c r="N94" i="19"/>
  <c r="N94" i="27"/>
  <c r="N94" i="25"/>
  <c r="N78" i="19"/>
  <c r="N78" i="27"/>
  <c r="N78" i="25"/>
  <c r="P59" i="19"/>
  <c r="P59" i="27"/>
  <c r="P59" i="25"/>
  <c r="O41" i="19"/>
  <c r="O41" i="27"/>
  <c r="O41" i="25"/>
  <c r="O25" i="19"/>
  <c r="O25" i="27"/>
  <c r="O25" i="25"/>
  <c r="O9" i="19"/>
  <c r="O9" i="27"/>
  <c r="O9" i="25"/>
  <c r="M121" i="27"/>
  <c r="K121" i="23"/>
  <c r="J121" i="23" s="1"/>
  <c r="L4" i="27"/>
  <c r="L4" i="25"/>
  <c r="L4" i="19"/>
  <c r="K43" i="27"/>
  <c r="J43" i="23"/>
  <c r="N120" i="19"/>
  <c r="N120" i="27"/>
  <c r="N120" i="25"/>
  <c r="P117" i="19"/>
  <c r="P117" i="27"/>
  <c r="P117" i="25"/>
  <c r="O115" i="19"/>
  <c r="O115" i="27"/>
  <c r="O115" i="25"/>
  <c r="N112" i="19"/>
  <c r="N112" i="27"/>
  <c r="N112" i="25"/>
  <c r="P109" i="19"/>
  <c r="P109" i="27"/>
  <c r="P109" i="25"/>
  <c r="O107" i="19"/>
  <c r="O107" i="27"/>
  <c r="O107" i="25"/>
  <c r="N104" i="19"/>
  <c r="N104" i="27"/>
  <c r="N104" i="25"/>
  <c r="P101" i="19"/>
  <c r="P101" i="27"/>
  <c r="P101" i="25"/>
  <c r="O99" i="19"/>
  <c r="O99" i="27"/>
  <c r="O99" i="25"/>
  <c r="N96" i="19"/>
  <c r="N96" i="27"/>
  <c r="N96" i="25"/>
  <c r="P93" i="19"/>
  <c r="P93" i="27"/>
  <c r="P93" i="25"/>
  <c r="O91" i="19"/>
  <c r="O91" i="27"/>
  <c r="O91" i="25"/>
  <c r="N88" i="19"/>
  <c r="N88" i="27"/>
  <c r="N88" i="25"/>
  <c r="P85" i="19"/>
  <c r="P85" i="27"/>
  <c r="P85" i="25"/>
  <c r="O83" i="19"/>
  <c r="O83" i="27"/>
  <c r="O83" i="25"/>
  <c r="N80" i="19"/>
  <c r="N80" i="27"/>
  <c r="N80" i="25"/>
  <c r="P77" i="19"/>
  <c r="P77" i="27"/>
  <c r="P77" i="25"/>
  <c r="O75" i="19"/>
  <c r="O75" i="27"/>
  <c r="O75" i="25"/>
  <c r="N72" i="19"/>
  <c r="N72" i="27"/>
  <c r="N72" i="25"/>
  <c r="P69" i="19"/>
  <c r="P69" i="27"/>
  <c r="P69" i="25"/>
  <c r="O67" i="19"/>
  <c r="O67" i="27"/>
  <c r="O67" i="25"/>
  <c r="N64" i="19"/>
  <c r="N64" i="27"/>
  <c r="N64" i="25"/>
  <c r="P61" i="19"/>
  <c r="P61" i="27"/>
  <c r="P61" i="25"/>
  <c r="O59" i="19"/>
  <c r="O59" i="27"/>
  <c r="O59" i="25"/>
  <c r="N56" i="19"/>
  <c r="N56" i="27"/>
  <c r="N56" i="25"/>
  <c r="P53" i="19"/>
  <c r="P53" i="27"/>
  <c r="P53" i="25"/>
  <c r="O51" i="19"/>
  <c r="O51" i="27"/>
  <c r="O51" i="25"/>
  <c r="N48" i="19"/>
  <c r="N48" i="27"/>
  <c r="N48" i="25"/>
  <c r="P45" i="19"/>
  <c r="P45" i="27"/>
  <c r="P45" i="25"/>
  <c r="O43" i="19"/>
  <c r="O43" i="27"/>
  <c r="O43" i="25"/>
  <c r="N40" i="19"/>
  <c r="N40" i="27"/>
  <c r="N40" i="25"/>
  <c r="P37" i="19"/>
  <c r="P37" i="27"/>
  <c r="P37" i="25"/>
  <c r="O35" i="19"/>
  <c r="O35" i="27"/>
  <c r="O35" i="25"/>
  <c r="N32" i="19"/>
  <c r="N32" i="27"/>
  <c r="N32" i="25"/>
  <c r="P29" i="19"/>
  <c r="P29" i="27"/>
  <c r="P29" i="25"/>
  <c r="O27" i="19"/>
  <c r="O27" i="27"/>
  <c r="O27" i="25"/>
  <c r="N24" i="19"/>
  <c r="N24" i="27"/>
  <c r="N24" i="25"/>
  <c r="P21" i="19"/>
  <c r="P21" i="27"/>
  <c r="P21" i="25"/>
  <c r="O19" i="19"/>
  <c r="O19" i="27"/>
  <c r="O19" i="25"/>
  <c r="N16" i="19"/>
  <c r="N16" i="27"/>
  <c r="N16" i="25"/>
  <c r="P13" i="19"/>
  <c r="P13" i="27"/>
  <c r="P13" i="25"/>
  <c r="O11" i="19"/>
  <c r="O11" i="27"/>
  <c r="O11" i="25"/>
  <c r="N8" i="19"/>
  <c r="N8" i="27"/>
  <c r="N8" i="25"/>
  <c r="P5" i="19"/>
  <c r="P5" i="27"/>
  <c r="P5" i="25"/>
  <c r="M91" i="27"/>
  <c r="K91" i="23"/>
  <c r="P91" i="23" s="1"/>
  <c r="G93" i="12" s="1"/>
  <c r="K61" i="27"/>
  <c r="J61" i="23"/>
  <c r="M110" i="27"/>
  <c r="K110" i="23"/>
  <c r="J110" i="23" s="1"/>
  <c r="K46" i="27"/>
  <c r="J46" i="23"/>
  <c r="K101" i="27"/>
  <c r="K45" i="27"/>
  <c r="J45" i="23"/>
  <c r="K30" i="27"/>
  <c r="J30" i="23"/>
  <c r="K113" i="27"/>
  <c r="K5" i="27"/>
  <c r="J5" i="23"/>
  <c r="M104" i="27"/>
  <c r="K104" i="23"/>
  <c r="J104" i="23" s="1"/>
  <c r="M95" i="27"/>
  <c r="K95" i="23"/>
  <c r="K74" i="27"/>
  <c r="M31" i="27"/>
  <c r="K31" i="23"/>
  <c r="K10" i="27"/>
  <c r="J10" i="23"/>
  <c r="K116" i="27"/>
  <c r="J116" i="23"/>
  <c r="M73" i="27"/>
  <c r="P73" i="23"/>
  <c r="G75" i="12" s="1"/>
  <c r="K73" i="23"/>
  <c r="K52" i="27"/>
  <c r="J52" i="23"/>
  <c r="M9" i="27"/>
  <c r="K9" i="23"/>
  <c r="P9" i="23"/>
  <c r="G11" i="12" s="1"/>
  <c r="M62" i="27"/>
  <c r="P62" i="23"/>
  <c r="G64" i="12" s="1"/>
  <c r="K62" i="23"/>
  <c r="K41" i="27"/>
  <c r="J41" i="23"/>
  <c r="M80" i="27"/>
  <c r="K80" i="23"/>
  <c r="M16" i="27"/>
  <c r="P16" i="23"/>
  <c r="G18" i="12" s="1"/>
  <c r="K16" i="23"/>
  <c r="J16" i="23" s="1"/>
  <c r="M93" i="27"/>
  <c r="P93" i="23"/>
  <c r="G95" i="12" s="1"/>
  <c r="K93" i="23"/>
  <c r="K72" i="27"/>
  <c r="J72" i="23"/>
  <c r="M29" i="27"/>
  <c r="P29" i="23"/>
  <c r="G31" i="12" s="1"/>
  <c r="K29" i="23"/>
  <c r="K8" i="27"/>
  <c r="J8" i="23"/>
  <c r="P107" i="19"/>
  <c r="P107" i="27"/>
  <c r="P107" i="25"/>
  <c r="O89" i="19"/>
  <c r="O89" i="27"/>
  <c r="O89" i="25"/>
  <c r="P67" i="19"/>
  <c r="P67" i="27"/>
  <c r="P67" i="25"/>
  <c r="N54" i="19"/>
  <c r="N54" i="27"/>
  <c r="N54" i="25"/>
  <c r="P35" i="19"/>
  <c r="P35" i="27"/>
  <c r="P35" i="25"/>
  <c r="O17" i="19"/>
  <c r="O17" i="27"/>
  <c r="O17" i="25"/>
  <c r="N6" i="19"/>
  <c r="N6" i="27"/>
  <c r="N6" i="25"/>
  <c r="M59" i="27"/>
  <c r="K59" i="23"/>
  <c r="K58" i="27"/>
  <c r="M57" i="27"/>
  <c r="K57" i="23"/>
  <c r="M64" i="27"/>
  <c r="K64" i="23"/>
  <c r="P122" i="19"/>
  <c r="P122" i="27"/>
  <c r="P122" i="25"/>
  <c r="O120" i="19"/>
  <c r="O120" i="27"/>
  <c r="O120" i="25"/>
  <c r="N117" i="19"/>
  <c r="N117" i="27"/>
  <c r="N117" i="25"/>
  <c r="P114" i="19"/>
  <c r="P114" i="27"/>
  <c r="P114" i="25"/>
  <c r="O112" i="19"/>
  <c r="O112" i="27"/>
  <c r="O112" i="25"/>
  <c r="N109" i="19"/>
  <c r="N109" i="27"/>
  <c r="N109" i="25"/>
  <c r="P106" i="19"/>
  <c r="P106" i="27"/>
  <c r="P106" i="25"/>
  <c r="O104" i="19"/>
  <c r="O104" i="27"/>
  <c r="O104" i="25"/>
  <c r="N101" i="19"/>
  <c r="N101" i="27"/>
  <c r="N101" i="25"/>
  <c r="P98" i="19"/>
  <c r="P98" i="27"/>
  <c r="P98" i="25"/>
  <c r="O96" i="19"/>
  <c r="O96" i="27"/>
  <c r="O96" i="25"/>
  <c r="N93" i="19"/>
  <c r="N93" i="27"/>
  <c r="N93" i="25"/>
  <c r="P90" i="19"/>
  <c r="P90" i="27"/>
  <c r="P90" i="25"/>
  <c r="O88" i="19"/>
  <c r="O88" i="27"/>
  <c r="O88" i="25"/>
  <c r="N85" i="19"/>
  <c r="N85" i="27"/>
  <c r="N85" i="25"/>
  <c r="P82" i="19"/>
  <c r="P82" i="27"/>
  <c r="P82" i="25"/>
  <c r="O80" i="19"/>
  <c r="O80" i="27"/>
  <c r="O80" i="25"/>
  <c r="N77" i="19"/>
  <c r="N77" i="27"/>
  <c r="N77" i="25"/>
  <c r="P74" i="19"/>
  <c r="P74" i="27"/>
  <c r="P74" i="25"/>
  <c r="O72" i="19"/>
  <c r="O72" i="27"/>
  <c r="O72" i="25"/>
  <c r="N69" i="19"/>
  <c r="N69" i="27"/>
  <c r="N69" i="25"/>
  <c r="P66" i="19"/>
  <c r="P66" i="27"/>
  <c r="P66" i="25"/>
  <c r="O64" i="19"/>
  <c r="O64" i="27"/>
  <c r="O64" i="25"/>
  <c r="N61" i="19"/>
  <c r="N61" i="27"/>
  <c r="N61" i="25"/>
  <c r="P58" i="19"/>
  <c r="P58" i="27"/>
  <c r="P58" i="25"/>
  <c r="O56" i="19"/>
  <c r="O56" i="27"/>
  <c r="O56" i="25"/>
  <c r="N53" i="19"/>
  <c r="N53" i="27"/>
  <c r="N53" i="25"/>
  <c r="P50" i="19"/>
  <c r="P50" i="27"/>
  <c r="P50" i="25"/>
  <c r="O48" i="19"/>
  <c r="O48" i="27"/>
  <c r="O48" i="25"/>
  <c r="N45" i="19"/>
  <c r="N45" i="27"/>
  <c r="N45" i="25"/>
  <c r="P42" i="19"/>
  <c r="P42" i="27"/>
  <c r="P42" i="25"/>
  <c r="O40" i="19"/>
  <c r="O40" i="27"/>
  <c r="O40" i="25"/>
  <c r="N37" i="19"/>
  <c r="N37" i="27"/>
  <c r="N37" i="25"/>
  <c r="P34" i="19"/>
  <c r="P34" i="27"/>
  <c r="P34" i="25"/>
  <c r="O32" i="19"/>
  <c r="O32" i="27"/>
  <c r="O32" i="25"/>
  <c r="N29" i="19"/>
  <c r="N29" i="27"/>
  <c r="N29" i="25"/>
  <c r="P26" i="19"/>
  <c r="P26" i="27"/>
  <c r="P26" i="25"/>
  <c r="O24" i="19"/>
  <c r="O24" i="27"/>
  <c r="O24" i="25"/>
  <c r="N21" i="19"/>
  <c r="N21" i="27"/>
  <c r="N21" i="25"/>
  <c r="P18" i="19"/>
  <c r="P18" i="27"/>
  <c r="P18" i="25"/>
  <c r="O16" i="19"/>
  <c r="O16" i="27"/>
  <c r="O16" i="25"/>
  <c r="N13" i="19"/>
  <c r="N13" i="27"/>
  <c r="N13" i="25"/>
  <c r="P10" i="19"/>
  <c r="P10" i="27"/>
  <c r="P10" i="25"/>
  <c r="O8" i="19"/>
  <c r="O8" i="27"/>
  <c r="O8" i="25"/>
  <c r="N5" i="19"/>
  <c r="N5" i="27"/>
  <c r="N5" i="25"/>
  <c r="K77" i="27"/>
  <c r="K54" i="27"/>
  <c r="J54" i="23"/>
  <c r="K39" i="27"/>
  <c r="J39" i="23"/>
  <c r="K38" i="27"/>
  <c r="J38" i="23"/>
  <c r="M122" i="27"/>
  <c r="K122" i="23"/>
  <c r="K23" i="27"/>
  <c r="J23" i="23"/>
  <c r="K109" i="27"/>
  <c r="L3" i="27"/>
  <c r="L3" i="25"/>
  <c r="L3" i="19"/>
  <c r="M99" i="27"/>
  <c r="K99" i="23"/>
  <c r="M42" i="27"/>
  <c r="K42" i="23"/>
  <c r="P42" i="23"/>
  <c r="G44" i="12" s="1"/>
  <c r="K114" i="27"/>
  <c r="J114" i="23"/>
  <c r="M71" i="27"/>
  <c r="P71" i="23"/>
  <c r="G73" i="12" s="1"/>
  <c r="K71" i="23"/>
  <c r="K50" i="27"/>
  <c r="M7" i="27"/>
  <c r="P7" i="23"/>
  <c r="G9" i="12" s="1"/>
  <c r="K7" i="23"/>
  <c r="M113" i="27"/>
  <c r="P113" i="23"/>
  <c r="G115" i="12" s="1"/>
  <c r="K113" i="23"/>
  <c r="J113" i="23" s="1"/>
  <c r="K92" i="27"/>
  <c r="J92" i="23"/>
  <c r="M49" i="27"/>
  <c r="P49" i="23"/>
  <c r="G51" i="12" s="1"/>
  <c r="K49" i="23"/>
  <c r="J49" i="23" s="1"/>
  <c r="K28" i="27"/>
  <c r="J28" i="23"/>
  <c r="L7" i="27"/>
  <c r="I7" i="23"/>
  <c r="K81" i="27"/>
  <c r="M38" i="27"/>
  <c r="K38" i="23"/>
  <c r="M56" i="27"/>
  <c r="K56" i="23"/>
  <c r="J56" i="23" s="1"/>
  <c r="P56" i="23"/>
  <c r="G58" i="12" s="1"/>
  <c r="K35" i="27"/>
  <c r="J35" i="23"/>
  <c r="L14" i="27"/>
  <c r="I14" i="23"/>
  <c r="K112" i="27"/>
  <c r="J112" i="23"/>
  <c r="M69" i="27"/>
  <c r="P69" i="23"/>
  <c r="G71" i="12" s="1"/>
  <c r="K69" i="23"/>
  <c r="J69" i="23" s="1"/>
  <c r="K48" i="27"/>
  <c r="J48" i="23"/>
  <c r="M5" i="27"/>
  <c r="K5" i="23"/>
  <c r="P5" i="23" s="1"/>
  <c r="G7" i="12" s="1"/>
  <c r="A25" i="26"/>
  <c r="M360" i="12"/>
  <c r="M352" i="12"/>
  <c r="M344" i="12"/>
  <c r="M336" i="12"/>
  <c r="M328" i="12"/>
  <c r="M324" i="12"/>
  <c r="C315" i="4"/>
  <c r="M316" i="12"/>
  <c r="C303" i="4"/>
  <c r="M304" i="12"/>
  <c r="C295" i="4"/>
  <c r="M296" i="12"/>
  <c r="C291" i="4"/>
  <c r="M292" i="12"/>
  <c r="C283" i="4"/>
  <c r="M284" i="12"/>
  <c r="C271" i="4"/>
  <c r="M272" i="12"/>
  <c r="C263" i="4"/>
  <c r="M264" i="12"/>
  <c r="C259" i="4"/>
  <c r="M260" i="12"/>
  <c r="C247" i="4"/>
  <c r="M248" i="12"/>
  <c r="C239" i="4"/>
  <c r="M240" i="12"/>
  <c r="C231" i="4"/>
  <c r="M232" i="12"/>
  <c r="C227" i="4"/>
  <c r="M228" i="12"/>
  <c r="C219" i="4"/>
  <c r="M220" i="12"/>
  <c r="C211" i="4"/>
  <c r="M212" i="12"/>
  <c r="C199" i="4"/>
  <c r="M200" i="12"/>
  <c r="C191" i="4"/>
  <c r="M192" i="12"/>
  <c r="C183" i="4"/>
  <c r="M184" i="12"/>
  <c r="C175" i="4"/>
  <c r="M176" i="12"/>
  <c r="C167" i="4"/>
  <c r="M168" i="12"/>
  <c r="C163" i="4"/>
  <c r="M164" i="12"/>
  <c r="C155" i="4"/>
  <c r="M156" i="12"/>
  <c r="C147" i="4"/>
  <c r="M148" i="12"/>
  <c r="C135" i="4"/>
  <c r="M136" i="12"/>
  <c r="C127" i="4"/>
  <c r="M128" i="12"/>
  <c r="C119" i="4"/>
  <c r="M120" i="12"/>
  <c r="C115" i="4"/>
  <c r="M116" i="12"/>
  <c r="C107" i="4"/>
  <c r="M108" i="12"/>
  <c r="C99" i="4"/>
  <c r="M100" i="12"/>
  <c r="C91" i="4"/>
  <c r="M92" i="12"/>
  <c r="C83" i="4"/>
  <c r="M84" i="12"/>
  <c r="C75" i="4"/>
  <c r="M76" i="12"/>
  <c r="C67" i="4"/>
  <c r="M68" i="12"/>
  <c r="C59" i="4"/>
  <c r="M60" i="12"/>
  <c r="C51" i="4"/>
  <c r="M52" i="12"/>
  <c r="C43" i="4"/>
  <c r="M44" i="12"/>
  <c r="C35" i="4"/>
  <c r="M36" i="12"/>
  <c r="C31" i="4"/>
  <c r="M32" i="12"/>
  <c r="M364" i="12"/>
  <c r="M356" i="12"/>
  <c r="M348" i="12"/>
  <c r="M340" i="12"/>
  <c r="M332" i="12"/>
  <c r="M320" i="12"/>
  <c r="C311" i="4"/>
  <c r="M312" i="12"/>
  <c r="C307" i="4"/>
  <c r="M308" i="12"/>
  <c r="C299" i="4"/>
  <c r="M300" i="12"/>
  <c r="C287" i="4"/>
  <c r="M288" i="12"/>
  <c r="C279" i="4"/>
  <c r="M280" i="12"/>
  <c r="C275" i="4"/>
  <c r="M276" i="12"/>
  <c r="C267" i="4"/>
  <c r="M268" i="12"/>
  <c r="C255" i="4"/>
  <c r="M256" i="12"/>
  <c r="C251" i="4"/>
  <c r="M252" i="12"/>
  <c r="C243" i="4"/>
  <c r="M244" i="12"/>
  <c r="C235" i="4"/>
  <c r="M236" i="12"/>
  <c r="C223" i="4"/>
  <c r="M224" i="12"/>
  <c r="C215" i="4"/>
  <c r="M216" i="12"/>
  <c r="C207" i="4"/>
  <c r="M208" i="12"/>
  <c r="C203" i="4"/>
  <c r="M204" i="12"/>
  <c r="C195" i="4"/>
  <c r="M196" i="12"/>
  <c r="C187" i="4"/>
  <c r="M188" i="12"/>
  <c r="C179" i="4"/>
  <c r="M180" i="12"/>
  <c r="C171" i="4"/>
  <c r="M172" i="12"/>
  <c r="C159" i="4"/>
  <c r="M160" i="12"/>
  <c r="C151" i="4"/>
  <c r="M152" i="12"/>
  <c r="C143" i="4"/>
  <c r="M144" i="12"/>
  <c r="C139" i="4"/>
  <c r="M140" i="12"/>
  <c r="C131" i="4"/>
  <c r="M132" i="12"/>
  <c r="C123" i="4"/>
  <c r="M124" i="12"/>
  <c r="C111" i="4"/>
  <c r="M112" i="12"/>
  <c r="C103" i="4"/>
  <c r="M104" i="12"/>
  <c r="C95" i="4"/>
  <c r="M96" i="12"/>
  <c r="C87" i="4"/>
  <c r="M88" i="12"/>
  <c r="C79" i="4"/>
  <c r="M80" i="12"/>
  <c r="C71" i="4"/>
  <c r="M72" i="12"/>
  <c r="C63" i="4"/>
  <c r="M64" i="12"/>
  <c r="C55" i="4"/>
  <c r="M56" i="12"/>
  <c r="C47" i="4"/>
  <c r="M48" i="12"/>
  <c r="C39" i="4"/>
  <c r="M40" i="12"/>
  <c r="C27" i="4"/>
  <c r="M28" i="12"/>
  <c r="C23" i="4"/>
  <c r="M24" i="12"/>
  <c r="C15" i="4"/>
  <c r="M16" i="12"/>
  <c r="C11" i="4"/>
  <c r="M12" i="12"/>
  <c r="C19" i="4"/>
  <c r="M20" i="12"/>
  <c r="K8" i="22"/>
  <c r="C7" i="4"/>
  <c r="M8" i="12"/>
  <c r="L4" i="22"/>
  <c r="K63" i="19" l="1"/>
  <c r="K63" i="25"/>
  <c r="I56" i="23"/>
  <c r="K56" i="19"/>
  <c r="K56" i="25"/>
  <c r="K85" i="19"/>
  <c r="K85" i="25"/>
  <c r="K49" i="19"/>
  <c r="K49" i="25"/>
  <c r="K121" i="19"/>
  <c r="K121" i="25"/>
  <c r="I58" i="23"/>
  <c r="K58" i="19"/>
  <c r="K58" i="25"/>
  <c r="K88" i="19"/>
  <c r="K88" i="25"/>
  <c r="I110" i="23"/>
  <c r="K110" i="19"/>
  <c r="K110" i="25"/>
  <c r="I84" i="23"/>
  <c r="K84" i="19"/>
  <c r="K84" i="25"/>
  <c r="I60" i="23"/>
  <c r="K60" i="19"/>
  <c r="K60" i="25"/>
  <c r="I16" i="23"/>
  <c r="K16" i="19"/>
  <c r="K16" i="25"/>
  <c r="K77" i="19"/>
  <c r="K77" i="25"/>
  <c r="I70" i="23"/>
  <c r="K70" i="19"/>
  <c r="K70" i="25"/>
  <c r="K20" i="19"/>
  <c r="K20" i="25"/>
  <c r="I68" i="23"/>
  <c r="K68" i="19"/>
  <c r="K68" i="25"/>
  <c r="K69" i="19"/>
  <c r="K69" i="25"/>
  <c r="K113" i="19"/>
  <c r="K113" i="25"/>
  <c r="I104" i="23"/>
  <c r="K104" i="19"/>
  <c r="K104" i="25"/>
  <c r="K109" i="19"/>
  <c r="K109" i="25"/>
  <c r="J59" i="23"/>
  <c r="I59" i="23" s="1"/>
  <c r="M59" i="19"/>
  <c r="M59" i="25"/>
  <c r="K41" i="19"/>
  <c r="K41" i="25"/>
  <c r="M74" i="19"/>
  <c r="M74" i="25"/>
  <c r="I108" i="23"/>
  <c r="K108" i="19"/>
  <c r="K108" i="25"/>
  <c r="K112" i="19"/>
  <c r="K112" i="25"/>
  <c r="I28" i="23"/>
  <c r="K28" i="19"/>
  <c r="K28" i="25"/>
  <c r="I54" i="23"/>
  <c r="K54" i="19"/>
  <c r="K54" i="25"/>
  <c r="K72" i="19"/>
  <c r="K72" i="25"/>
  <c r="M80" i="19"/>
  <c r="M80" i="25"/>
  <c r="I116" i="23"/>
  <c r="K116" i="19"/>
  <c r="K116" i="25"/>
  <c r="M53" i="19"/>
  <c r="M53" i="25"/>
  <c r="I19" i="23"/>
  <c r="K19" i="19"/>
  <c r="K19" i="25"/>
  <c r="K15" i="19"/>
  <c r="K15" i="25"/>
  <c r="M101" i="19"/>
  <c r="M101" i="25"/>
  <c r="I18" i="23"/>
  <c r="K18" i="19"/>
  <c r="K18" i="25"/>
  <c r="M66" i="19"/>
  <c r="M66" i="25"/>
  <c r="M82" i="19"/>
  <c r="M82" i="25"/>
  <c r="U3" i="25"/>
  <c r="I36" i="23"/>
  <c r="K36" i="19"/>
  <c r="K36" i="25"/>
  <c r="M38" i="19"/>
  <c r="M38" i="25"/>
  <c r="M122" i="19"/>
  <c r="M122" i="25"/>
  <c r="P80" i="23"/>
  <c r="G82" i="12" s="1"/>
  <c r="M9" i="19"/>
  <c r="M9" i="25"/>
  <c r="J95" i="23"/>
  <c r="M95" i="19"/>
  <c r="M95" i="25"/>
  <c r="I46" i="23"/>
  <c r="K46" i="19"/>
  <c r="K46" i="25"/>
  <c r="P53" i="23"/>
  <c r="G55" i="12" s="1"/>
  <c r="J33" i="23"/>
  <c r="M33" i="19"/>
  <c r="M33" i="25"/>
  <c r="L13" i="19"/>
  <c r="L13" i="25"/>
  <c r="J53" i="23"/>
  <c r="M100" i="19"/>
  <c r="M100" i="25"/>
  <c r="P101" i="23"/>
  <c r="G103" i="12" s="1"/>
  <c r="J67" i="23"/>
  <c r="J51" i="23"/>
  <c r="I51" i="23" s="1"/>
  <c r="M51" i="19"/>
  <c r="M51" i="25"/>
  <c r="P82" i="23"/>
  <c r="G84" i="12" s="1"/>
  <c r="J27" i="23"/>
  <c r="J106" i="23"/>
  <c r="M19" i="19"/>
  <c r="M19" i="25"/>
  <c r="X3" i="27"/>
  <c r="M15" i="19"/>
  <c r="M15" i="25"/>
  <c r="I15" i="23"/>
  <c r="J21" i="23"/>
  <c r="M21" i="19"/>
  <c r="M21" i="25"/>
  <c r="M8" i="19"/>
  <c r="M8" i="25"/>
  <c r="M54" i="19"/>
  <c r="M54" i="25"/>
  <c r="M65" i="19"/>
  <c r="M65" i="25"/>
  <c r="I65" i="23"/>
  <c r="K13" i="19"/>
  <c r="K13" i="25"/>
  <c r="I48" i="23"/>
  <c r="K48" i="19"/>
  <c r="K48" i="25"/>
  <c r="M64" i="19"/>
  <c r="M64" i="25"/>
  <c r="I52" i="23"/>
  <c r="K52" i="19"/>
  <c r="K52" i="25"/>
  <c r="I34" i="23"/>
  <c r="K34" i="19"/>
  <c r="K34" i="25"/>
  <c r="M70" i="19"/>
  <c r="M70" i="25"/>
  <c r="M5" i="19"/>
  <c r="M5" i="25"/>
  <c r="J99" i="23"/>
  <c r="I99" i="23" s="1"/>
  <c r="M99" i="19"/>
  <c r="M99" i="25"/>
  <c r="J91" i="23"/>
  <c r="M91" i="19"/>
  <c r="M91" i="25"/>
  <c r="I98" i="23"/>
  <c r="K98" i="19"/>
  <c r="K98" i="25"/>
  <c r="I22" i="23"/>
  <c r="K22" i="19"/>
  <c r="K22" i="25"/>
  <c r="I40" i="23"/>
  <c r="K40" i="19"/>
  <c r="K40" i="25"/>
  <c r="M30" i="19"/>
  <c r="M30" i="25"/>
  <c r="M28" i="19"/>
  <c r="M28" i="25"/>
  <c r="M32" i="19"/>
  <c r="M32" i="25"/>
  <c r="M14" i="19"/>
  <c r="M14" i="25"/>
  <c r="M89" i="19"/>
  <c r="M89" i="25"/>
  <c r="I89" i="23"/>
  <c r="M50" i="19"/>
  <c r="M50" i="25"/>
  <c r="K47" i="19"/>
  <c r="K47" i="25"/>
  <c r="L14" i="19"/>
  <c r="L14" i="25"/>
  <c r="P38" i="23"/>
  <c r="G40" i="12" s="1"/>
  <c r="M49" i="19"/>
  <c r="M49" i="25"/>
  <c r="I49" i="23"/>
  <c r="M7" i="19"/>
  <c r="M7" i="25"/>
  <c r="I114" i="23"/>
  <c r="K114" i="19"/>
  <c r="K114" i="25"/>
  <c r="P122" i="23"/>
  <c r="G124" i="12" s="1"/>
  <c r="M93" i="19"/>
  <c r="M93" i="25"/>
  <c r="K10" i="19"/>
  <c r="K10" i="25"/>
  <c r="P95" i="23"/>
  <c r="G97" i="12" s="1"/>
  <c r="M40" i="19"/>
  <c r="M40" i="25"/>
  <c r="K65" i="19"/>
  <c r="K65" i="25"/>
  <c r="J119" i="23"/>
  <c r="M119" i="19"/>
  <c r="M119" i="25"/>
  <c r="I119" i="23"/>
  <c r="I94" i="23"/>
  <c r="K94" i="19"/>
  <c r="K94" i="25"/>
  <c r="J115" i="23"/>
  <c r="I115" i="23" s="1"/>
  <c r="M115" i="19"/>
  <c r="M115" i="25"/>
  <c r="J89" i="23"/>
  <c r="M60" i="19"/>
  <c r="M60" i="25"/>
  <c r="M39" i="19"/>
  <c r="M39" i="25"/>
  <c r="K14" i="19"/>
  <c r="K14" i="25"/>
  <c r="M114" i="19"/>
  <c r="M114" i="25"/>
  <c r="M61" i="19"/>
  <c r="M61" i="25"/>
  <c r="I61" i="23"/>
  <c r="M41" i="19"/>
  <c r="M41" i="25"/>
  <c r="I41" i="23"/>
  <c r="K7" i="19"/>
  <c r="K7" i="25"/>
  <c r="J93" i="23"/>
  <c r="P74" i="23"/>
  <c r="G76" i="12" s="1"/>
  <c r="P8" i="23"/>
  <c r="G10" i="12" s="1"/>
  <c r="P54" i="23"/>
  <c r="G56" i="12" s="1"/>
  <c r="J66" i="23"/>
  <c r="M3" i="27"/>
  <c r="M3" i="25"/>
  <c r="M3" i="19"/>
  <c r="M75" i="19"/>
  <c r="M75" i="25"/>
  <c r="I90" i="23"/>
  <c r="K90" i="19"/>
  <c r="K90" i="25"/>
  <c r="M92" i="19"/>
  <c r="M92" i="25"/>
  <c r="M102" i="19"/>
  <c r="M102" i="25"/>
  <c r="M110" i="19"/>
  <c r="M110" i="25"/>
  <c r="K73" i="19"/>
  <c r="K73" i="25"/>
  <c r="K8" i="19"/>
  <c r="K8" i="25"/>
  <c r="I96" i="23"/>
  <c r="K96" i="19"/>
  <c r="K96" i="25"/>
  <c r="M11" i="19"/>
  <c r="M11" i="25"/>
  <c r="I75" i="23"/>
  <c r="K75" i="19"/>
  <c r="K75" i="25"/>
  <c r="M27" i="19"/>
  <c r="M27" i="25"/>
  <c r="J81" i="23"/>
  <c r="P64" i="23"/>
  <c r="G66" i="12" s="1"/>
  <c r="J31" i="23"/>
  <c r="M31" i="19"/>
  <c r="M31" i="25"/>
  <c r="I31" i="23"/>
  <c r="P110" i="23"/>
  <c r="G112" i="12" s="1"/>
  <c r="L11" i="19"/>
  <c r="L11" i="25"/>
  <c r="M86" i="19"/>
  <c r="M86" i="25"/>
  <c r="K55" i="19"/>
  <c r="K55" i="25"/>
  <c r="I100" i="23"/>
  <c r="K100" i="19"/>
  <c r="K100" i="25"/>
  <c r="V3" i="25"/>
  <c r="M98" i="19"/>
  <c r="M98" i="25"/>
  <c r="M58" i="19"/>
  <c r="M58" i="25"/>
  <c r="J64" i="23"/>
  <c r="M72" i="19"/>
  <c r="M72" i="25"/>
  <c r="I72" i="23"/>
  <c r="K97" i="19"/>
  <c r="K97" i="25"/>
  <c r="J87" i="23"/>
  <c r="M87" i="19"/>
  <c r="M87" i="25"/>
  <c r="I87" i="23"/>
  <c r="M26" i="19"/>
  <c r="M26" i="25"/>
  <c r="M116" i="19"/>
  <c r="M116" i="25"/>
  <c r="M112" i="19"/>
  <c r="M112" i="25"/>
  <c r="I112" i="23"/>
  <c r="I24" i="23"/>
  <c r="K24" i="19"/>
  <c r="K24" i="25"/>
  <c r="P109" i="23"/>
  <c r="G111" i="12" s="1"/>
  <c r="J25" i="23"/>
  <c r="M25" i="19"/>
  <c r="M25" i="25"/>
  <c r="J111" i="23"/>
  <c r="M111" i="19"/>
  <c r="M111" i="25"/>
  <c r="I111" i="23"/>
  <c r="I62" i="23"/>
  <c r="K62" i="19"/>
  <c r="K62" i="25"/>
  <c r="M69" i="19"/>
  <c r="M69" i="25"/>
  <c r="I69" i="23"/>
  <c r="I92" i="23"/>
  <c r="K92" i="19"/>
  <c r="K92" i="25"/>
  <c r="J50" i="23"/>
  <c r="M42" i="19"/>
  <c r="M42" i="25"/>
  <c r="J29" i="23"/>
  <c r="M29" i="19"/>
  <c r="M29" i="25"/>
  <c r="M16" i="19"/>
  <c r="M16" i="25"/>
  <c r="M62" i="19"/>
  <c r="M62" i="25"/>
  <c r="M73" i="19"/>
  <c r="M73" i="25"/>
  <c r="I73" i="23"/>
  <c r="P31" i="23"/>
  <c r="G33" i="12" s="1"/>
  <c r="P104" i="23"/>
  <c r="G106" i="12" s="1"/>
  <c r="K45" i="19"/>
  <c r="K45" i="25"/>
  <c r="P121" i="23"/>
  <c r="G123" i="12" s="1"/>
  <c r="M117" i="19"/>
  <c r="M117" i="25"/>
  <c r="I117" i="23"/>
  <c r="K6" i="19"/>
  <c r="K6" i="25"/>
  <c r="P86" i="23"/>
  <c r="G88" i="12" s="1"/>
  <c r="M55" i="19"/>
  <c r="M55" i="25"/>
  <c r="I55" i="23"/>
  <c r="Y3" i="27"/>
  <c r="J82" i="23"/>
  <c r="L9" i="19"/>
  <c r="L9" i="25"/>
  <c r="M94" i="19"/>
  <c r="M94" i="25"/>
  <c r="P58" i="23"/>
  <c r="G60" i="12" s="1"/>
  <c r="M34" i="19"/>
  <c r="M34" i="25"/>
  <c r="P72" i="23"/>
  <c r="G74" i="12" s="1"/>
  <c r="L10" i="19"/>
  <c r="L10" i="25"/>
  <c r="P87" i="23"/>
  <c r="G89" i="12" s="1"/>
  <c r="M43" i="19"/>
  <c r="M43" i="25"/>
  <c r="P112" i="23"/>
  <c r="G114" i="12" s="1"/>
  <c r="M96" i="19"/>
  <c r="M96" i="25"/>
  <c r="M78" i="19"/>
  <c r="M78" i="25"/>
  <c r="J26" i="23"/>
  <c r="P111" i="23"/>
  <c r="G113" i="12" s="1"/>
  <c r="M10" i="19"/>
  <c r="M10" i="25"/>
  <c r="I30" i="23"/>
  <c r="K30" i="19"/>
  <c r="K30" i="25"/>
  <c r="K105" i="19"/>
  <c r="K105" i="25"/>
  <c r="M48" i="19"/>
  <c r="M48" i="25"/>
  <c r="P11" i="23"/>
  <c r="G13" i="12" s="1"/>
  <c r="M18" i="19"/>
  <c r="M18" i="25"/>
  <c r="P70" i="23"/>
  <c r="G72" i="12" s="1"/>
  <c r="K117" i="19"/>
  <c r="K117" i="25"/>
  <c r="M20" i="19"/>
  <c r="M20" i="25"/>
  <c r="I20" i="23"/>
  <c r="I42" i="23"/>
  <c r="K42" i="19"/>
  <c r="K42" i="25"/>
  <c r="L7" i="19"/>
  <c r="L7" i="25"/>
  <c r="I39" i="23"/>
  <c r="K39" i="19"/>
  <c r="K39" i="25"/>
  <c r="M57" i="19"/>
  <c r="M57" i="25"/>
  <c r="I57" i="23"/>
  <c r="K61" i="19"/>
  <c r="K61" i="25"/>
  <c r="J32" i="23"/>
  <c r="M108" i="19"/>
  <c r="M108" i="25"/>
  <c r="I122" i="23"/>
  <c r="K122" i="19"/>
  <c r="K122" i="25"/>
  <c r="M13" i="19"/>
  <c r="M13" i="25"/>
  <c r="I120" i="23"/>
  <c r="K120" i="19"/>
  <c r="K120" i="25"/>
  <c r="J80" i="23"/>
  <c r="M6" i="19"/>
  <c r="M6" i="25"/>
  <c r="J17" i="23"/>
  <c r="M17" i="19"/>
  <c r="M17" i="25"/>
  <c r="J86" i="23"/>
  <c r="M67" i="19"/>
  <c r="M67" i="25"/>
  <c r="K9" i="19"/>
  <c r="K9" i="25"/>
  <c r="M63" i="19"/>
  <c r="M63" i="25"/>
  <c r="I63" i="23"/>
  <c r="M85" i="19"/>
  <c r="M85" i="25"/>
  <c r="I85" i="23"/>
  <c r="K44" i="19"/>
  <c r="K44" i="25"/>
  <c r="M45" i="19"/>
  <c r="M45" i="25"/>
  <c r="I45" i="23"/>
  <c r="K11" i="19"/>
  <c r="K11" i="25"/>
  <c r="M106" i="19"/>
  <c r="M106" i="25"/>
  <c r="M77" i="19"/>
  <c r="M77" i="25"/>
  <c r="I77" i="23"/>
  <c r="J37" i="23"/>
  <c r="M37" i="19"/>
  <c r="M37" i="25"/>
  <c r="M81" i="19"/>
  <c r="M81" i="25"/>
  <c r="I81" i="23"/>
  <c r="I78" i="23"/>
  <c r="K78" i="19"/>
  <c r="K78" i="25"/>
  <c r="J79" i="23"/>
  <c r="M79" i="19"/>
  <c r="M79" i="25"/>
  <c r="I79" i="23"/>
  <c r="M109" i="19"/>
  <c r="M109" i="25"/>
  <c r="I109" i="23"/>
  <c r="K57" i="19"/>
  <c r="K57" i="25"/>
  <c r="L5" i="19"/>
  <c r="L5" i="25"/>
  <c r="I118" i="23"/>
  <c r="K118" i="19"/>
  <c r="K118" i="25"/>
  <c r="K35" i="19"/>
  <c r="K35" i="25"/>
  <c r="I38" i="23"/>
  <c r="K38" i="19"/>
  <c r="K38" i="25"/>
  <c r="P59" i="23"/>
  <c r="G61" i="12" s="1"/>
  <c r="M104" i="19"/>
  <c r="M104" i="25"/>
  <c r="M121" i="19"/>
  <c r="M121" i="25"/>
  <c r="I121" i="23"/>
  <c r="I76" i="23"/>
  <c r="K76" i="19"/>
  <c r="K76" i="25"/>
  <c r="I102" i="23"/>
  <c r="K102" i="19"/>
  <c r="K102" i="25"/>
  <c r="P77" i="23"/>
  <c r="G79" i="12" s="1"/>
  <c r="M88" i="19"/>
  <c r="M88" i="25"/>
  <c r="I88" i="23"/>
  <c r="M76" i="19"/>
  <c r="M76" i="25"/>
  <c r="M56" i="19"/>
  <c r="M56" i="25"/>
  <c r="M113" i="19"/>
  <c r="M113" i="25"/>
  <c r="I113" i="23"/>
  <c r="J71" i="23"/>
  <c r="M71" i="19"/>
  <c r="M71" i="25"/>
  <c r="I71" i="23"/>
  <c r="P99" i="23"/>
  <c r="G101" i="12" s="1"/>
  <c r="I23" i="23"/>
  <c r="K23" i="19"/>
  <c r="K23" i="25"/>
  <c r="P57" i="23"/>
  <c r="G59" i="12" s="1"/>
  <c r="J74" i="23"/>
  <c r="K5" i="19"/>
  <c r="K5" i="25"/>
  <c r="J101" i="23"/>
  <c r="I101" i="23" s="1"/>
  <c r="I43" i="23"/>
  <c r="K43" i="19"/>
  <c r="K43" i="25"/>
  <c r="M22" i="19"/>
  <c r="M22" i="25"/>
  <c r="K12" i="19"/>
  <c r="K12" i="25"/>
  <c r="M97" i="19"/>
  <c r="M97" i="25"/>
  <c r="I97" i="23"/>
  <c r="M52" i="19"/>
  <c r="M52" i="25"/>
  <c r="M68" i="19"/>
  <c r="M68" i="25"/>
  <c r="J107" i="23"/>
  <c r="I107" i="23" s="1"/>
  <c r="M107" i="19"/>
  <c r="M107" i="25"/>
  <c r="M46" i="19"/>
  <c r="M46" i="25"/>
  <c r="M84" i="19"/>
  <c r="M84" i="25"/>
  <c r="P13" i="23"/>
  <c r="G15" i="12" s="1"/>
  <c r="M24" i="19"/>
  <c r="M24" i="25"/>
  <c r="P6" i="23"/>
  <c r="G8" i="12" s="1"/>
  <c r="P17" i="23"/>
  <c r="G19" i="12" s="1"/>
  <c r="M4" i="27"/>
  <c r="M4" i="25"/>
  <c r="M4" i="19"/>
  <c r="J103" i="23"/>
  <c r="I103" i="23" s="1"/>
  <c r="M103" i="19"/>
  <c r="M103" i="25"/>
  <c r="P66" i="23"/>
  <c r="G68" i="12" s="1"/>
  <c r="M12" i="19"/>
  <c r="M12" i="25"/>
  <c r="L6" i="19"/>
  <c r="L6" i="25"/>
  <c r="M105" i="19"/>
  <c r="M105" i="25"/>
  <c r="I105" i="23"/>
  <c r="P63" i="23"/>
  <c r="G65" i="12" s="1"/>
  <c r="M36" i="19"/>
  <c r="M36" i="25"/>
  <c r="M118" i="19"/>
  <c r="M118" i="25"/>
  <c r="M120" i="19"/>
  <c r="M120" i="25"/>
  <c r="P85" i="23"/>
  <c r="G87" i="12" s="1"/>
  <c r="L12" i="19"/>
  <c r="L12" i="25"/>
  <c r="M23" i="19"/>
  <c r="M23" i="25"/>
  <c r="P28" i="23"/>
  <c r="G30" i="12" s="1"/>
  <c r="L8" i="19"/>
  <c r="L8" i="25"/>
  <c r="J83" i="23"/>
  <c r="M83" i="19"/>
  <c r="M83" i="25"/>
  <c r="I83" i="23"/>
  <c r="M44" i="19"/>
  <c r="M44" i="25"/>
  <c r="I44" i="23"/>
  <c r="P45" i="23"/>
  <c r="G47" i="12" s="1"/>
  <c r="M47" i="19"/>
  <c r="M47" i="25"/>
  <c r="I47" i="23"/>
  <c r="M35" i="19"/>
  <c r="M35" i="25"/>
  <c r="I35" i="23"/>
  <c r="M90" i="19"/>
  <c r="M90" i="25"/>
  <c r="A26" i="26"/>
  <c r="L59" i="19" l="1"/>
  <c r="L59" i="25"/>
  <c r="L115" i="19"/>
  <c r="L115" i="25"/>
  <c r="L51" i="19"/>
  <c r="L51" i="25"/>
  <c r="L99" i="19"/>
  <c r="L99" i="25"/>
  <c r="L107" i="19"/>
  <c r="L107" i="25"/>
  <c r="L103" i="19"/>
  <c r="L103" i="25"/>
  <c r="L101" i="19"/>
  <c r="L101" i="25"/>
  <c r="L120" i="19"/>
  <c r="L120" i="25"/>
  <c r="L89" i="19"/>
  <c r="L89" i="25"/>
  <c r="L52" i="19"/>
  <c r="L52" i="25"/>
  <c r="I106" i="23"/>
  <c r="K106" i="19"/>
  <c r="K106" i="25"/>
  <c r="L108" i="19"/>
  <c r="L108" i="25"/>
  <c r="L117" i="19"/>
  <c r="L117" i="25"/>
  <c r="L69" i="19"/>
  <c r="L69" i="25"/>
  <c r="L87" i="19"/>
  <c r="L87" i="25"/>
  <c r="K93" i="19"/>
  <c r="K93" i="25"/>
  <c r="K83" i="19"/>
  <c r="K83" i="25"/>
  <c r="K71" i="19"/>
  <c r="K71" i="25"/>
  <c r="L88" i="19"/>
  <c r="L88" i="25"/>
  <c r="I17" i="23"/>
  <c r="K17" i="19"/>
  <c r="K17" i="25"/>
  <c r="I29" i="23"/>
  <c r="K29" i="19"/>
  <c r="K29" i="25"/>
  <c r="K111" i="19"/>
  <c r="K111" i="25"/>
  <c r="L112" i="19"/>
  <c r="L112" i="25"/>
  <c r="I64" i="23"/>
  <c r="K64" i="19"/>
  <c r="K64" i="25"/>
  <c r="L100" i="19"/>
  <c r="L100" i="25"/>
  <c r="L31" i="19"/>
  <c r="L31" i="25"/>
  <c r="K89" i="19"/>
  <c r="K89" i="25"/>
  <c r="L119" i="19"/>
  <c r="L119" i="25"/>
  <c r="L22" i="19"/>
  <c r="L22" i="25"/>
  <c r="L15" i="19"/>
  <c r="L15" i="25"/>
  <c r="L47" i="19"/>
  <c r="L47" i="25"/>
  <c r="I74" i="23"/>
  <c r="K74" i="19"/>
  <c r="K74" i="25"/>
  <c r="K32" i="19"/>
  <c r="K32" i="25"/>
  <c r="I82" i="23"/>
  <c r="K82" i="19"/>
  <c r="K82" i="25"/>
  <c r="K95" i="19"/>
  <c r="K95" i="25"/>
  <c r="L96" i="19"/>
  <c r="L96" i="25"/>
  <c r="L94" i="19"/>
  <c r="L94" i="25"/>
  <c r="K91" i="19"/>
  <c r="K91" i="25"/>
  <c r="I27" i="23"/>
  <c r="K27" i="19"/>
  <c r="K27" i="25"/>
  <c r="L70" i="19"/>
  <c r="L70" i="25"/>
  <c r="L105" i="19"/>
  <c r="L105" i="25"/>
  <c r="L97" i="19"/>
  <c r="L97" i="25"/>
  <c r="L113" i="19"/>
  <c r="L113" i="25"/>
  <c r="L76" i="19"/>
  <c r="L76" i="25"/>
  <c r="L85" i="19"/>
  <c r="L85" i="25"/>
  <c r="L57" i="19"/>
  <c r="L57" i="25"/>
  <c r="L55" i="19"/>
  <c r="L55" i="25"/>
  <c r="L114" i="19"/>
  <c r="L114" i="25"/>
  <c r="K53" i="19"/>
  <c r="K53" i="25"/>
  <c r="L36" i="19"/>
  <c r="L36" i="25"/>
  <c r="L18" i="19"/>
  <c r="L18" i="25"/>
  <c r="L19" i="19"/>
  <c r="L19" i="25"/>
  <c r="L28" i="19"/>
  <c r="L28" i="25"/>
  <c r="L79" i="19"/>
  <c r="L79" i="25"/>
  <c r="L73" i="19"/>
  <c r="L73" i="25"/>
  <c r="L24" i="19"/>
  <c r="L24" i="25"/>
  <c r="L116" i="19"/>
  <c r="L116" i="25"/>
  <c r="L43" i="19"/>
  <c r="L43" i="25"/>
  <c r="L121" i="19"/>
  <c r="L121" i="25"/>
  <c r="L38" i="19"/>
  <c r="L38" i="25"/>
  <c r="K79" i="19"/>
  <c r="K79" i="25"/>
  <c r="I26" i="23"/>
  <c r="K26" i="19"/>
  <c r="K26" i="25"/>
  <c r="K87" i="19"/>
  <c r="K87" i="25"/>
  <c r="L75" i="19"/>
  <c r="L75" i="25"/>
  <c r="I66" i="23"/>
  <c r="K66" i="19"/>
  <c r="K66" i="25"/>
  <c r="L41" i="19"/>
  <c r="L41" i="25"/>
  <c r="L46" i="19"/>
  <c r="L46" i="25"/>
  <c r="I53" i="23"/>
  <c r="L68" i="19"/>
  <c r="L68" i="25"/>
  <c r="L84" i="19"/>
  <c r="L84" i="25"/>
  <c r="L58" i="19"/>
  <c r="L58" i="25"/>
  <c r="L81" i="19"/>
  <c r="L81" i="25"/>
  <c r="L65" i="19"/>
  <c r="L65" i="25"/>
  <c r="I33" i="23"/>
  <c r="K33" i="19"/>
  <c r="K33" i="25"/>
  <c r="L54" i="19"/>
  <c r="L54" i="25"/>
  <c r="L118" i="19"/>
  <c r="L118" i="25"/>
  <c r="I21" i="23"/>
  <c r="K21" i="19"/>
  <c r="K21" i="25"/>
  <c r="L60" i="19"/>
  <c r="L60" i="25"/>
  <c r="L44" i="19"/>
  <c r="L44" i="25"/>
  <c r="L35" i="19"/>
  <c r="L35" i="25"/>
  <c r="K101" i="19"/>
  <c r="K101" i="25"/>
  <c r="L23" i="19"/>
  <c r="L23" i="25"/>
  <c r="I37" i="23"/>
  <c r="K37" i="19"/>
  <c r="K37" i="25"/>
  <c r="I80" i="23"/>
  <c r="K80" i="19"/>
  <c r="K80" i="25"/>
  <c r="L122" i="19"/>
  <c r="L122" i="25"/>
  <c r="I50" i="23"/>
  <c r="K50" i="19"/>
  <c r="K50" i="25"/>
  <c r="I25" i="23"/>
  <c r="K25" i="19"/>
  <c r="K25" i="25"/>
  <c r="K31" i="19"/>
  <c r="K31" i="25"/>
  <c r="K119" i="19"/>
  <c r="K119" i="25"/>
  <c r="I93" i="23"/>
  <c r="I32" i="23"/>
  <c r="L98" i="19"/>
  <c r="L98" i="25"/>
  <c r="L34" i="19"/>
  <c r="L34" i="25"/>
  <c r="L48" i="19"/>
  <c r="L48" i="25"/>
  <c r="I95" i="23"/>
  <c r="L104" i="19"/>
  <c r="L104" i="25"/>
  <c r="L56" i="19"/>
  <c r="L56" i="25"/>
  <c r="L39" i="19"/>
  <c r="L39" i="25"/>
  <c r="L92" i="19"/>
  <c r="L92" i="25"/>
  <c r="K103" i="19"/>
  <c r="K103" i="25"/>
  <c r="K107" i="19"/>
  <c r="K107" i="25"/>
  <c r="L109" i="19"/>
  <c r="L109" i="25"/>
  <c r="L77" i="19"/>
  <c r="L77" i="25"/>
  <c r="L45" i="19"/>
  <c r="L45" i="25"/>
  <c r="L42" i="19"/>
  <c r="L42" i="25"/>
  <c r="L62" i="19"/>
  <c r="L62" i="25"/>
  <c r="L90" i="19"/>
  <c r="L90" i="25"/>
  <c r="K115" i="19"/>
  <c r="K115" i="25"/>
  <c r="L49" i="19"/>
  <c r="L49" i="25"/>
  <c r="L40" i="19"/>
  <c r="L40" i="25"/>
  <c r="I91" i="23"/>
  <c r="K99" i="19"/>
  <c r="K99" i="25"/>
  <c r="K51" i="19"/>
  <c r="K51" i="25"/>
  <c r="L16" i="19"/>
  <c r="L16" i="25"/>
  <c r="L102" i="19"/>
  <c r="L102" i="25"/>
  <c r="K59" i="19"/>
  <c r="K59" i="25"/>
  <c r="L83" i="19"/>
  <c r="L83" i="25"/>
  <c r="L71" i="19"/>
  <c r="L71" i="25"/>
  <c r="L78" i="19"/>
  <c r="L78" i="25"/>
  <c r="L63" i="19"/>
  <c r="L63" i="25"/>
  <c r="I86" i="23"/>
  <c r="K86" i="19"/>
  <c r="K86" i="25"/>
  <c r="L20" i="19"/>
  <c r="L20" i="25"/>
  <c r="L30" i="19"/>
  <c r="L30" i="25"/>
  <c r="L111" i="19"/>
  <c r="L111" i="25"/>
  <c r="L72" i="19"/>
  <c r="L72" i="25"/>
  <c r="K81" i="19"/>
  <c r="K81" i="25"/>
  <c r="L61" i="19"/>
  <c r="L61" i="25"/>
  <c r="I67" i="23"/>
  <c r="K67" i="19"/>
  <c r="K67" i="25"/>
  <c r="L110" i="19"/>
  <c r="L110" i="25"/>
  <c r="A27" i="26"/>
  <c r="D5" i="22"/>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4" i="4"/>
  <c r="L86" i="19" l="1"/>
  <c r="L86" i="25"/>
  <c r="L33" i="19"/>
  <c r="L33" i="25"/>
  <c r="L27" i="19"/>
  <c r="L27" i="25"/>
  <c r="L74" i="19"/>
  <c r="L74" i="25"/>
  <c r="L29" i="19"/>
  <c r="L29" i="25"/>
  <c r="L32" i="19"/>
  <c r="L32" i="25"/>
  <c r="L80" i="19"/>
  <c r="L80" i="25"/>
  <c r="L95" i="19"/>
  <c r="L95" i="25"/>
  <c r="L93" i="19"/>
  <c r="L93" i="25"/>
  <c r="L66" i="19"/>
  <c r="L66" i="25"/>
  <c r="L67" i="19"/>
  <c r="L67" i="25"/>
  <c r="L25" i="19"/>
  <c r="L25" i="25"/>
  <c r="L21" i="19"/>
  <c r="L21" i="25"/>
  <c r="L26" i="19"/>
  <c r="L26" i="25"/>
  <c r="L64" i="19"/>
  <c r="L64" i="25"/>
  <c r="L91" i="19"/>
  <c r="L91" i="25"/>
  <c r="L53" i="19"/>
  <c r="L53" i="25"/>
  <c r="L82" i="19"/>
  <c r="L82" i="25"/>
  <c r="L17" i="19"/>
  <c r="L17" i="25"/>
  <c r="L50" i="19"/>
  <c r="L50" i="25"/>
  <c r="L37" i="19"/>
  <c r="L37" i="25"/>
  <c r="L106" i="19"/>
  <c r="L106" i="25"/>
  <c r="A28" i="26"/>
  <c r="N4" i="12"/>
  <c r="A29" i="26" l="1"/>
  <c r="D5" i="12"/>
  <c r="E5" i="12" s="1"/>
  <c r="A30" i="26" l="1"/>
  <c r="H5" i="12"/>
  <c r="L5" i="12" s="1"/>
  <c r="A31" i="26" l="1"/>
  <c r="AA3" i="19"/>
  <c r="AA4" i="19"/>
  <c r="AA5" i="19"/>
  <c r="AA6"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AA92" i="19"/>
  <c r="AA93" i="19"/>
  <c r="AA94" i="19"/>
  <c r="AA95" i="19"/>
  <c r="AA96" i="19"/>
  <c r="AA97" i="19"/>
  <c r="AA98" i="19"/>
  <c r="AA99" i="19"/>
  <c r="AA100" i="19"/>
  <c r="AA101" i="19"/>
  <c r="AA102" i="19"/>
  <c r="AA103" i="19"/>
  <c r="AA104" i="19"/>
  <c r="AA105" i="19"/>
  <c r="AA106" i="19"/>
  <c r="AA107" i="19"/>
  <c r="AA108" i="19"/>
  <c r="AA109" i="19"/>
  <c r="AA110" i="19"/>
  <c r="AA111" i="19"/>
  <c r="AA112" i="19"/>
  <c r="AA113" i="19"/>
  <c r="AA114" i="19"/>
  <c r="AA115" i="19"/>
  <c r="AA116" i="19"/>
  <c r="AA117" i="19"/>
  <c r="AA118" i="19"/>
  <c r="AA119" i="19"/>
  <c r="AA120" i="19"/>
  <c r="AA121" i="19"/>
  <c r="AA122" i="19"/>
  <c r="A32" i="26" l="1"/>
  <c r="AC351" i="19"/>
  <c r="AC362" i="19"/>
  <c r="AE360" i="19"/>
  <c r="AD359" i="19"/>
  <c r="AC358" i="19"/>
  <c r="AE356" i="19"/>
  <c r="AD355" i="19"/>
  <c r="AC354" i="19"/>
  <c r="AC352" i="19"/>
  <c r="AE361" i="19"/>
  <c r="AD360" i="19"/>
  <c r="AC359" i="19"/>
  <c r="AE357" i="19"/>
  <c r="AD356" i="19"/>
  <c r="AC355" i="19"/>
  <c r="AE353" i="19"/>
  <c r="AE29" i="19"/>
  <c r="AC31" i="19"/>
  <c r="AD32" i="19"/>
  <c r="AE33" i="19"/>
  <c r="AC35" i="19"/>
  <c r="AD36" i="19"/>
  <c r="AE37" i="19"/>
  <c r="AC39" i="19"/>
  <c r="AD40" i="19"/>
  <c r="AE41" i="19"/>
  <c r="AC43" i="19"/>
  <c r="AD44" i="19"/>
  <c r="AE45" i="19"/>
  <c r="AC47" i="19"/>
  <c r="AD48" i="19"/>
  <c r="AE49" i="19"/>
  <c r="AC51" i="19"/>
  <c r="AD52" i="19"/>
  <c r="AE53" i="19"/>
  <c r="AC55" i="19"/>
  <c r="AD56" i="19"/>
  <c r="AE57" i="19"/>
  <c r="AC59" i="19"/>
  <c r="AD60" i="19"/>
  <c r="AE61" i="19"/>
  <c r="AC63" i="19"/>
  <c r="AD64" i="19"/>
  <c r="AE65" i="19"/>
  <c r="AC67" i="19"/>
  <c r="AD68" i="19"/>
  <c r="AE69" i="19"/>
  <c r="AC71" i="19"/>
  <c r="AD72" i="19"/>
  <c r="AE73" i="19"/>
  <c r="AC75" i="19"/>
  <c r="AD76" i="19"/>
  <c r="AE77" i="19"/>
  <c r="AC79" i="19"/>
  <c r="AD80" i="19"/>
  <c r="AE81" i="19"/>
  <c r="AC83" i="19"/>
  <c r="AD84" i="19"/>
  <c r="AE85" i="19"/>
  <c r="AC87" i="19"/>
  <c r="AD88" i="19"/>
  <c r="AE89" i="19"/>
  <c r="AC91" i="19"/>
  <c r="AD92" i="19"/>
  <c r="AE93" i="19"/>
  <c r="AC95" i="19"/>
  <c r="AD96" i="19"/>
  <c r="AE97" i="19"/>
  <c r="AC99" i="19"/>
  <c r="AD100" i="19"/>
  <c r="AE101" i="19"/>
  <c r="AC103" i="19"/>
  <c r="AD104" i="19"/>
  <c r="AE105" i="19"/>
  <c r="AC107" i="19"/>
  <c r="AD108" i="19"/>
  <c r="AE109" i="19"/>
  <c r="AC111" i="19"/>
  <c r="AD112" i="19"/>
  <c r="AE113" i="19"/>
  <c r="AC115" i="19"/>
  <c r="AD116" i="19"/>
  <c r="AE117" i="19"/>
  <c r="AC119" i="19"/>
  <c r="AD120" i="19"/>
  <c r="AE121" i="19"/>
  <c r="AC123" i="19"/>
  <c r="AD124" i="19"/>
  <c r="AE125" i="19"/>
  <c r="AC30" i="19"/>
  <c r="AD31" i="19"/>
  <c r="AE32" i="19"/>
  <c r="AC34" i="19"/>
  <c r="AD35" i="19"/>
  <c r="AE36" i="19"/>
  <c r="AC38" i="19"/>
  <c r="AD39" i="19"/>
  <c r="AE40" i="19"/>
  <c r="AC42" i="19"/>
  <c r="AD43" i="19"/>
  <c r="AE44" i="19"/>
  <c r="AC46" i="19"/>
  <c r="AD47" i="19"/>
  <c r="AE48" i="19"/>
  <c r="AC50" i="19"/>
  <c r="AD51" i="19"/>
  <c r="AE52" i="19"/>
  <c r="AC54" i="19"/>
  <c r="AD55" i="19"/>
  <c r="AE56" i="19"/>
  <c r="AC58" i="19"/>
  <c r="AD59" i="19"/>
  <c r="AE60" i="19"/>
  <c r="AC62" i="19"/>
  <c r="AD63" i="19"/>
  <c r="AE64" i="19"/>
  <c r="AC66" i="19"/>
  <c r="AD67" i="19"/>
  <c r="AE68" i="19"/>
  <c r="AC70" i="19"/>
  <c r="AD71" i="19"/>
  <c r="AE72" i="19"/>
  <c r="AC74" i="19"/>
  <c r="AD75" i="19"/>
  <c r="AE76" i="19"/>
  <c r="AC78" i="19"/>
  <c r="AD79" i="19"/>
  <c r="AE80" i="19"/>
  <c r="AC82" i="19"/>
  <c r="AD83" i="19"/>
  <c r="AE84" i="19"/>
  <c r="AC86" i="19"/>
  <c r="AD87" i="19"/>
  <c r="AE88" i="19"/>
  <c r="AC90" i="19"/>
  <c r="AD91" i="19"/>
  <c r="AE92" i="19"/>
  <c r="AC94" i="19"/>
  <c r="AD95" i="19"/>
  <c r="AE96" i="19"/>
  <c r="AC98" i="19"/>
  <c r="AD99" i="19"/>
  <c r="AE100" i="19"/>
  <c r="AC102" i="19"/>
  <c r="AD103" i="19"/>
  <c r="AE104" i="19"/>
  <c r="AC106" i="19"/>
  <c r="AD107" i="19"/>
  <c r="AE108" i="19"/>
  <c r="AC110" i="19"/>
  <c r="AD111" i="19"/>
  <c r="AE112" i="19"/>
  <c r="AC114" i="19"/>
  <c r="AD115" i="19"/>
  <c r="AE116" i="19"/>
  <c r="AC118" i="19"/>
  <c r="AD119" i="19"/>
  <c r="AE120" i="19"/>
  <c r="AC122" i="19"/>
  <c r="AD123" i="19"/>
  <c r="AE124" i="19"/>
  <c r="AC126" i="19"/>
  <c r="AD127" i="19"/>
  <c r="AE128" i="19"/>
  <c r="AC130" i="19"/>
  <c r="AD131" i="19"/>
  <c r="AE132" i="19"/>
  <c r="AC134" i="19"/>
  <c r="AD135" i="19"/>
  <c r="AE136" i="19"/>
  <c r="AC138" i="19"/>
  <c r="AD139" i="19"/>
  <c r="AC29" i="19"/>
  <c r="AD30" i="19"/>
  <c r="AE31" i="19"/>
  <c r="AC33" i="19"/>
  <c r="AD34" i="19"/>
  <c r="AE35" i="19"/>
  <c r="AC37" i="19"/>
  <c r="AD38" i="19"/>
  <c r="AE39" i="19"/>
  <c r="AC41" i="19"/>
  <c r="AD42" i="19"/>
  <c r="AE43" i="19"/>
  <c r="AC45" i="19"/>
  <c r="AD46" i="19"/>
  <c r="AE47" i="19"/>
  <c r="AC49" i="19"/>
  <c r="AD50" i="19"/>
  <c r="AE51" i="19"/>
  <c r="AC53" i="19"/>
  <c r="AD54" i="19"/>
  <c r="AE55" i="19"/>
  <c r="AC57" i="19"/>
  <c r="AD58" i="19"/>
  <c r="AE59" i="19"/>
  <c r="AC61" i="19"/>
  <c r="AD62" i="19"/>
  <c r="AE63" i="19"/>
  <c r="AC65" i="19"/>
  <c r="AD66" i="19"/>
  <c r="AE67" i="19"/>
  <c r="AC69" i="19"/>
  <c r="AD70" i="19"/>
  <c r="AE71" i="19"/>
  <c r="AC73" i="19"/>
  <c r="AD74" i="19"/>
  <c r="AE75" i="19"/>
  <c r="AC77" i="19"/>
  <c r="AD78" i="19"/>
  <c r="AE79" i="19"/>
  <c r="AC81" i="19"/>
  <c r="AD82" i="19"/>
  <c r="AE83" i="19"/>
  <c r="AC85" i="19"/>
  <c r="AD86" i="19"/>
  <c r="AE87" i="19"/>
  <c r="AC89" i="19"/>
  <c r="AD90" i="19"/>
  <c r="AE91" i="19"/>
  <c r="AC93" i="19"/>
  <c r="AD94" i="19"/>
  <c r="AE95" i="19"/>
  <c r="AC97" i="19"/>
  <c r="AD98" i="19"/>
  <c r="AE99" i="19"/>
  <c r="AC101" i="19"/>
  <c r="AD102" i="19"/>
  <c r="AE103" i="19"/>
  <c r="AC105" i="19"/>
  <c r="AD106" i="19"/>
  <c r="AE107" i="19"/>
  <c r="AC109" i="19"/>
  <c r="AD110" i="19"/>
  <c r="AE111" i="19"/>
  <c r="AC113" i="19"/>
  <c r="AD114" i="19"/>
  <c r="AE115" i="19"/>
  <c r="AC117" i="19"/>
  <c r="AD118" i="19"/>
  <c r="AE119" i="19"/>
  <c r="AC121" i="19"/>
  <c r="AD122" i="19"/>
  <c r="AE123" i="19"/>
  <c r="AC125" i="19"/>
  <c r="AD126" i="19"/>
  <c r="AE127" i="19"/>
  <c r="AC129" i="19"/>
  <c r="AD130" i="19"/>
  <c r="AD29" i="19"/>
  <c r="AE30" i="19"/>
  <c r="AC32" i="19"/>
  <c r="AD33" i="19"/>
  <c r="AE34" i="19"/>
  <c r="AC36" i="19"/>
  <c r="AD37" i="19"/>
  <c r="AE38" i="19"/>
  <c r="AC40" i="19"/>
  <c r="AD41" i="19"/>
  <c r="AE42" i="19"/>
  <c r="AC44" i="19"/>
  <c r="AD45" i="19"/>
  <c r="AE46" i="19"/>
  <c r="AC48" i="19"/>
  <c r="AD49" i="19"/>
  <c r="AE50" i="19"/>
  <c r="AC52" i="19"/>
  <c r="AD53" i="19"/>
  <c r="AE54" i="19"/>
  <c r="AC56" i="19"/>
  <c r="AD57" i="19"/>
  <c r="AE58" i="19"/>
  <c r="AC60" i="19"/>
  <c r="AD61" i="19"/>
  <c r="AE62" i="19"/>
  <c r="AC64" i="19"/>
  <c r="AD65" i="19"/>
  <c r="AE66" i="19"/>
  <c r="AC68" i="19"/>
  <c r="AD69" i="19"/>
  <c r="AE70" i="19"/>
  <c r="AC72" i="19"/>
  <c r="AD73" i="19"/>
  <c r="AE74" i="19"/>
  <c r="AC76" i="19"/>
  <c r="AD77" i="19"/>
  <c r="AE78" i="19"/>
  <c r="AC80" i="19"/>
  <c r="AD81" i="19"/>
  <c r="AE82" i="19"/>
  <c r="AC84" i="19"/>
  <c r="AD85" i="19"/>
  <c r="AE86" i="19"/>
  <c r="AC88" i="19"/>
  <c r="AD89" i="19"/>
  <c r="AE90" i="19"/>
  <c r="AC92" i="19"/>
  <c r="AD93" i="19"/>
  <c r="AE94" i="19"/>
  <c r="AC96" i="19"/>
  <c r="AD97" i="19"/>
  <c r="AE98" i="19"/>
  <c r="AC100" i="19"/>
  <c r="AD101" i="19"/>
  <c r="AE102" i="19"/>
  <c r="AC104" i="19"/>
  <c r="AD105" i="19"/>
  <c r="AE106" i="19"/>
  <c r="AC108" i="19"/>
  <c r="AD109" i="19"/>
  <c r="AE110" i="19"/>
  <c r="AC112" i="19"/>
  <c r="AD113" i="19"/>
  <c r="AE114" i="19"/>
  <c r="AC116" i="19"/>
  <c r="AD117" i="19"/>
  <c r="AE118" i="19"/>
  <c r="AC120" i="19"/>
  <c r="AD121" i="19"/>
  <c r="AE122" i="19"/>
  <c r="AC124" i="19"/>
  <c r="AD125" i="19"/>
  <c r="AE126" i="19"/>
  <c r="AC128" i="19"/>
  <c r="AD129" i="19"/>
  <c r="AE130" i="19"/>
  <c r="AC132" i="19"/>
  <c r="AD133" i="19"/>
  <c r="AE134" i="19"/>
  <c r="AC131" i="19"/>
  <c r="AE133" i="19"/>
  <c r="AC136" i="19"/>
  <c r="AE137" i="19"/>
  <c r="AE139" i="19"/>
  <c r="AC141" i="19"/>
  <c r="AD142" i="19"/>
  <c r="AE143" i="19"/>
  <c r="AC145" i="19"/>
  <c r="AD146" i="19"/>
  <c r="AE147" i="19"/>
  <c r="AC149" i="19"/>
  <c r="AD150" i="19"/>
  <c r="AE151" i="19"/>
  <c r="AC153" i="19"/>
  <c r="AD154" i="19"/>
  <c r="AE155" i="19"/>
  <c r="AC157" i="19"/>
  <c r="AD158" i="19"/>
  <c r="AE159" i="19"/>
  <c r="AC161" i="19"/>
  <c r="AD162" i="19"/>
  <c r="AE163" i="19"/>
  <c r="AC165" i="19"/>
  <c r="AD166" i="19"/>
  <c r="AE167" i="19"/>
  <c r="AC169" i="19"/>
  <c r="AD170" i="19"/>
  <c r="AE171" i="19"/>
  <c r="AC173" i="19"/>
  <c r="AD174" i="19"/>
  <c r="AE175" i="19"/>
  <c r="AC177" i="19"/>
  <c r="AD178" i="19"/>
  <c r="AE179" i="19"/>
  <c r="AC181" i="19"/>
  <c r="AD182" i="19"/>
  <c r="AE183" i="19"/>
  <c r="AC185" i="19"/>
  <c r="AD186" i="19"/>
  <c r="AE187" i="19"/>
  <c r="AC189" i="19"/>
  <c r="AD190" i="19"/>
  <c r="AE191" i="19"/>
  <c r="AC193" i="19"/>
  <c r="AD194" i="19"/>
  <c r="AE195" i="19"/>
  <c r="AC197" i="19"/>
  <c r="AD198" i="19"/>
  <c r="AE199" i="19"/>
  <c r="AC201" i="19"/>
  <c r="AD202" i="19"/>
  <c r="AE203" i="19"/>
  <c r="AC205" i="19"/>
  <c r="AD206" i="19"/>
  <c r="AE207" i="19"/>
  <c r="AC209" i="19"/>
  <c r="AD210" i="19"/>
  <c r="AE211" i="19"/>
  <c r="AC213" i="19"/>
  <c r="AD214" i="19"/>
  <c r="AE215" i="19"/>
  <c r="AC217" i="19"/>
  <c r="AD218" i="19"/>
  <c r="AE219" i="19"/>
  <c r="AC221" i="19"/>
  <c r="AD222" i="19"/>
  <c r="AE223" i="19"/>
  <c r="AC225" i="19"/>
  <c r="AD226" i="19"/>
  <c r="AE227" i="19"/>
  <c r="AC229" i="19"/>
  <c r="AD230" i="19"/>
  <c r="AE231" i="19"/>
  <c r="AC233" i="19"/>
  <c r="AD234" i="19"/>
  <c r="AE235" i="19"/>
  <c r="AC237" i="19"/>
  <c r="AD238" i="19"/>
  <c r="AE239" i="19"/>
  <c r="AC241" i="19"/>
  <c r="AD242" i="19"/>
  <c r="AE243" i="19"/>
  <c r="AC245" i="19"/>
  <c r="AD246" i="19"/>
  <c r="AC127" i="19"/>
  <c r="AE131" i="19"/>
  <c r="AD134" i="19"/>
  <c r="AD136" i="19"/>
  <c r="AD138" i="19"/>
  <c r="AC140" i="19"/>
  <c r="AD141" i="19"/>
  <c r="AE142" i="19"/>
  <c r="AC144" i="19"/>
  <c r="AD145" i="19"/>
  <c r="AE146" i="19"/>
  <c r="AC148" i="19"/>
  <c r="AD149" i="19"/>
  <c r="AE150" i="19"/>
  <c r="AC152" i="19"/>
  <c r="AD153" i="19"/>
  <c r="AE154" i="19"/>
  <c r="AC156" i="19"/>
  <c r="AD157" i="19"/>
  <c r="AE158" i="19"/>
  <c r="AC160" i="19"/>
  <c r="AD161" i="19"/>
  <c r="AE162" i="19"/>
  <c r="AC164" i="19"/>
  <c r="AD165" i="19"/>
  <c r="AE166" i="19"/>
  <c r="AC168" i="19"/>
  <c r="AD169" i="19"/>
  <c r="AE170" i="19"/>
  <c r="AC172" i="19"/>
  <c r="AD173" i="19"/>
  <c r="AE174" i="19"/>
  <c r="AC176" i="19"/>
  <c r="AD177" i="19"/>
  <c r="AE178" i="19"/>
  <c r="AC180" i="19"/>
  <c r="AD181" i="19"/>
  <c r="AE182" i="19"/>
  <c r="AC184" i="19"/>
  <c r="AD185" i="19"/>
  <c r="AE186" i="19"/>
  <c r="AC188" i="19"/>
  <c r="AD189" i="19"/>
  <c r="AE190" i="19"/>
  <c r="AC192" i="19"/>
  <c r="AD193" i="19"/>
  <c r="AE194" i="19"/>
  <c r="AC196" i="19"/>
  <c r="AD197" i="19"/>
  <c r="AE198" i="19"/>
  <c r="AC200" i="19"/>
  <c r="AD201" i="19"/>
  <c r="AE202" i="19"/>
  <c r="AC204" i="19"/>
  <c r="AD205" i="19"/>
  <c r="AE206" i="19"/>
  <c r="AC208" i="19"/>
  <c r="AD209" i="19"/>
  <c r="AE210" i="19"/>
  <c r="AC212" i="19"/>
  <c r="AD213" i="19"/>
  <c r="AE214" i="19"/>
  <c r="AC216" i="19"/>
  <c r="AD217" i="19"/>
  <c r="AE218" i="19"/>
  <c r="AC220" i="19"/>
  <c r="AD221" i="19"/>
  <c r="AE222" i="19"/>
  <c r="AC224" i="19"/>
  <c r="AD225" i="19"/>
  <c r="AE226" i="19"/>
  <c r="AC228" i="19"/>
  <c r="AD229" i="19"/>
  <c r="AD128" i="19"/>
  <c r="AD132" i="19"/>
  <c r="AC135" i="19"/>
  <c r="AC137" i="19"/>
  <c r="AE138" i="19"/>
  <c r="AD140" i="19"/>
  <c r="AE141" i="19"/>
  <c r="AC143" i="19"/>
  <c r="AD144" i="19"/>
  <c r="AE145" i="19"/>
  <c r="AC147" i="19"/>
  <c r="AD148" i="19"/>
  <c r="AE149" i="19"/>
  <c r="AC151" i="19"/>
  <c r="AD152" i="19"/>
  <c r="AE153" i="19"/>
  <c r="AC155" i="19"/>
  <c r="AD156" i="19"/>
  <c r="AE157" i="19"/>
  <c r="AC159" i="19"/>
  <c r="AD160" i="19"/>
  <c r="AE161" i="19"/>
  <c r="AC163" i="19"/>
  <c r="AD164" i="19"/>
  <c r="AE165" i="19"/>
  <c r="AC167" i="19"/>
  <c r="AD168" i="19"/>
  <c r="AE169" i="19"/>
  <c r="AC171" i="19"/>
  <c r="AD172" i="19"/>
  <c r="AE173" i="19"/>
  <c r="AC175" i="19"/>
  <c r="AD176" i="19"/>
  <c r="AE177" i="19"/>
  <c r="AC179" i="19"/>
  <c r="AD180" i="19"/>
  <c r="AE181" i="19"/>
  <c r="AC183" i="19"/>
  <c r="AD184" i="19"/>
  <c r="AE185" i="19"/>
  <c r="AC187" i="19"/>
  <c r="AD188" i="19"/>
  <c r="AE189" i="19"/>
  <c r="AC191" i="19"/>
  <c r="AD192" i="19"/>
  <c r="AE193" i="19"/>
  <c r="AC195" i="19"/>
  <c r="AD196" i="19"/>
  <c r="AE197" i="19"/>
  <c r="AC199" i="19"/>
  <c r="AD200" i="19"/>
  <c r="AE201" i="19"/>
  <c r="AC203" i="19"/>
  <c r="AD204" i="19"/>
  <c r="AE205" i="19"/>
  <c r="AC207" i="19"/>
  <c r="AD208" i="19"/>
  <c r="AE209" i="19"/>
  <c r="AC211" i="19"/>
  <c r="AD212" i="19"/>
  <c r="AE213" i="19"/>
  <c r="AC215" i="19"/>
  <c r="AD216" i="19"/>
  <c r="AE217" i="19"/>
  <c r="AC219" i="19"/>
  <c r="AD220" i="19"/>
  <c r="AE221" i="19"/>
  <c r="AC223" i="19"/>
  <c r="AD224" i="19"/>
  <c r="AE225" i="19"/>
  <c r="AC227" i="19"/>
  <c r="AD228" i="19"/>
  <c r="AE229" i="19"/>
  <c r="AC231" i="19"/>
  <c r="AD232" i="19"/>
  <c r="AE233" i="19"/>
  <c r="AC235" i="19"/>
  <c r="AE129" i="19"/>
  <c r="AC133" i="19"/>
  <c r="AE135" i="19"/>
  <c r="AD137" i="19"/>
  <c r="AC139" i="19"/>
  <c r="AE140" i="19"/>
  <c r="AC142" i="19"/>
  <c r="AD143" i="19"/>
  <c r="AE144" i="19"/>
  <c r="AC146" i="19"/>
  <c r="AD147" i="19"/>
  <c r="AE148" i="19"/>
  <c r="AC150" i="19"/>
  <c r="AD151" i="19"/>
  <c r="AE152" i="19"/>
  <c r="AC154" i="19"/>
  <c r="AD155" i="19"/>
  <c r="AE156" i="19"/>
  <c r="AC158" i="19"/>
  <c r="AD159" i="19"/>
  <c r="AE160" i="19"/>
  <c r="AC162" i="19"/>
  <c r="AD163" i="19"/>
  <c r="AE164" i="19"/>
  <c r="AC166" i="19"/>
  <c r="AD167" i="19"/>
  <c r="AE168" i="19"/>
  <c r="AC170" i="19"/>
  <c r="AD171" i="19"/>
  <c r="AE172" i="19"/>
  <c r="AC174" i="19"/>
  <c r="AD175" i="19"/>
  <c r="AE176" i="19"/>
  <c r="AC178" i="19"/>
  <c r="AD179" i="19"/>
  <c r="AE180" i="19"/>
  <c r="AC182" i="19"/>
  <c r="AD183" i="19"/>
  <c r="AE184" i="19"/>
  <c r="AC186" i="19"/>
  <c r="AD187" i="19"/>
  <c r="AE188" i="19"/>
  <c r="AC190" i="19"/>
  <c r="AD191" i="19"/>
  <c r="AE192" i="19"/>
  <c r="AC194" i="19"/>
  <c r="AD195" i="19"/>
  <c r="AE196" i="19"/>
  <c r="AC198" i="19"/>
  <c r="AD199" i="19"/>
  <c r="AE200" i="19"/>
  <c r="AC202" i="19"/>
  <c r="AD203" i="19"/>
  <c r="AE204" i="19"/>
  <c r="AC206" i="19"/>
  <c r="AD207" i="19"/>
  <c r="AE208" i="19"/>
  <c r="AC210" i="19"/>
  <c r="AD211" i="19"/>
  <c r="AE212" i="19"/>
  <c r="AC214" i="19"/>
  <c r="AD215" i="19"/>
  <c r="AE216" i="19"/>
  <c r="AC218" i="19"/>
  <c r="AD219" i="19"/>
  <c r="AE220" i="19"/>
  <c r="AC222" i="19"/>
  <c r="AD223" i="19"/>
  <c r="AE224" i="19"/>
  <c r="AC226" i="19"/>
  <c r="AD227" i="19"/>
  <c r="AE228" i="19"/>
  <c r="AC230" i="19"/>
  <c r="AD231" i="19"/>
  <c r="AE232" i="19"/>
  <c r="AC234" i="19"/>
  <c r="AD235" i="19"/>
  <c r="AE236" i="19"/>
  <c r="AC238" i="19"/>
  <c r="AD239" i="19"/>
  <c r="AE240" i="19"/>
  <c r="AC242" i="19"/>
  <c r="AD243" i="19"/>
  <c r="AE244" i="19"/>
  <c r="AC246" i="19"/>
  <c r="AE234" i="19"/>
  <c r="AE237" i="19"/>
  <c r="AD240" i="19"/>
  <c r="AC243" i="19"/>
  <c r="AE245" i="19"/>
  <c r="AE247" i="19"/>
  <c r="AC249" i="19"/>
  <c r="AD250" i="19"/>
  <c r="AE251" i="19"/>
  <c r="AC253" i="19"/>
  <c r="AD254" i="19"/>
  <c r="AE255" i="19"/>
  <c r="AC257" i="19"/>
  <c r="AD258" i="19"/>
  <c r="AE259" i="19"/>
  <c r="AC261" i="19"/>
  <c r="AD262" i="19"/>
  <c r="AE263" i="19"/>
  <c r="AC265" i="19"/>
  <c r="AD266" i="19"/>
  <c r="AE267" i="19"/>
  <c r="AC269" i="19"/>
  <c r="AD270" i="19"/>
  <c r="AE271" i="19"/>
  <c r="AC273" i="19"/>
  <c r="AD274" i="19"/>
  <c r="AE275" i="19"/>
  <c r="AC277" i="19"/>
  <c r="AD278" i="19"/>
  <c r="AE279" i="19"/>
  <c r="AC281" i="19"/>
  <c r="AD282" i="19"/>
  <c r="AE283" i="19"/>
  <c r="AC285" i="19"/>
  <c r="AD286" i="19"/>
  <c r="AE287" i="19"/>
  <c r="AC289" i="19"/>
  <c r="AD290" i="19"/>
  <c r="AE291" i="19"/>
  <c r="AC293" i="19"/>
  <c r="AD294" i="19"/>
  <c r="AE295" i="19"/>
  <c r="AC297" i="19"/>
  <c r="AD298" i="19"/>
  <c r="AE299" i="19"/>
  <c r="AC301" i="19"/>
  <c r="AD302" i="19"/>
  <c r="AE303" i="19"/>
  <c r="AC305" i="19"/>
  <c r="AD306" i="19"/>
  <c r="AE307" i="19"/>
  <c r="AC309" i="19"/>
  <c r="AD310" i="19"/>
  <c r="AE311" i="19"/>
  <c r="AC313" i="19"/>
  <c r="AD314" i="19"/>
  <c r="AE315" i="19"/>
  <c r="AC317" i="19"/>
  <c r="AD318" i="19"/>
  <c r="AE319" i="19"/>
  <c r="AC321" i="19"/>
  <c r="AD322" i="19"/>
  <c r="AE323" i="19"/>
  <c r="AC325" i="19"/>
  <c r="AD326" i="19"/>
  <c r="AE327" i="19"/>
  <c r="AC329" i="19"/>
  <c r="AD330" i="19"/>
  <c r="AE331" i="19"/>
  <c r="AC333" i="19"/>
  <c r="AD334" i="19"/>
  <c r="AE335" i="19"/>
  <c r="AC337" i="19"/>
  <c r="AD338" i="19"/>
  <c r="AE339" i="19"/>
  <c r="AC341" i="19"/>
  <c r="AD342" i="19"/>
  <c r="AE343" i="19"/>
  <c r="AC345" i="19"/>
  <c r="AD346" i="19"/>
  <c r="AE347" i="19"/>
  <c r="AC349" i="19"/>
  <c r="AD350" i="19"/>
  <c r="AE351" i="19"/>
  <c r="AC353" i="19"/>
  <c r="AE230" i="19"/>
  <c r="AC236" i="19"/>
  <c r="AE238" i="19"/>
  <c r="AD241" i="19"/>
  <c r="AC244" i="19"/>
  <c r="AE246" i="19"/>
  <c r="AC248" i="19"/>
  <c r="AD249" i="19"/>
  <c r="AE250" i="19"/>
  <c r="AC252" i="19"/>
  <c r="AD253" i="19"/>
  <c r="AE254" i="19"/>
  <c r="AC256" i="19"/>
  <c r="AD257" i="19"/>
  <c r="AE258" i="19"/>
  <c r="AC260" i="19"/>
  <c r="AD261" i="19"/>
  <c r="AE262" i="19"/>
  <c r="AC264" i="19"/>
  <c r="AD265" i="19"/>
  <c r="AE266" i="19"/>
  <c r="AC268" i="19"/>
  <c r="AD269" i="19"/>
  <c r="AE270" i="19"/>
  <c r="AC272" i="19"/>
  <c r="AD273" i="19"/>
  <c r="AE274" i="19"/>
  <c r="AC276" i="19"/>
  <c r="AD277" i="19"/>
  <c r="AE278" i="19"/>
  <c r="AC280" i="19"/>
  <c r="AD281" i="19"/>
  <c r="AE282" i="19"/>
  <c r="AC284" i="19"/>
  <c r="AD285" i="19"/>
  <c r="AE286" i="19"/>
  <c r="AC288" i="19"/>
  <c r="AD289" i="19"/>
  <c r="AE290" i="19"/>
  <c r="AC292" i="19"/>
  <c r="AD293" i="19"/>
  <c r="AE294" i="19"/>
  <c r="AC296" i="19"/>
  <c r="AD297" i="19"/>
  <c r="AE298" i="19"/>
  <c r="AC300" i="19"/>
  <c r="AD301" i="19"/>
  <c r="AE302" i="19"/>
  <c r="AC304" i="19"/>
  <c r="AD305" i="19"/>
  <c r="AE306" i="19"/>
  <c r="AC308" i="19"/>
  <c r="AD309" i="19"/>
  <c r="AE310" i="19"/>
  <c r="AC312" i="19"/>
  <c r="AD313" i="19"/>
  <c r="AE314" i="19"/>
  <c r="AC316" i="19"/>
  <c r="AD317" i="19"/>
  <c r="AE318" i="19"/>
  <c r="AC320" i="19"/>
  <c r="AD321" i="19"/>
  <c r="AE322" i="19"/>
  <c r="AC324" i="19"/>
  <c r="AD325" i="19"/>
  <c r="AE326" i="19"/>
  <c r="AC328" i="19"/>
  <c r="AD329" i="19"/>
  <c r="AE330" i="19"/>
  <c r="AC332" i="19"/>
  <c r="AD333" i="19"/>
  <c r="AE334" i="19"/>
  <c r="AC336" i="19"/>
  <c r="AD337" i="19"/>
  <c r="AE338" i="19"/>
  <c r="AC340" i="19"/>
  <c r="AD341" i="19"/>
  <c r="AE342" i="19"/>
  <c r="AC344" i="19"/>
  <c r="AD345" i="19"/>
  <c r="AE346" i="19"/>
  <c r="AC348" i="19"/>
  <c r="AD349" i="19"/>
  <c r="AC232" i="19"/>
  <c r="AD236" i="19"/>
  <c r="AC239" i="19"/>
  <c r="AE241" i="19"/>
  <c r="AD244" i="19"/>
  <c r="AC247" i="19"/>
  <c r="AD248" i="19"/>
  <c r="AE249" i="19"/>
  <c r="AC251" i="19"/>
  <c r="AD252" i="19"/>
  <c r="AE253" i="19"/>
  <c r="AC255" i="19"/>
  <c r="AD256" i="19"/>
  <c r="AE257" i="19"/>
  <c r="AC259" i="19"/>
  <c r="AD260" i="19"/>
  <c r="AE261" i="19"/>
  <c r="AC263" i="19"/>
  <c r="AD264" i="19"/>
  <c r="AE265" i="19"/>
  <c r="AC267" i="19"/>
  <c r="AD268" i="19"/>
  <c r="AE269" i="19"/>
  <c r="AC271" i="19"/>
  <c r="AD272" i="19"/>
  <c r="AE273" i="19"/>
  <c r="AC275" i="19"/>
  <c r="AD276" i="19"/>
  <c r="AE277" i="19"/>
  <c r="AC279" i="19"/>
  <c r="AD280" i="19"/>
  <c r="AE281" i="19"/>
  <c r="AC283" i="19"/>
  <c r="AD284" i="19"/>
  <c r="AE285" i="19"/>
  <c r="AC287" i="19"/>
  <c r="AD288" i="19"/>
  <c r="AE289" i="19"/>
  <c r="AC291" i="19"/>
  <c r="AD292" i="19"/>
  <c r="AE293" i="19"/>
  <c r="AC295" i="19"/>
  <c r="AD296" i="19"/>
  <c r="AE297" i="19"/>
  <c r="AC299" i="19"/>
  <c r="AD300" i="19"/>
  <c r="AE301" i="19"/>
  <c r="AC303" i="19"/>
  <c r="AD304" i="19"/>
  <c r="AE305" i="19"/>
  <c r="AC307" i="19"/>
  <c r="AD308" i="19"/>
  <c r="AE309" i="19"/>
  <c r="AC311" i="19"/>
  <c r="AD312" i="19"/>
  <c r="AE313" i="19"/>
  <c r="AC315" i="19"/>
  <c r="AD316" i="19"/>
  <c r="AE317" i="19"/>
  <c r="AC319" i="19"/>
  <c r="AD320" i="19"/>
  <c r="AE321" i="19"/>
  <c r="AC323" i="19"/>
  <c r="AD324" i="19"/>
  <c r="AE325" i="19"/>
  <c r="AC327" i="19"/>
  <c r="AD328" i="19"/>
  <c r="AE329" i="19"/>
  <c r="AC331" i="19"/>
  <c r="AD332" i="19"/>
  <c r="AE333" i="19"/>
  <c r="AC335" i="19"/>
  <c r="AD336" i="19"/>
  <c r="AE337" i="19"/>
  <c r="AC339" i="19"/>
  <c r="AD340" i="19"/>
  <c r="AE341" i="19"/>
  <c r="AC343" i="19"/>
  <c r="AD344" i="19"/>
  <c r="AE345" i="19"/>
  <c r="AC347" i="19"/>
  <c r="AD348" i="19"/>
  <c r="AE349" i="19"/>
  <c r="AD233" i="19"/>
  <c r="AD237" i="19"/>
  <c r="AC240" i="19"/>
  <c r="AE242" i="19"/>
  <c r="AD245" i="19"/>
  <c r="AD247" i="19"/>
  <c r="AE248" i="19"/>
  <c r="AC250" i="19"/>
  <c r="AD251" i="19"/>
  <c r="AE252" i="19"/>
  <c r="AC254" i="19"/>
  <c r="AD255" i="19"/>
  <c r="AE256" i="19"/>
  <c r="AC258" i="19"/>
  <c r="AD259" i="19"/>
  <c r="AE260" i="19"/>
  <c r="AC262" i="19"/>
  <c r="AD263" i="19"/>
  <c r="AE264" i="19"/>
  <c r="AC266" i="19"/>
  <c r="AD267" i="19"/>
  <c r="AE268" i="19"/>
  <c r="AC270" i="19"/>
  <c r="AD271" i="19"/>
  <c r="AE272" i="19"/>
  <c r="AC274" i="19"/>
  <c r="AD275" i="19"/>
  <c r="AE276" i="19"/>
  <c r="AC278" i="19"/>
  <c r="AD279" i="19"/>
  <c r="AE280" i="19"/>
  <c r="AC282" i="19"/>
  <c r="AD283" i="19"/>
  <c r="AE284" i="19"/>
  <c r="AC286" i="19"/>
  <c r="AD287" i="19"/>
  <c r="AE288" i="19"/>
  <c r="AC290" i="19"/>
  <c r="AD291" i="19"/>
  <c r="AE292" i="19"/>
  <c r="AC294" i="19"/>
  <c r="AD295" i="19"/>
  <c r="AE296" i="19"/>
  <c r="AC298" i="19"/>
  <c r="AD299" i="19"/>
  <c r="AE300" i="19"/>
  <c r="AC302" i="19"/>
  <c r="AD303" i="19"/>
  <c r="AE304" i="19"/>
  <c r="AC306" i="19"/>
  <c r="AD307" i="19"/>
  <c r="AE308" i="19"/>
  <c r="AC310" i="19"/>
  <c r="AD311" i="19"/>
  <c r="AE312" i="19"/>
  <c r="AC314" i="19"/>
  <c r="AD315" i="19"/>
  <c r="AE316" i="19"/>
  <c r="AC318" i="19"/>
  <c r="AD319" i="19"/>
  <c r="AE320" i="19"/>
  <c r="AC322" i="19"/>
  <c r="AD323" i="19"/>
  <c r="AE324" i="19"/>
  <c r="AC326" i="19"/>
  <c r="AD327" i="19"/>
  <c r="AE328" i="19"/>
  <c r="AC330" i="19"/>
  <c r="AD331" i="19"/>
  <c r="AE332" i="19"/>
  <c r="AC334" i="19"/>
  <c r="AD335" i="19"/>
  <c r="AE336" i="19"/>
  <c r="AC338" i="19"/>
  <c r="AD339" i="19"/>
  <c r="AE340" i="19"/>
  <c r="AC342" i="19"/>
  <c r="AD343" i="19"/>
  <c r="AE344" i="19"/>
  <c r="AC346" i="19"/>
  <c r="AD347" i="19"/>
  <c r="AE348" i="19"/>
  <c r="AC350" i="19"/>
  <c r="AD351" i="19"/>
  <c r="AE352" i="19"/>
  <c r="AE362" i="19"/>
  <c r="AD361" i="19"/>
  <c r="AC360" i="19"/>
  <c r="AE358" i="19"/>
  <c r="AD357" i="19"/>
  <c r="AC356" i="19"/>
  <c r="AE354" i="19"/>
  <c r="AD353" i="19"/>
  <c r="AE350" i="19"/>
  <c r="AD362" i="19"/>
  <c r="AC361" i="19"/>
  <c r="AE359" i="19"/>
  <c r="AD358" i="19"/>
  <c r="AC357" i="19"/>
  <c r="AE355" i="19"/>
  <c r="AD354" i="19"/>
  <c r="AD352" i="19"/>
  <c r="O4" i="4"/>
  <c r="A33" i="26" l="1"/>
  <c r="AB4" i="19"/>
  <c r="AG3" i="19"/>
  <c r="A34" i="26" l="1"/>
  <c r="AB5" i="19"/>
  <c r="AG4" i="19"/>
  <c r="A35" i="26" l="1"/>
  <c r="AB6" i="19"/>
  <c r="AG5" i="19"/>
  <c r="A36" i="26" l="1"/>
  <c r="AB7" i="19"/>
  <c r="AG6" i="19"/>
  <c r="A37" i="26" l="1"/>
  <c r="AB8" i="19"/>
  <c r="AG7" i="19"/>
  <c r="AB9" i="19" l="1"/>
  <c r="AG8" i="19"/>
  <c r="A38" i="26"/>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AB10" i="19" l="1"/>
  <c r="AG9" i="19"/>
  <c r="A39" i="26"/>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5" i="4"/>
  <c r="AB11" i="19" l="1"/>
  <c r="AG10" i="19"/>
  <c r="A40" i="26"/>
  <c r="B5" i="4"/>
  <c r="B6" i="4"/>
  <c r="B7" i="4"/>
  <c r="B8" i="4"/>
  <c r="B9" i="4"/>
  <c r="B10" i="4"/>
  <c r="B11" i="4"/>
  <c r="B12" i="4"/>
  <c r="B13" i="4"/>
  <c r="B14" i="4"/>
  <c r="B15" i="4"/>
  <c r="B16" i="4"/>
  <c r="B17" i="4"/>
  <c r="B18" i="4"/>
  <c r="B19" i="4"/>
  <c r="B20" i="4"/>
  <c r="B21" i="4"/>
  <c r="B22" i="4"/>
  <c r="B23" i="4"/>
  <c r="B24" i="4"/>
  <c r="B25" i="4"/>
  <c r="B26" i="4"/>
  <c r="B27" i="4"/>
  <c r="B28" i="4"/>
  <c r="B4" i="4"/>
  <c r="AB12" i="19" l="1"/>
  <c r="AG12" i="19" s="1"/>
  <c r="AG11" i="19"/>
  <c r="A41" i="26"/>
  <c r="D5" i="4"/>
  <c r="D6" i="4" s="1"/>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D123" i="4" s="1"/>
  <c r="D124" i="4" s="1"/>
  <c r="D125" i="4" s="1"/>
  <c r="D126" i="4" s="1"/>
  <c r="D127" i="4" s="1"/>
  <c r="D128" i="4" s="1"/>
  <c r="D129" i="4" s="1"/>
  <c r="D130" i="4" s="1"/>
  <c r="D131" i="4" s="1"/>
  <c r="D132" i="4" s="1"/>
  <c r="D133" i="4" s="1"/>
  <c r="D134" i="4" s="1"/>
  <c r="D135" i="4" s="1"/>
  <c r="D136" i="4" s="1"/>
  <c r="D137" i="4" s="1"/>
  <c r="D138" i="4" s="1"/>
  <c r="D139" i="4" s="1"/>
  <c r="D140" i="4" s="1"/>
  <c r="D141" i="4" s="1"/>
  <c r="D142" i="4" s="1"/>
  <c r="D143" i="4" s="1"/>
  <c r="D144" i="4" s="1"/>
  <c r="D145" i="4" s="1"/>
  <c r="D146" i="4" s="1"/>
  <c r="D147" i="4" s="1"/>
  <c r="D148" i="4" s="1"/>
  <c r="D149" i="4" s="1"/>
  <c r="D150" i="4" s="1"/>
  <c r="D151" i="4" s="1"/>
  <c r="D152" i="4" s="1"/>
  <c r="D153" i="4" s="1"/>
  <c r="D154" i="4" s="1"/>
  <c r="D155" i="4" s="1"/>
  <c r="D156" i="4" s="1"/>
  <c r="D157" i="4" s="1"/>
  <c r="D158" i="4" s="1"/>
  <c r="D159" i="4" s="1"/>
  <c r="D160" i="4" s="1"/>
  <c r="D161" i="4" s="1"/>
  <c r="D162" i="4" s="1"/>
  <c r="D163" i="4" s="1"/>
  <c r="D164" i="4" s="1"/>
  <c r="D165" i="4" s="1"/>
  <c r="D166" i="4" s="1"/>
  <c r="D167" i="4" s="1"/>
  <c r="D168" i="4" s="1"/>
  <c r="D169" i="4" s="1"/>
  <c r="D170" i="4" s="1"/>
  <c r="D171" i="4" s="1"/>
  <c r="D172" i="4" s="1"/>
  <c r="D173" i="4" s="1"/>
  <c r="D174" i="4" s="1"/>
  <c r="D175" i="4" s="1"/>
  <c r="D176" i="4" s="1"/>
  <c r="D177" i="4" s="1"/>
  <c r="D178" i="4" s="1"/>
  <c r="D179" i="4" s="1"/>
  <c r="D180" i="4" s="1"/>
  <c r="D181" i="4" s="1"/>
  <c r="D182" i="4" s="1"/>
  <c r="D183" i="4" s="1"/>
  <c r="D184" i="4" s="1"/>
  <c r="D185" i="4" s="1"/>
  <c r="D186" i="4" s="1"/>
  <c r="D187" i="4" s="1"/>
  <c r="D188" i="4" s="1"/>
  <c r="D189" i="4" s="1"/>
  <c r="D190" i="4" s="1"/>
  <c r="D191" i="4" s="1"/>
  <c r="D192" i="4" s="1"/>
  <c r="D193" i="4" s="1"/>
  <c r="D194" i="4" s="1"/>
  <c r="D195" i="4" s="1"/>
  <c r="D196" i="4" s="1"/>
  <c r="D197" i="4" s="1"/>
  <c r="D198" i="4" s="1"/>
  <c r="D199" i="4" s="1"/>
  <c r="D200" i="4" s="1"/>
  <c r="D201" i="4" s="1"/>
  <c r="D202" i="4" s="1"/>
  <c r="D203" i="4" s="1"/>
  <c r="D204" i="4" s="1"/>
  <c r="D205" i="4" s="1"/>
  <c r="D206" i="4" s="1"/>
  <c r="D207" i="4" s="1"/>
  <c r="D208" i="4" s="1"/>
  <c r="D209" i="4" s="1"/>
  <c r="D210" i="4" s="1"/>
  <c r="D211" i="4" s="1"/>
  <c r="D212" i="4" s="1"/>
  <c r="D213" i="4" s="1"/>
  <c r="D214" i="4" s="1"/>
  <c r="D215" i="4" s="1"/>
  <c r="D216" i="4" s="1"/>
  <c r="D217" i="4" s="1"/>
  <c r="D218" i="4" s="1"/>
  <c r="D219" i="4" s="1"/>
  <c r="D220" i="4" s="1"/>
  <c r="D221" i="4" s="1"/>
  <c r="D222" i="4" s="1"/>
  <c r="D223" i="4" s="1"/>
  <c r="D224" i="4" s="1"/>
  <c r="D225" i="4" s="1"/>
  <c r="D226" i="4" s="1"/>
  <c r="D227" i="4" s="1"/>
  <c r="D228" i="4" s="1"/>
  <c r="D229" i="4" s="1"/>
  <c r="D230" i="4" s="1"/>
  <c r="D231" i="4" s="1"/>
  <c r="D232" i="4" s="1"/>
  <c r="D233" i="4" s="1"/>
  <c r="D234" i="4" s="1"/>
  <c r="D235" i="4" s="1"/>
  <c r="D236" i="4" s="1"/>
  <c r="D237" i="4" s="1"/>
  <c r="D238" i="4" s="1"/>
  <c r="D239" i="4" s="1"/>
  <c r="D240" i="4" s="1"/>
  <c r="D241" i="4" s="1"/>
  <c r="D242" i="4" s="1"/>
  <c r="D243" i="4" s="1"/>
  <c r="D244" i="4" s="1"/>
  <c r="D245" i="4" s="1"/>
  <c r="D246" i="4" s="1"/>
  <c r="D247" i="4" s="1"/>
  <c r="D248" i="4" s="1"/>
  <c r="D249" i="4" s="1"/>
  <c r="D250" i="4" s="1"/>
  <c r="D251" i="4" s="1"/>
  <c r="D252" i="4" s="1"/>
  <c r="D253" i="4" s="1"/>
  <c r="D254" i="4" s="1"/>
  <c r="D255" i="4" s="1"/>
  <c r="D256" i="4" s="1"/>
  <c r="D257" i="4" s="1"/>
  <c r="D258" i="4" s="1"/>
  <c r="D259" i="4" s="1"/>
  <c r="D260" i="4" s="1"/>
  <c r="D261" i="4" s="1"/>
  <c r="D262" i="4" s="1"/>
  <c r="D263" i="4" s="1"/>
  <c r="D264" i="4" s="1"/>
  <c r="D265" i="4" s="1"/>
  <c r="D266" i="4" s="1"/>
  <c r="D267" i="4" s="1"/>
  <c r="D268" i="4" s="1"/>
  <c r="D269" i="4" s="1"/>
  <c r="D270" i="4" s="1"/>
  <c r="D271" i="4" s="1"/>
  <c r="D272" i="4" s="1"/>
  <c r="D273" i="4" s="1"/>
  <c r="D274" i="4" s="1"/>
  <c r="D275" i="4" s="1"/>
  <c r="D276" i="4" s="1"/>
  <c r="D277" i="4" s="1"/>
  <c r="D278" i="4" s="1"/>
  <c r="D279" i="4" s="1"/>
  <c r="D280" i="4" s="1"/>
  <c r="D281" i="4" s="1"/>
  <c r="D282" i="4" s="1"/>
  <c r="D283" i="4" s="1"/>
  <c r="D284" i="4" s="1"/>
  <c r="D285" i="4" s="1"/>
  <c r="D286" i="4" s="1"/>
  <c r="D287" i="4" s="1"/>
  <c r="D288" i="4" s="1"/>
  <c r="D289" i="4" s="1"/>
  <c r="D290" i="4" s="1"/>
  <c r="D291" i="4" s="1"/>
  <c r="D292" i="4" s="1"/>
  <c r="D293" i="4" s="1"/>
  <c r="D294" i="4" s="1"/>
  <c r="D295" i="4" s="1"/>
  <c r="D296" i="4" s="1"/>
  <c r="D297" i="4" s="1"/>
  <c r="D298" i="4" s="1"/>
  <c r="D299" i="4" s="1"/>
  <c r="D300" i="4" s="1"/>
  <c r="D301" i="4" s="1"/>
  <c r="D302" i="4" s="1"/>
  <c r="D303" i="4" s="1"/>
  <c r="D304" i="4" s="1"/>
  <c r="D305" i="4" s="1"/>
  <c r="D306" i="4" s="1"/>
  <c r="D307" i="4" s="1"/>
  <c r="D308" i="4" s="1"/>
  <c r="D309" i="4" s="1"/>
  <c r="D310" i="4" s="1"/>
  <c r="D311" i="4" s="1"/>
  <c r="D312" i="4" s="1"/>
  <c r="D313" i="4" s="1"/>
  <c r="D314" i="4" s="1"/>
  <c r="D315" i="4" s="1"/>
  <c r="D316" i="4" s="1"/>
  <c r="D317" i="4" s="1"/>
  <c r="D318" i="4" s="1"/>
  <c r="C1" i="4"/>
  <c r="A42" i="26" l="1"/>
  <c r="F4" i="4"/>
  <c r="G4" i="4" s="1"/>
  <c r="A43" i="26" l="1"/>
  <c r="E3" i="19"/>
  <c r="W3" i="19" s="1"/>
  <c r="H4" i="4"/>
  <c r="I4" i="4"/>
  <c r="J4" i="4"/>
  <c r="F3" i="19"/>
  <c r="X3" i="19" s="1"/>
  <c r="A44" i="26" l="1"/>
  <c r="K4" i="4"/>
  <c r="Q4" i="4" s="1"/>
  <c r="F4" i="27" s="1"/>
  <c r="X4" i="27" s="1"/>
  <c r="M4" i="4"/>
  <c r="E5" i="4" s="1"/>
  <c r="G3" i="19"/>
  <c r="A45" i="26" l="1"/>
  <c r="F5" i="4"/>
  <c r="G5" i="4" s="1"/>
  <c r="P4" i="4"/>
  <c r="E4" i="27" s="1"/>
  <c r="W4" i="27" s="1"/>
  <c r="Y4" i="27" s="1"/>
  <c r="A46" i="26" l="1"/>
  <c r="H5" i="4"/>
  <c r="J5" i="4"/>
  <c r="I5" i="4"/>
  <c r="R4" i="4"/>
  <c r="V4" i="4" l="1"/>
  <c r="G4" i="27"/>
  <c r="A47" i="26"/>
  <c r="T4" i="4"/>
  <c r="K5" i="4"/>
  <c r="Q5" i="4" s="1"/>
  <c r="F5" i="27" s="1"/>
  <c r="X5" i="27" s="1"/>
  <c r="M5" i="4"/>
  <c r="E6" i="4" s="1"/>
  <c r="F6" i="4" s="1"/>
  <c r="G6" i="4" s="1"/>
  <c r="H6" i="4" s="1"/>
  <c r="U4" i="4" l="1"/>
  <c r="E4" i="19"/>
  <c r="E4" i="25"/>
  <c r="T4" i="25" s="1"/>
  <c r="G4" i="19"/>
  <c r="G4" i="25"/>
  <c r="A48" i="26"/>
  <c r="F5" i="22"/>
  <c r="J5" i="22" s="1"/>
  <c r="C6" i="22" s="1"/>
  <c r="D6" i="22" s="1"/>
  <c r="E6" i="22" s="1"/>
  <c r="J6" i="4"/>
  <c r="P5" i="4"/>
  <c r="I6" i="4"/>
  <c r="R5" i="4" l="1"/>
  <c r="E5" i="27"/>
  <c r="W5" i="27" s="1"/>
  <c r="Y5" i="27" s="1"/>
  <c r="F4" i="19"/>
  <c r="F4" i="25"/>
  <c r="U4" i="25" s="1"/>
  <c r="V4" i="25" s="1"/>
  <c r="A49" i="26"/>
  <c r="K6" i="4"/>
  <c r="Q6" i="4" s="1"/>
  <c r="M6" i="4"/>
  <c r="E7" i="4" s="1"/>
  <c r="F7" i="4"/>
  <c r="G7" i="4" s="1"/>
  <c r="P6" i="4" l="1"/>
  <c r="F6" i="27"/>
  <c r="V5" i="4"/>
  <c r="G5" i="27"/>
  <c r="A50" i="26"/>
  <c r="J7" i="4"/>
  <c r="H7" i="4"/>
  <c r="I7" i="4"/>
  <c r="G5" i="19" l="1"/>
  <c r="G5" i="25"/>
  <c r="T5" i="4"/>
  <c r="R6" i="4"/>
  <c r="E6" i="27"/>
  <c r="A51" i="26"/>
  <c r="K7" i="4"/>
  <c r="Q7" i="4" s="1"/>
  <c r="F6" i="22"/>
  <c r="J6" i="22" s="1"/>
  <c r="C7" i="22" s="1"/>
  <c r="D7" i="22" s="1"/>
  <c r="E7" i="22" s="1"/>
  <c r="M7" i="4"/>
  <c r="E8" i="4" s="1"/>
  <c r="U5" i="4" l="1"/>
  <c r="E5" i="19"/>
  <c r="E5" i="25"/>
  <c r="T5" i="25" s="1"/>
  <c r="P7" i="4"/>
  <c r="F7" i="27"/>
  <c r="V6" i="4"/>
  <c r="G6" i="27"/>
  <c r="A52" i="26"/>
  <c r="F7" i="22"/>
  <c r="H7" i="22" s="1"/>
  <c r="G7" i="22"/>
  <c r="F8" i="4"/>
  <c r="G8" i="4" s="1"/>
  <c r="G6" i="19" l="1"/>
  <c r="G6" i="25"/>
  <c r="T6" i="4"/>
  <c r="J6" i="27"/>
  <c r="J6" i="25"/>
  <c r="H6" i="19"/>
  <c r="H6" i="27"/>
  <c r="W6" i="27" s="1"/>
  <c r="H6" i="25"/>
  <c r="R7" i="4"/>
  <c r="E7" i="27"/>
  <c r="F5" i="19"/>
  <c r="F5" i="25"/>
  <c r="U5" i="25" s="1"/>
  <c r="V5" i="25" s="1"/>
  <c r="A53" i="26"/>
  <c r="I7" i="22"/>
  <c r="J6" i="19"/>
  <c r="J7" i="22"/>
  <c r="C8" i="22" s="1"/>
  <c r="J8" i="4"/>
  <c r="H8" i="4"/>
  <c r="I8" i="4"/>
  <c r="I6" i="19" l="1"/>
  <c r="I6" i="27"/>
  <c r="I6" i="25"/>
  <c r="U6" i="4"/>
  <c r="E6" i="19"/>
  <c r="E6" i="25"/>
  <c r="T6" i="25" s="1"/>
  <c r="V7" i="4"/>
  <c r="G7" i="27"/>
  <c r="A54" i="26"/>
  <c r="D8" i="22"/>
  <c r="E8" i="22" s="1"/>
  <c r="M8" i="4"/>
  <c r="E9" i="4" s="1"/>
  <c r="K8" i="4"/>
  <c r="Q8" i="4" s="1"/>
  <c r="F6" i="19" l="1"/>
  <c r="F6" i="25"/>
  <c r="P8" i="4"/>
  <c r="F8" i="27"/>
  <c r="G7" i="19"/>
  <c r="G7" i="25"/>
  <c r="T7" i="4"/>
  <c r="A55" i="26"/>
  <c r="F8" i="22"/>
  <c r="H8" i="22" s="1"/>
  <c r="G8" i="22"/>
  <c r="F9" i="4"/>
  <c r="G9" i="4" s="1"/>
  <c r="U7" i="4" l="1"/>
  <c r="E7" i="19"/>
  <c r="E7" i="25"/>
  <c r="R8" i="4"/>
  <c r="E8" i="27"/>
  <c r="W8" i="27" s="1"/>
  <c r="J7" i="27"/>
  <c r="J7" i="25"/>
  <c r="J8" i="22"/>
  <c r="C9" i="22" s="1"/>
  <c r="D9" i="22" s="1"/>
  <c r="E9" i="22" s="1"/>
  <c r="E9" i="26" s="1"/>
  <c r="H9" i="26" s="1"/>
  <c r="L9" i="26" s="1"/>
  <c r="C10" i="26" s="1"/>
  <c r="D10" i="26" s="1"/>
  <c r="E10" i="26" s="1"/>
  <c r="H7" i="19"/>
  <c r="H7" i="27"/>
  <c r="W7" i="27" s="1"/>
  <c r="H7" i="25"/>
  <c r="A56" i="26"/>
  <c r="J7" i="19"/>
  <c r="I8" i="22"/>
  <c r="J9" i="4"/>
  <c r="H9" i="4"/>
  <c r="I9" i="4"/>
  <c r="V8" i="4" l="1"/>
  <c r="G8" i="27"/>
  <c r="T7" i="25"/>
  <c r="I7" i="19"/>
  <c r="I7" i="27"/>
  <c r="I7" i="25"/>
  <c r="I10" i="26"/>
  <c r="H10" i="26"/>
  <c r="J10" i="26" s="1"/>
  <c r="F7" i="19"/>
  <c r="F7" i="25"/>
  <c r="A57" i="26"/>
  <c r="K9" i="4"/>
  <c r="Q9" i="4" s="1"/>
  <c r="M9" i="4"/>
  <c r="E10" i="4" s="1"/>
  <c r="L10" i="26" l="1"/>
  <c r="C11" i="26" s="1"/>
  <c r="D11" i="26" s="1"/>
  <c r="E11" i="26" s="1"/>
  <c r="K10" i="26"/>
  <c r="P9" i="4"/>
  <c r="F9" i="27"/>
  <c r="G8" i="19"/>
  <c r="G8" i="25"/>
  <c r="T8" i="4"/>
  <c r="A58" i="26"/>
  <c r="H9" i="22"/>
  <c r="F10" i="4"/>
  <c r="G10" i="4" s="1"/>
  <c r="R9" i="4" l="1"/>
  <c r="E9" i="27"/>
  <c r="U8" i="4"/>
  <c r="E8" i="19"/>
  <c r="E8" i="25"/>
  <c r="T8" i="25" s="1"/>
  <c r="H11" i="26"/>
  <c r="J11" i="26" s="1"/>
  <c r="I11" i="26"/>
  <c r="A59" i="26"/>
  <c r="I9" i="22"/>
  <c r="J10" i="4"/>
  <c r="H10" i="4"/>
  <c r="I10" i="4"/>
  <c r="L11" i="26" l="1"/>
  <c r="C12" i="26" s="1"/>
  <c r="D12" i="26" s="1"/>
  <c r="E12" i="26" s="1"/>
  <c r="K11" i="26"/>
  <c r="F8" i="19"/>
  <c r="F8" i="25"/>
  <c r="V9" i="4"/>
  <c r="G9" i="27"/>
  <c r="A60" i="26"/>
  <c r="K10" i="4"/>
  <c r="Q10" i="4" s="1"/>
  <c r="M10" i="4"/>
  <c r="E11" i="4" s="1"/>
  <c r="F11" i="4" s="1"/>
  <c r="G11" i="4" s="1"/>
  <c r="G9" i="19" l="1"/>
  <c r="G9" i="25"/>
  <c r="T9" i="4"/>
  <c r="H12" i="26"/>
  <c r="J12" i="26" s="1"/>
  <c r="I12" i="26"/>
  <c r="P10" i="4"/>
  <c r="F10" i="27"/>
  <c r="A61" i="26"/>
  <c r="J11" i="4"/>
  <c r="H11" i="4"/>
  <c r="I11" i="4"/>
  <c r="R10" i="4" l="1"/>
  <c r="E10" i="27"/>
  <c r="U9" i="4"/>
  <c r="E9" i="19"/>
  <c r="E9" i="25"/>
  <c r="K12" i="26"/>
  <c r="L12" i="26"/>
  <c r="C13" i="26" s="1"/>
  <c r="D13" i="26" s="1"/>
  <c r="E13" i="26" s="1"/>
  <c r="A62" i="26"/>
  <c r="K11" i="4"/>
  <c r="Q11" i="4" s="1"/>
  <c r="M11" i="4"/>
  <c r="E12" i="4" s="1"/>
  <c r="P11" i="4" l="1"/>
  <c r="F11" i="27"/>
  <c r="V10" i="4"/>
  <c r="G10" i="27"/>
  <c r="H13" i="26"/>
  <c r="J13" i="26" s="1"/>
  <c r="I13" i="26"/>
  <c r="F9" i="19"/>
  <c r="F9" i="25"/>
  <c r="A63" i="26"/>
  <c r="F12" i="4"/>
  <c r="G12" i="4" s="1"/>
  <c r="L13" i="26" l="1"/>
  <c r="C14" i="26" s="1"/>
  <c r="D14" i="26" s="1"/>
  <c r="E14" i="26" s="1"/>
  <c r="K13" i="26"/>
  <c r="G10" i="19"/>
  <c r="G10" i="25"/>
  <c r="T10" i="4"/>
  <c r="R11" i="4"/>
  <c r="E11" i="27"/>
  <c r="A64" i="26"/>
  <c r="J12" i="4"/>
  <c r="H12" i="4"/>
  <c r="I12" i="4"/>
  <c r="V11" i="4" l="1"/>
  <c r="G11" i="27"/>
  <c r="U10" i="4"/>
  <c r="E10" i="19"/>
  <c r="E10" i="25"/>
  <c r="H14" i="26"/>
  <c r="J14" i="26" s="1"/>
  <c r="I14" i="26"/>
  <c r="A65" i="26"/>
  <c r="M12" i="4"/>
  <c r="E13" i="4" s="1"/>
  <c r="F13" i="4" s="1"/>
  <c r="G13" i="4" s="1"/>
  <c r="K12" i="4"/>
  <c r="Q12" i="4" s="1"/>
  <c r="L14" i="26" l="1"/>
  <c r="C15" i="26" s="1"/>
  <c r="D15" i="26" s="1"/>
  <c r="E15" i="26" s="1"/>
  <c r="K14" i="26"/>
  <c r="F10" i="19"/>
  <c r="F10" i="25"/>
  <c r="P12" i="4"/>
  <c r="F12" i="27"/>
  <c r="G11" i="19"/>
  <c r="G11" i="25"/>
  <c r="T11" i="4"/>
  <c r="A66" i="26"/>
  <c r="J13" i="4"/>
  <c r="H13" i="4"/>
  <c r="I13" i="4"/>
  <c r="R12" i="4" l="1"/>
  <c r="E12" i="27"/>
  <c r="U11" i="4"/>
  <c r="E11" i="19"/>
  <c r="E11" i="25"/>
  <c r="H15" i="26"/>
  <c r="J15" i="26" s="1"/>
  <c r="I15" i="26"/>
  <c r="A67" i="26"/>
  <c r="M13" i="4"/>
  <c r="E14" i="4" s="1"/>
  <c r="F14" i="4" s="1"/>
  <c r="G14" i="4" s="1"/>
  <c r="K13" i="4"/>
  <c r="Q13" i="4" s="1"/>
  <c r="L15" i="26" l="1"/>
  <c r="C16" i="26" s="1"/>
  <c r="D16" i="26" s="1"/>
  <c r="K15" i="26"/>
  <c r="F11" i="19"/>
  <c r="F11" i="25"/>
  <c r="P13" i="4"/>
  <c r="F13" i="27"/>
  <c r="V12" i="4"/>
  <c r="G12" i="27"/>
  <c r="A68" i="26"/>
  <c r="J14" i="4"/>
  <c r="H14" i="4"/>
  <c r="I14" i="4"/>
  <c r="G12" i="19" l="1"/>
  <c r="G12" i="25"/>
  <c r="T12" i="4"/>
  <c r="R13" i="4"/>
  <c r="E13" i="27"/>
  <c r="A69" i="26"/>
  <c r="M14" i="4"/>
  <c r="E15" i="4" s="1"/>
  <c r="K14" i="4"/>
  <c r="Q14" i="4" s="1"/>
  <c r="P14" i="4" l="1"/>
  <c r="F14" i="27"/>
  <c r="U12" i="4"/>
  <c r="E12" i="19"/>
  <c r="E12" i="25"/>
  <c r="V13" i="4"/>
  <c r="G13" i="27"/>
  <c r="A70" i="26"/>
  <c r="F15" i="4"/>
  <c r="G15" i="4" s="1"/>
  <c r="G13" i="19" l="1"/>
  <c r="G13" i="25"/>
  <c r="T13" i="4"/>
  <c r="F12" i="19"/>
  <c r="F12" i="25"/>
  <c r="R14" i="4"/>
  <c r="E14" i="27"/>
  <c r="A71" i="26"/>
  <c r="J15" i="4"/>
  <c r="H15" i="4"/>
  <c r="I15" i="4"/>
  <c r="U13" i="4" l="1"/>
  <c r="E13" i="19"/>
  <c r="E13" i="25"/>
  <c r="V14" i="4"/>
  <c r="G14" i="27"/>
  <c r="A72" i="26"/>
  <c r="K15" i="4"/>
  <c r="Q15" i="4" s="1"/>
  <c r="M15" i="4"/>
  <c r="E16" i="4" s="1"/>
  <c r="F16" i="4" s="1"/>
  <c r="G16" i="4" s="1"/>
  <c r="P15" i="4" l="1"/>
  <c r="F15" i="27"/>
  <c r="G14" i="19"/>
  <c r="G14" i="25"/>
  <c r="T14" i="4"/>
  <c r="F13" i="19"/>
  <c r="F13" i="25"/>
  <c r="A73" i="26"/>
  <c r="J16" i="4"/>
  <c r="H16" i="4"/>
  <c r="I16" i="4"/>
  <c r="U14" i="4" l="1"/>
  <c r="E14" i="19"/>
  <c r="E14" i="25"/>
  <c r="R15" i="4"/>
  <c r="E15" i="27"/>
  <c r="A74" i="26"/>
  <c r="M16" i="4"/>
  <c r="E17" i="4" s="1"/>
  <c r="K16" i="4"/>
  <c r="Q16" i="4" s="1"/>
  <c r="V15" i="4" l="1"/>
  <c r="G15" i="27"/>
  <c r="P16" i="4"/>
  <c r="F16" i="27"/>
  <c r="F14" i="19"/>
  <c r="F14" i="25"/>
  <c r="A75" i="26"/>
  <c r="F17" i="4"/>
  <c r="G17" i="4" s="1"/>
  <c r="R16" i="4" l="1"/>
  <c r="E16" i="27"/>
  <c r="G15" i="19"/>
  <c r="G15" i="25"/>
  <c r="T15" i="4"/>
  <c r="A76" i="26"/>
  <c r="J17" i="4"/>
  <c r="H17" i="4"/>
  <c r="I17" i="4"/>
  <c r="U15" i="4" l="1"/>
  <c r="E15" i="19"/>
  <c r="E15" i="25"/>
  <c r="V16" i="4"/>
  <c r="G16" i="27"/>
  <c r="A77" i="26"/>
  <c r="K17" i="4"/>
  <c r="Q17" i="4" s="1"/>
  <c r="M17" i="4"/>
  <c r="E18" i="4" s="1"/>
  <c r="P17" i="4" l="1"/>
  <c r="F17" i="27"/>
  <c r="G16" i="19"/>
  <c r="G16" i="25"/>
  <c r="T16" i="4"/>
  <c r="F15" i="19"/>
  <c r="F15" i="25"/>
  <c r="A78" i="26"/>
  <c r="F18" i="4"/>
  <c r="G18" i="4" s="1"/>
  <c r="U16" i="4" l="1"/>
  <c r="E16" i="19"/>
  <c r="E16" i="25"/>
  <c r="R17" i="4"/>
  <c r="E17" i="27"/>
  <c r="A79" i="26"/>
  <c r="J18" i="4"/>
  <c r="H18" i="4"/>
  <c r="I18" i="4"/>
  <c r="V17" i="4" l="1"/>
  <c r="G17" i="27"/>
  <c r="M18" i="4"/>
  <c r="F16" i="19"/>
  <c r="F16" i="25"/>
  <c r="A80" i="26"/>
  <c r="K18" i="4"/>
  <c r="Q18" i="4" s="1"/>
  <c r="E19" i="4"/>
  <c r="F19" i="4" s="1"/>
  <c r="P18" i="4" l="1"/>
  <c r="F18" i="27"/>
  <c r="G17" i="19"/>
  <c r="G17" i="25"/>
  <c r="A81" i="26"/>
  <c r="G19" i="4"/>
  <c r="R18" i="4" l="1"/>
  <c r="E18" i="27"/>
  <c r="A82" i="26"/>
  <c r="J19" i="4"/>
  <c r="H19" i="4"/>
  <c r="I19" i="4"/>
  <c r="G18" i="27" l="1"/>
  <c r="V18" i="4"/>
  <c r="A83" i="26"/>
  <c r="M19" i="4"/>
  <c r="E20" i="4" s="1"/>
  <c r="F20" i="4" s="1"/>
  <c r="X18" i="4"/>
  <c r="F20" i="12" s="1"/>
  <c r="K19" i="4"/>
  <c r="Q19" i="4" s="1"/>
  <c r="P19" i="4" l="1"/>
  <c r="F19" i="27"/>
  <c r="T18" i="4"/>
  <c r="G18" i="19"/>
  <c r="G18" i="25"/>
  <c r="U18" i="4"/>
  <c r="A84" i="26"/>
  <c r="G20" i="4"/>
  <c r="H20" i="4" s="1"/>
  <c r="F18" i="19" l="1"/>
  <c r="F18" i="25"/>
  <c r="E18" i="19"/>
  <c r="E18" i="25"/>
  <c r="R19" i="4"/>
  <c r="E19" i="27"/>
  <c r="A85" i="26"/>
  <c r="J20" i="4"/>
  <c r="I20" i="4"/>
  <c r="V19" i="4" l="1"/>
  <c r="G19" i="27"/>
  <c r="A86" i="26"/>
  <c r="K20" i="4"/>
  <c r="Q20" i="4" s="1"/>
  <c r="M20" i="4"/>
  <c r="E21" i="4" s="1"/>
  <c r="F21" i="4" s="1"/>
  <c r="G21" i="4" s="1"/>
  <c r="J21" i="4" s="1"/>
  <c r="P20" i="4" l="1"/>
  <c r="F20" i="27"/>
  <c r="G19" i="19"/>
  <c r="G19" i="25"/>
  <c r="T19" i="4"/>
  <c r="A87" i="26"/>
  <c r="I21" i="4"/>
  <c r="K21" i="4" s="1"/>
  <c r="Q21" i="4" s="1"/>
  <c r="H21" i="4"/>
  <c r="X19" i="4"/>
  <c r="F21" i="12" s="1"/>
  <c r="U19" i="4" l="1"/>
  <c r="E19" i="19"/>
  <c r="E19" i="25"/>
  <c r="P21" i="4"/>
  <c r="F21" i="27"/>
  <c r="R20" i="4"/>
  <c r="E20" i="27"/>
  <c r="A88" i="26"/>
  <c r="M21" i="4"/>
  <c r="E22" i="4" s="1"/>
  <c r="R21" i="4" l="1"/>
  <c r="E21" i="27"/>
  <c r="G20" i="27"/>
  <c r="V20" i="4"/>
  <c r="X20" i="4"/>
  <c r="F22" i="12" s="1"/>
  <c r="F19" i="19"/>
  <c r="F19" i="25"/>
  <c r="A89" i="26"/>
  <c r="F22" i="4"/>
  <c r="G22" i="4" s="1"/>
  <c r="T20" i="4" l="1"/>
  <c r="G20" i="19"/>
  <c r="G20" i="25"/>
  <c r="U20" i="4"/>
  <c r="V21" i="4"/>
  <c r="G21" i="27"/>
  <c r="A90" i="26"/>
  <c r="J22" i="4"/>
  <c r="H22" i="4"/>
  <c r="I22" i="4"/>
  <c r="G21" i="19" l="1"/>
  <c r="G21" i="25"/>
  <c r="T21" i="4"/>
  <c r="F20" i="19"/>
  <c r="F20" i="25"/>
  <c r="E20" i="19"/>
  <c r="E20" i="25"/>
  <c r="A91" i="26"/>
  <c r="K22" i="4"/>
  <c r="Q22" i="4" s="1"/>
  <c r="X21" i="4"/>
  <c r="F23" i="12" s="1"/>
  <c r="M22" i="4"/>
  <c r="E23" i="4" s="1"/>
  <c r="U21" i="4" l="1"/>
  <c r="E21" i="19"/>
  <c r="E21" i="25"/>
  <c r="P22" i="4"/>
  <c r="F22" i="27"/>
  <c r="A92" i="26"/>
  <c r="F23" i="4"/>
  <c r="G23" i="4" s="1"/>
  <c r="R22" i="4" l="1"/>
  <c r="E22" i="27"/>
  <c r="F21" i="19"/>
  <c r="F21" i="25"/>
  <c r="A93" i="26"/>
  <c r="J23" i="4"/>
  <c r="H23" i="4"/>
  <c r="I23" i="4"/>
  <c r="M23" i="4" s="1"/>
  <c r="G22" i="27" l="1"/>
  <c r="V22" i="4"/>
  <c r="A94" i="26"/>
  <c r="K23" i="4"/>
  <c r="Q23" i="4" s="1"/>
  <c r="E24" i="4"/>
  <c r="T22" i="4" l="1"/>
  <c r="G22" i="19"/>
  <c r="G22" i="25"/>
  <c r="P23" i="4"/>
  <c r="F23" i="27"/>
  <c r="A95" i="26"/>
  <c r="X22" i="4"/>
  <c r="F24" i="12" s="1"/>
  <c r="F24" i="4"/>
  <c r="G24" i="4" s="1"/>
  <c r="R23" i="4" l="1"/>
  <c r="E23" i="27"/>
  <c r="U22" i="4"/>
  <c r="E22" i="19"/>
  <c r="E22" i="25"/>
  <c r="A96" i="26"/>
  <c r="J24" i="4"/>
  <c r="H24" i="4"/>
  <c r="I24" i="4"/>
  <c r="F22" i="19" l="1"/>
  <c r="F22" i="25"/>
  <c r="V23" i="4"/>
  <c r="G23" i="27"/>
  <c r="A97" i="26"/>
  <c r="M24" i="4"/>
  <c r="E25" i="4" s="1"/>
  <c r="X23" i="4"/>
  <c r="F25" i="12" s="1"/>
  <c r="K24" i="4"/>
  <c r="Q24" i="4" s="1"/>
  <c r="P24" i="4" l="1"/>
  <c r="F24" i="27"/>
  <c r="G23" i="19"/>
  <c r="G23" i="25"/>
  <c r="T23" i="4"/>
  <c r="A98" i="26"/>
  <c r="F25" i="4"/>
  <c r="G25" i="4" s="1"/>
  <c r="U23" i="4" l="1"/>
  <c r="E23" i="19"/>
  <c r="E23" i="25"/>
  <c r="R24" i="4"/>
  <c r="E24" i="27"/>
  <c r="A99" i="26"/>
  <c r="J25" i="4"/>
  <c r="H25" i="4"/>
  <c r="I25" i="4"/>
  <c r="G24" i="27" l="1"/>
  <c r="V24" i="4"/>
  <c r="F23" i="19"/>
  <c r="F23" i="25"/>
  <c r="A100" i="26"/>
  <c r="M25" i="4"/>
  <c r="E26" i="4" s="1"/>
  <c r="K25" i="4"/>
  <c r="Q25" i="4" s="1"/>
  <c r="P25" i="4" l="1"/>
  <c r="F25" i="27"/>
  <c r="T24" i="4"/>
  <c r="G24" i="19"/>
  <c r="G24" i="25"/>
  <c r="A101" i="26"/>
  <c r="X24" i="4"/>
  <c r="F26" i="12" s="1"/>
  <c r="F26" i="4"/>
  <c r="G26" i="4" s="1"/>
  <c r="U24" i="4" l="1"/>
  <c r="E24" i="19"/>
  <c r="E24" i="25"/>
  <c r="R25" i="4"/>
  <c r="E25" i="27"/>
  <c r="A102" i="26"/>
  <c r="J26" i="4"/>
  <c r="H26" i="4"/>
  <c r="I26" i="4"/>
  <c r="V25" i="4" l="1"/>
  <c r="G25" i="27"/>
  <c r="F24" i="19"/>
  <c r="F24" i="25"/>
  <c r="A103" i="26"/>
  <c r="M26" i="4"/>
  <c r="E27" i="4" s="1"/>
  <c r="F27" i="4" s="1"/>
  <c r="G27" i="4" s="1"/>
  <c r="X25" i="4"/>
  <c r="F27" i="12" s="1"/>
  <c r="K26" i="4"/>
  <c r="Q26" i="4" s="1"/>
  <c r="P26" i="4" l="1"/>
  <c r="F26" i="27"/>
  <c r="G25" i="19"/>
  <c r="G25" i="25"/>
  <c r="T25" i="4"/>
  <c r="A104" i="26"/>
  <c r="J27" i="4"/>
  <c r="H27" i="4"/>
  <c r="I27" i="4"/>
  <c r="U25" i="4" l="1"/>
  <c r="E25" i="19"/>
  <c r="E25" i="25"/>
  <c r="R26" i="4"/>
  <c r="E26" i="27"/>
  <c r="A105" i="26"/>
  <c r="M27" i="4"/>
  <c r="E28" i="4" s="1"/>
  <c r="K27" i="4"/>
  <c r="Q27" i="4" s="1"/>
  <c r="G26" i="27" l="1"/>
  <c r="V26" i="4"/>
  <c r="P27" i="4"/>
  <c r="F27" i="27"/>
  <c r="F25" i="19"/>
  <c r="F25" i="25"/>
  <c r="A106" i="26"/>
  <c r="X26" i="4"/>
  <c r="F28" i="12" s="1"/>
  <c r="F28" i="4"/>
  <c r="G28" i="4" s="1"/>
  <c r="R27" i="4" l="1"/>
  <c r="E27" i="27"/>
  <c r="T26" i="4"/>
  <c r="G26" i="19"/>
  <c r="G26" i="25"/>
  <c r="U26" i="4"/>
  <c r="A107" i="26"/>
  <c r="J28" i="4"/>
  <c r="H28" i="4"/>
  <c r="I28" i="4"/>
  <c r="F26" i="19" l="1"/>
  <c r="F26" i="25"/>
  <c r="E26" i="19"/>
  <c r="E26" i="25"/>
  <c r="V27" i="4"/>
  <c r="G27" i="27"/>
  <c r="A108" i="26"/>
  <c r="M28" i="4"/>
  <c r="E29" i="4" s="1"/>
  <c r="K28" i="4"/>
  <c r="Q28" i="4" s="1"/>
  <c r="G27" i="19" l="1"/>
  <c r="G27" i="25"/>
  <c r="T27" i="4"/>
  <c r="P28" i="4"/>
  <c r="F28" i="27"/>
  <c r="A109" i="26"/>
  <c r="X27" i="4"/>
  <c r="F29" i="12" s="1"/>
  <c r="F29" i="4"/>
  <c r="G29" i="4" s="1"/>
  <c r="R28" i="4" l="1"/>
  <c r="E28" i="27"/>
  <c r="U27" i="4"/>
  <c r="E27" i="19"/>
  <c r="E27" i="25"/>
  <c r="A110" i="26"/>
  <c r="J29" i="4"/>
  <c r="H29" i="4"/>
  <c r="I29" i="4"/>
  <c r="F27" i="19" l="1"/>
  <c r="F27" i="25"/>
  <c r="G28" i="27"/>
  <c r="V28" i="4"/>
  <c r="A111" i="26"/>
  <c r="M29" i="4"/>
  <c r="E30" i="4" s="1"/>
  <c r="F30" i="4" s="1"/>
  <c r="X28" i="4"/>
  <c r="F30" i="12" s="1"/>
  <c r="K29" i="4"/>
  <c r="Q29" i="4" s="1"/>
  <c r="P29" i="4" l="1"/>
  <c r="F29" i="27"/>
  <c r="T28" i="4"/>
  <c r="G28" i="19"/>
  <c r="G28" i="25"/>
  <c r="A112" i="26"/>
  <c r="G30" i="4"/>
  <c r="E28" i="19" l="1"/>
  <c r="E28" i="25"/>
  <c r="U28" i="4"/>
  <c r="R29" i="4"/>
  <c r="E29" i="27"/>
  <c r="A113" i="26"/>
  <c r="J30" i="4"/>
  <c r="H30" i="4"/>
  <c r="I30" i="4"/>
  <c r="V29" i="4" l="1"/>
  <c r="G29" i="27"/>
  <c r="F28" i="19"/>
  <c r="F28" i="25"/>
  <c r="A114" i="26"/>
  <c r="K30" i="4"/>
  <c r="Q30" i="4" s="1"/>
  <c r="M30" i="4"/>
  <c r="E31" i="4" s="1"/>
  <c r="F31" i="4" s="1"/>
  <c r="G31" i="4" s="1"/>
  <c r="X29" i="4"/>
  <c r="F31" i="12" s="1"/>
  <c r="P30" i="4" l="1"/>
  <c r="F30" i="27"/>
  <c r="G29" i="19"/>
  <c r="G29" i="25"/>
  <c r="T29" i="4"/>
  <c r="A115" i="26"/>
  <c r="J31" i="4"/>
  <c r="H31" i="4"/>
  <c r="I31" i="4"/>
  <c r="U29" i="4" l="1"/>
  <c r="E29" i="19"/>
  <c r="E29" i="25"/>
  <c r="R30" i="4"/>
  <c r="E30" i="27"/>
  <c r="A116" i="26"/>
  <c r="K31" i="4"/>
  <c r="Q31" i="4" s="1"/>
  <c r="M31" i="4"/>
  <c r="E32" i="4" s="1"/>
  <c r="F32" i="4" s="1"/>
  <c r="P31" i="4" l="1"/>
  <c r="F31" i="27"/>
  <c r="G30" i="27"/>
  <c r="V30" i="4"/>
  <c r="F29" i="19"/>
  <c r="F29" i="25"/>
  <c r="A117" i="26"/>
  <c r="X30" i="4"/>
  <c r="F32" i="12" s="1"/>
  <c r="G32" i="4"/>
  <c r="T30" i="4" l="1"/>
  <c r="G30" i="19"/>
  <c r="G30" i="25"/>
  <c r="R31" i="4"/>
  <c r="E31" i="27"/>
  <c r="A118" i="26"/>
  <c r="J32" i="4"/>
  <c r="H32" i="4"/>
  <c r="I32" i="4"/>
  <c r="G31" i="27" l="1"/>
  <c r="V31" i="4"/>
  <c r="U30" i="4"/>
  <c r="E30" i="19"/>
  <c r="E30" i="25"/>
  <c r="A119" i="26"/>
  <c r="M32" i="4"/>
  <c r="E33" i="4" s="1"/>
  <c r="F33" i="4" s="1"/>
  <c r="G33" i="4" s="1"/>
  <c r="K32" i="4"/>
  <c r="Q32" i="4" s="1"/>
  <c r="F30" i="19" l="1"/>
  <c r="F30" i="25"/>
  <c r="P32" i="4"/>
  <c r="F32" i="27"/>
  <c r="T31" i="4"/>
  <c r="G31" i="19"/>
  <c r="G31" i="25"/>
  <c r="A120" i="26"/>
  <c r="X31" i="4"/>
  <c r="F33" i="12" s="1"/>
  <c r="I33" i="4"/>
  <c r="J33" i="4"/>
  <c r="H33" i="4"/>
  <c r="U31" i="4" l="1"/>
  <c r="E31" i="19"/>
  <c r="E31" i="25"/>
  <c r="R32" i="4"/>
  <c r="E32" i="27"/>
  <c r="A121" i="26"/>
  <c r="M33" i="4"/>
  <c r="E34" i="4" s="1"/>
  <c r="F34" i="4" s="1"/>
  <c r="G34" i="4" s="1"/>
  <c r="K33" i="4"/>
  <c r="G32" i="27" l="1"/>
  <c r="V32" i="4"/>
  <c r="F31" i="19"/>
  <c r="F31" i="25"/>
  <c r="A122" i="26"/>
  <c r="Q33" i="4"/>
  <c r="J34" i="4"/>
  <c r="H34" i="4"/>
  <c r="I34" i="4"/>
  <c r="P33" i="4" l="1"/>
  <c r="F33" i="27"/>
  <c r="T32" i="4"/>
  <c r="G32" i="19"/>
  <c r="G32" i="25"/>
  <c r="A123" i="26"/>
  <c r="K34" i="4"/>
  <c r="Q34" i="4" s="1"/>
  <c r="X32" i="4"/>
  <c r="F34" i="12" s="1"/>
  <c r="M34" i="4"/>
  <c r="E35" i="4" s="1"/>
  <c r="U32" i="4" l="1"/>
  <c r="E32" i="19"/>
  <c r="E32" i="25"/>
  <c r="P34" i="4"/>
  <c r="F34" i="27"/>
  <c r="R33" i="4"/>
  <c r="E33" i="27"/>
  <c r="A124" i="26"/>
  <c r="F35" i="4"/>
  <c r="G35" i="4" s="1"/>
  <c r="V33" i="4" l="1"/>
  <c r="G33" i="27"/>
  <c r="R34" i="4"/>
  <c r="E34" i="27"/>
  <c r="F32" i="19"/>
  <c r="F32" i="25"/>
  <c r="A125" i="26"/>
  <c r="X33" i="4"/>
  <c r="F35" i="12" s="1"/>
  <c r="J35" i="4"/>
  <c r="H35" i="4"/>
  <c r="I35" i="4"/>
  <c r="G34" i="27" l="1"/>
  <c r="V34" i="4"/>
  <c r="G33" i="19"/>
  <c r="G33" i="25"/>
  <c r="T33" i="4"/>
  <c r="A126" i="26"/>
  <c r="M35" i="4"/>
  <c r="E36" i="4" s="1"/>
  <c r="X34" i="4"/>
  <c r="F36" i="12" s="1"/>
  <c r="K35" i="4"/>
  <c r="Q35" i="4" s="1"/>
  <c r="U33" i="4" l="1"/>
  <c r="E33" i="19"/>
  <c r="E33" i="25"/>
  <c r="T34" i="4"/>
  <c r="G34" i="19"/>
  <c r="G34" i="25"/>
  <c r="U34" i="4"/>
  <c r="P35" i="4"/>
  <c r="F35" i="27"/>
  <c r="A127" i="26"/>
  <c r="F36" i="4"/>
  <c r="G36" i="4" s="1"/>
  <c r="F34" i="19" l="1"/>
  <c r="F34" i="25"/>
  <c r="R35" i="4"/>
  <c r="E35" i="27"/>
  <c r="E34" i="19"/>
  <c r="E34" i="25"/>
  <c r="F33" i="19"/>
  <c r="F33" i="25"/>
  <c r="A128" i="26"/>
  <c r="J36" i="4"/>
  <c r="H36" i="4"/>
  <c r="I36" i="4"/>
  <c r="V35" i="4" l="1"/>
  <c r="G35" i="27"/>
  <c r="A129" i="26"/>
  <c r="M36" i="4"/>
  <c r="K36" i="4"/>
  <c r="Q36" i="4" s="1"/>
  <c r="E37" i="4"/>
  <c r="F37" i="4" s="1"/>
  <c r="G37" i="4" s="1"/>
  <c r="P36" i="4" l="1"/>
  <c r="F36" i="27"/>
  <c r="G35" i="19"/>
  <c r="G35" i="25"/>
  <c r="T35" i="4"/>
  <c r="A130" i="26"/>
  <c r="X35" i="4"/>
  <c r="F37" i="12" s="1"/>
  <c r="J37" i="4"/>
  <c r="H37" i="4"/>
  <c r="I37" i="4"/>
  <c r="K37" i="4" s="1"/>
  <c r="Q37" i="4" s="1"/>
  <c r="P37" i="4" l="1"/>
  <c r="F37" i="27"/>
  <c r="U35" i="4"/>
  <c r="E35" i="19"/>
  <c r="E35" i="25"/>
  <c r="R36" i="4"/>
  <c r="E36" i="27"/>
  <c r="A131" i="26"/>
  <c r="M37" i="4"/>
  <c r="E38" i="4" s="1"/>
  <c r="G36" i="27" l="1"/>
  <c r="V36" i="4"/>
  <c r="F35" i="19"/>
  <c r="F35" i="25"/>
  <c r="R37" i="4"/>
  <c r="E37" i="27"/>
  <c r="A132" i="26"/>
  <c r="F38" i="4"/>
  <c r="G38" i="4" s="1"/>
  <c r="V37" i="4" l="1"/>
  <c r="G37" i="27"/>
  <c r="T36" i="4"/>
  <c r="G36" i="19"/>
  <c r="G36" i="25"/>
  <c r="U36" i="4"/>
  <c r="X36" i="4"/>
  <c r="F38" i="12" s="1"/>
  <c r="A133" i="26"/>
  <c r="X37" i="4"/>
  <c r="F39" i="12" s="1"/>
  <c r="J38" i="4"/>
  <c r="H38" i="4"/>
  <c r="I38" i="4"/>
  <c r="K38" i="4" s="1"/>
  <c r="Q38" i="4" s="1"/>
  <c r="P38" i="4" l="1"/>
  <c r="F38" i="27"/>
  <c r="E36" i="19"/>
  <c r="E36" i="25"/>
  <c r="F36" i="19"/>
  <c r="F36" i="25"/>
  <c r="G37" i="19"/>
  <c r="G37" i="25"/>
  <c r="T37" i="4"/>
  <c r="U37" i="4" s="1"/>
  <c r="A134" i="26"/>
  <c r="M38" i="4"/>
  <c r="E39" i="4" s="1"/>
  <c r="F39" i="4" s="1"/>
  <c r="G39" i="4" s="1"/>
  <c r="F37" i="19" l="1"/>
  <c r="F37" i="25"/>
  <c r="E37" i="19"/>
  <c r="E37" i="25"/>
  <c r="R38" i="4"/>
  <c r="E38" i="27"/>
  <c r="A135" i="26"/>
  <c r="J39" i="4"/>
  <c r="H39" i="4"/>
  <c r="I39" i="4"/>
  <c r="G38" i="27" l="1"/>
  <c r="V38" i="4"/>
  <c r="A136" i="26"/>
  <c r="M39" i="4"/>
  <c r="K39" i="4"/>
  <c r="Q39" i="4" s="1"/>
  <c r="E40" i="4"/>
  <c r="T38" i="4" l="1"/>
  <c r="G38" i="19"/>
  <c r="G38" i="25"/>
  <c r="P39" i="4"/>
  <c r="F39" i="27"/>
  <c r="A137" i="26"/>
  <c r="X38" i="4"/>
  <c r="F40" i="12" s="1"/>
  <c r="F40" i="4"/>
  <c r="G40" i="4" s="1"/>
  <c r="R39" i="4" l="1"/>
  <c r="E39" i="27"/>
  <c r="U38" i="4"/>
  <c r="E38" i="19"/>
  <c r="E38" i="25"/>
  <c r="A138" i="26"/>
  <c r="J40" i="4"/>
  <c r="H40" i="4"/>
  <c r="I40" i="4"/>
  <c r="M40" i="4" s="1"/>
  <c r="F38" i="19" l="1"/>
  <c r="F38" i="25"/>
  <c r="V39" i="4"/>
  <c r="G39" i="27"/>
  <c r="A139" i="26"/>
  <c r="K40" i="4"/>
  <c r="Q40" i="4" s="1"/>
  <c r="E41" i="4"/>
  <c r="F41" i="4" s="1"/>
  <c r="G39" i="19" l="1"/>
  <c r="G39" i="25"/>
  <c r="T39" i="4"/>
  <c r="P40" i="4"/>
  <c r="F40" i="27"/>
  <c r="A140" i="26"/>
  <c r="X39" i="4"/>
  <c r="F41" i="12" s="1"/>
  <c r="G41" i="4"/>
  <c r="U39" i="4" l="1"/>
  <c r="E39" i="19"/>
  <c r="E39" i="25"/>
  <c r="R40" i="4"/>
  <c r="E40" i="27"/>
  <c r="A141" i="26"/>
  <c r="I41" i="4"/>
  <c r="J41" i="4"/>
  <c r="H41" i="4"/>
  <c r="G40" i="27" l="1"/>
  <c r="V40" i="4"/>
  <c r="F39" i="19"/>
  <c r="F39" i="25"/>
  <c r="A142" i="26"/>
  <c r="M41" i="4"/>
  <c r="E42" i="4" s="1"/>
  <c r="F42" i="4" s="1"/>
  <c r="G42" i="4" s="1"/>
  <c r="X40" i="4"/>
  <c r="F42" i="12" s="1"/>
  <c r="K41" i="4"/>
  <c r="T40" i="4" l="1"/>
  <c r="G40" i="19"/>
  <c r="G40" i="25"/>
  <c r="U40" i="4"/>
  <c r="A143" i="26"/>
  <c r="Q41" i="4"/>
  <c r="I42" i="4"/>
  <c r="J42" i="4"/>
  <c r="H42" i="4"/>
  <c r="P41" i="4" l="1"/>
  <c r="F41" i="27"/>
  <c r="F40" i="19"/>
  <c r="F40" i="25"/>
  <c r="E40" i="19"/>
  <c r="E40" i="25"/>
  <c r="A144" i="26"/>
  <c r="K42" i="4"/>
  <c r="Q42" i="4" s="1"/>
  <c r="M42" i="4"/>
  <c r="E43" i="4" s="1"/>
  <c r="F43" i="4" s="1"/>
  <c r="P42" i="4" l="1"/>
  <c r="F42" i="27"/>
  <c r="R41" i="4"/>
  <c r="E41" i="27"/>
  <c r="A145" i="26"/>
  <c r="G43" i="4"/>
  <c r="H43" i="4" s="1"/>
  <c r="V41" i="4" l="1"/>
  <c r="G41" i="27"/>
  <c r="R42" i="4"/>
  <c r="E42" i="27"/>
  <c r="A146" i="26"/>
  <c r="J43" i="4"/>
  <c r="I43" i="4"/>
  <c r="K43" i="4" s="1"/>
  <c r="Q43" i="4" s="1"/>
  <c r="X41" i="4"/>
  <c r="F43" i="12" s="1"/>
  <c r="P43" i="4" l="1"/>
  <c r="F43" i="27"/>
  <c r="G42" i="27"/>
  <c r="V42" i="4"/>
  <c r="G41" i="19"/>
  <c r="G41" i="25"/>
  <c r="T41" i="4"/>
  <c r="A147" i="26"/>
  <c r="M43" i="4"/>
  <c r="E44" i="4" s="1"/>
  <c r="F44" i="4" s="1"/>
  <c r="G44" i="4" s="1"/>
  <c r="T42" i="4" l="1"/>
  <c r="G42" i="19"/>
  <c r="G42" i="25"/>
  <c r="U42" i="4"/>
  <c r="U41" i="4"/>
  <c r="E41" i="19"/>
  <c r="E41" i="25"/>
  <c r="X42" i="4"/>
  <c r="F44" i="12" s="1"/>
  <c r="R43" i="4"/>
  <c r="E43" i="27"/>
  <c r="A148" i="26"/>
  <c r="J44" i="4"/>
  <c r="H44" i="4"/>
  <c r="I44" i="4"/>
  <c r="F42" i="19" l="1"/>
  <c r="F42" i="25"/>
  <c r="F41" i="19"/>
  <c r="F41" i="25"/>
  <c r="V43" i="4"/>
  <c r="G43" i="27"/>
  <c r="E42" i="19"/>
  <c r="E42" i="25"/>
  <c r="A149" i="26"/>
  <c r="M44" i="4"/>
  <c r="E45" i="4" s="1"/>
  <c r="K44" i="4"/>
  <c r="Q44" i="4" s="1"/>
  <c r="G43" i="19" l="1"/>
  <c r="G43" i="25"/>
  <c r="T43" i="4"/>
  <c r="P44" i="4"/>
  <c r="F44" i="27"/>
  <c r="A150" i="26"/>
  <c r="X43" i="4"/>
  <c r="F45" i="12" s="1"/>
  <c r="F45" i="4"/>
  <c r="G45" i="4" s="1"/>
  <c r="U43" i="4" l="1"/>
  <c r="E43" i="19"/>
  <c r="E43" i="25"/>
  <c r="R44" i="4"/>
  <c r="E44" i="27"/>
  <c r="A151" i="26"/>
  <c r="J45" i="4"/>
  <c r="H45" i="4"/>
  <c r="I45" i="4"/>
  <c r="G44" i="27" l="1"/>
  <c r="V44" i="4"/>
  <c r="K45" i="4"/>
  <c r="Q45" i="4" s="1"/>
  <c r="F43" i="19"/>
  <c r="F43" i="25"/>
  <c r="A152" i="26"/>
  <c r="M45" i="4"/>
  <c r="E46" i="4" s="1"/>
  <c r="F46" i="4" s="1"/>
  <c r="T44" i="4" l="1"/>
  <c r="G44" i="19"/>
  <c r="G44" i="25"/>
  <c r="P45" i="4"/>
  <c r="F45" i="27"/>
  <c r="A153" i="26"/>
  <c r="X44" i="4"/>
  <c r="F46" i="12" s="1"/>
  <c r="G46" i="4"/>
  <c r="R45" i="4" l="1"/>
  <c r="E45" i="27"/>
  <c r="U44" i="4"/>
  <c r="E44" i="19"/>
  <c r="E44" i="25"/>
  <c r="A154" i="26"/>
  <c r="J46" i="4"/>
  <c r="H46" i="4"/>
  <c r="I46" i="4"/>
  <c r="F44" i="19" l="1"/>
  <c r="F44" i="25"/>
  <c r="V45" i="4"/>
  <c r="G45" i="27"/>
  <c r="A155" i="26"/>
  <c r="M46" i="4"/>
  <c r="E47" i="4" s="1"/>
  <c r="F47" i="4" s="1"/>
  <c r="G47" i="4" s="1"/>
  <c r="X45" i="4"/>
  <c r="F47" i="12" s="1"/>
  <c r="K46" i="4"/>
  <c r="Q46" i="4" s="1"/>
  <c r="P46" i="4" l="1"/>
  <c r="F46" i="27"/>
  <c r="G45" i="19"/>
  <c r="G45" i="25"/>
  <c r="T45" i="4"/>
  <c r="A156" i="26"/>
  <c r="J47" i="4"/>
  <c r="H47" i="4"/>
  <c r="I47" i="4"/>
  <c r="U45" i="4" l="1"/>
  <c r="E45" i="19"/>
  <c r="E45" i="25"/>
  <c r="K47" i="4"/>
  <c r="Q47" i="4" s="1"/>
  <c r="R46" i="4"/>
  <c r="E46" i="27"/>
  <c r="A157" i="26"/>
  <c r="M47" i="4"/>
  <c r="E48" i="4" s="1"/>
  <c r="F48" i="4" s="1"/>
  <c r="G46" i="27" l="1"/>
  <c r="V46" i="4"/>
  <c r="P47" i="4"/>
  <c r="F47" i="27"/>
  <c r="F45" i="19"/>
  <c r="F45" i="25"/>
  <c r="A158" i="26"/>
  <c r="X46" i="4"/>
  <c r="F48" i="12" s="1"/>
  <c r="G48" i="4"/>
  <c r="R47" i="4" l="1"/>
  <c r="E47" i="27"/>
  <c r="T46" i="4"/>
  <c r="G46" i="19"/>
  <c r="G46" i="25"/>
  <c r="U46" i="4"/>
  <c r="A159" i="26"/>
  <c r="J48" i="4"/>
  <c r="H48" i="4"/>
  <c r="I48" i="4"/>
  <c r="M48" i="4" s="1"/>
  <c r="E46" i="19" l="1"/>
  <c r="E46" i="25"/>
  <c r="F46" i="19"/>
  <c r="F46" i="25"/>
  <c r="V47" i="4"/>
  <c r="G47" i="27"/>
  <c r="A160" i="26"/>
  <c r="E49" i="4"/>
  <c r="F49" i="4" s="1"/>
  <c r="G49" i="4" s="1"/>
  <c r="K48" i="4"/>
  <c r="G47" i="19" l="1"/>
  <c r="G47" i="25"/>
  <c r="T47" i="4"/>
  <c r="A161" i="26"/>
  <c r="Q48" i="4"/>
  <c r="X47" i="4"/>
  <c r="F49" i="12" s="1"/>
  <c r="H49" i="4"/>
  <c r="I49" i="4"/>
  <c r="J49" i="4"/>
  <c r="P48" i="4" l="1"/>
  <c r="F48" i="27"/>
  <c r="U47" i="4"/>
  <c r="E47" i="19"/>
  <c r="E47" i="25"/>
  <c r="A162" i="26"/>
  <c r="M49" i="4"/>
  <c r="E50" i="4" s="1"/>
  <c r="F50" i="4" s="1"/>
  <c r="G50" i="4" s="1"/>
  <c r="K49" i="4"/>
  <c r="F47" i="19" l="1"/>
  <c r="F47" i="25"/>
  <c r="R48" i="4"/>
  <c r="E48" i="27"/>
  <c r="A163" i="26"/>
  <c r="Q49" i="4"/>
  <c r="J50" i="4"/>
  <c r="H50" i="4"/>
  <c r="I50" i="4"/>
  <c r="P49" i="4" l="1"/>
  <c r="F49" i="27"/>
  <c r="G48" i="27"/>
  <c r="V48" i="4"/>
  <c r="A164" i="26"/>
  <c r="X48" i="4"/>
  <c r="F50" i="12" s="1"/>
  <c r="M50" i="4"/>
  <c r="E51" i="4" s="1"/>
  <c r="K50" i="4"/>
  <c r="Q50" i="4" s="1"/>
  <c r="T48" i="4" l="1"/>
  <c r="G48" i="19"/>
  <c r="G48" i="25"/>
  <c r="U48" i="4"/>
  <c r="P50" i="4"/>
  <c r="F50" i="27"/>
  <c r="R49" i="4"/>
  <c r="E49" i="27"/>
  <c r="A165" i="26"/>
  <c r="F51" i="4"/>
  <c r="G51" i="4" s="1"/>
  <c r="V49" i="4" l="1"/>
  <c r="G49" i="27"/>
  <c r="R50" i="4"/>
  <c r="E50" i="27"/>
  <c r="F48" i="19"/>
  <c r="F48" i="25"/>
  <c r="E48" i="19"/>
  <c r="E48" i="25"/>
  <c r="A166" i="26"/>
  <c r="X49" i="4"/>
  <c r="F51" i="12" s="1"/>
  <c r="J51" i="4"/>
  <c r="H51" i="4"/>
  <c r="I51" i="4"/>
  <c r="G50" i="27" l="1"/>
  <c r="V50" i="4"/>
  <c r="G49" i="19"/>
  <c r="G49" i="25"/>
  <c r="T49" i="4"/>
  <c r="A167" i="26"/>
  <c r="M51" i="4"/>
  <c r="E52" i="4" s="1"/>
  <c r="K51" i="4"/>
  <c r="Q51" i="4" s="1"/>
  <c r="P51" i="4" l="1"/>
  <c r="F51" i="27"/>
  <c r="T50" i="4"/>
  <c r="G50" i="19"/>
  <c r="G50" i="25"/>
  <c r="U49" i="4"/>
  <c r="E49" i="19"/>
  <c r="E49" i="25"/>
  <c r="A168" i="26"/>
  <c r="X50" i="4"/>
  <c r="F52" i="12" s="1"/>
  <c r="F52" i="4"/>
  <c r="G52" i="4" s="1"/>
  <c r="F49" i="19" l="1"/>
  <c r="F49" i="25"/>
  <c r="U50" i="4"/>
  <c r="E50" i="19"/>
  <c r="E50" i="25"/>
  <c r="R51" i="4"/>
  <c r="E51" i="27"/>
  <c r="A169" i="26"/>
  <c r="J52" i="4"/>
  <c r="H52" i="4"/>
  <c r="I52" i="4"/>
  <c r="V51" i="4" l="1"/>
  <c r="G51" i="27"/>
  <c r="F50" i="19"/>
  <c r="F50" i="25"/>
  <c r="A170" i="26"/>
  <c r="M52" i="4"/>
  <c r="E53" i="4" s="1"/>
  <c r="F53" i="4" s="1"/>
  <c r="G53" i="4" s="1"/>
  <c r="X51" i="4"/>
  <c r="F53" i="12" s="1"/>
  <c r="K52" i="4"/>
  <c r="Q52" i="4" s="1"/>
  <c r="P52" i="4" l="1"/>
  <c r="F52" i="27"/>
  <c r="G51" i="19"/>
  <c r="G51" i="25"/>
  <c r="T51" i="4"/>
  <c r="A171" i="26"/>
  <c r="J53" i="4"/>
  <c r="H53" i="4"/>
  <c r="I53" i="4"/>
  <c r="U51" i="4" l="1"/>
  <c r="E51" i="19"/>
  <c r="E51" i="25"/>
  <c r="R52" i="4"/>
  <c r="E52" i="27"/>
  <c r="A172" i="26"/>
  <c r="M53" i="4"/>
  <c r="E54" i="4" s="1"/>
  <c r="K53" i="4"/>
  <c r="Q53" i="4" s="1"/>
  <c r="G52" i="27" l="1"/>
  <c r="V52" i="4"/>
  <c r="P53" i="4"/>
  <c r="F53" i="27"/>
  <c r="F51" i="19"/>
  <c r="F51" i="25"/>
  <c r="A173" i="26"/>
  <c r="F54" i="4"/>
  <c r="G54" i="4" s="1"/>
  <c r="R53" i="4" l="1"/>
  <c r="E53" i="27"/>
  <c r="T52" i="4"/>
  <c r="G52" i="19"/>
  <c r="G52" i="25"/>
  <c r="A174" i="26"/>
  <c r="X52" i="4"/>
  <c r="F54" i="12" s="1"/>
  <c r="J54" i="4"/>
  <c r="H54" i="4"/>
  <c r="I54" i="4"/>
  <c r="U52" i="4" l="1"/>
  <c r="E52" i="19"/>
  <c r="E52" i="25"/>
  <c r="V53" i="4"/>
  <c r="G53" i="27"/>
  <c r="A175" i="26"/>
  <c r="M54" i="4"/>
  <c r="E55" i="4" s="1"/>
  <c r="X53" i="4"/>
  <c r="F55" i="12" s="1"/>
  <c r="K54" i="4"/>
  <c r="Q54" i="4" s="1"/>
  <c r="G53" i="19" l="1"/>
  <c r="G53" i="25"/>
  <c r="T53" i="4"/>
  <c r="P54" i="4"/>
  <c r="F54" i="27"/>
  <c r="F52" i="19"/>
  <c r="F52" i="25"/>
  <c r="A176" i="26"/>
  <c r="F55" i="4"/>
  <c r="G55" i="4" s="1"/>
  <c r="R54" i="4" l="1"/>
  <c r="E54" i="27"/>
  <c r="U53" i="4"/>
  <c r="E53" i="19"/>
  <c r="E53" i="25"/>
  <c r="A177" i="26"/>
  <c r="J55" i="4"/>
  <c r="H55" i="4"/>
  <c r="I55" i="4"/>
  <c r="F53" i="19" l="1"/>
  <c r="F53" i="25"/>
  <c r="M55" i="4"/>
  <c r="G54" i="27"/>
  <c r="V54" i="4"/>
  <c r="A178" i="26"/>
  <c r="K55" i="4"/>
  <c r="Q55" i="4" s="1"/>
  <c r="E56" i="4"/>
  <c r="P55" i="4" l="1"/>
  <c r="F55" i="27"/>
  <c r="T54" i="4"/>
  <c r="G54" i="19"/>
  <c r="G54" i="25"/>
  <c r="A179" i="26"/>
  <c r="X54" i="4"/>
  <c r="F56" i="12" s="1"/>
  <c r="F56" i="4"/>
  <c r="G56" i="4" s="1"/>
  <c r="U54" i="4" l="1"/>
  <c r="E54" i="19"/>
  <c r="E54" i="25"/>
  <c r="R55" i="4"/>
  <c r="E55" i="27"/>
  <c r="A180" i="26"/>
  <c r="J56" i="4"/>
  <c r="H56" i="4"/>
  <c r="I56" i="4"/>
  <c r="M56" i="4" s="1"/>
  <c r="V55" i="4" l="1"/>
  <c r="G55" i="27"/>
  <c r="F54" i="19"/>
  <c r="F54" i="25"/>
  <c r="A181" i="26"/>
  <c r="X55" i="4"/>
  <c r="F57" i="12" s="1"/>
  <c r="K56" i="4"/>
  <c r="Q56" i="4" s="1"/>
  <c r="E57" i="4"/>
  <c r="F57" i="4" s="1"/>
  <c r="P56" i="4" l="1"/>
  <c r="F56" i="27"/>
  <c r="G55" i="19"/>
  <c r="G55" i="25"/>
  <c r="T55" i="4"/>
  <c r="A182" i="26"/>
  <c r="G57" i="4"/>
  <c r="U55" i="4" l="1"/>
  <c r="E55" i="19"/>
  <c r="E55" i="25"/>
  <c r="R56" i="4"/>
  <c r="E56" i="27"/>
  <c r="A183" i="26"/>
  <c r="I57" i="4"/>
  <c r="J57" i="4"/>
  <c r="H57" i="4"/>
  <c r="G56" i="27" l="1"/>
  <c r="V56" i="4"/>
  <c r="F55" i="19"/>
  <c r="F55" i="25"/>
  <c r="A184" i="26"/>
  <c r="M57" i="4"/>
  <c r="E58" i="4" s="1"/>
  <c r="F58" i="4" s="1"/>
  <c r="K57" i="4"/>
  <c r="Q57" i="4" s="1"/>
  <c r="X56" i="4"/>
  <c r="F58" i="12" s="1"/>
  <c r="P57" i="4" l="1"/>
  <c r="F57" i="27"/>
  <c r="T56" i="4"/>
  <c r="G56" i="19"/>
  <c r="G56" i="25"/>
  <c r="U56" i="4"/>
  <c r="A185" i="26"/>
  <c r="G58" i="4"/>
  <c r="I58" i="4" s="1"/>
  <c r="E56" i="19" l="1"/>
  <c r="E56" i="25"/>
  <c r="F56" i="19"/>
  <c r="F56" i="25"/>
  <c r="R57" i="4"/>
  <c r="E57" i="27"/>
  <c r="A186" i="26"/>
  <c r="J58" i="4"/>
  <c r="K58" i="4" s="1"/>
  <c r="H58" i="4"/>
  <c r="M58" i="4" s="1"/>
  <c r="E59" i="4" s="1"/>
  <c r="V57" i="4" l="1"/>
  <c r="G57" i="27"/>
  <c r="A187" i="26"/>
  <c r="X57" i="4"/>
  <c r="F59" i="12" s="1"/>
  <c r="Q58" i="4"/>
  <c r="F59" i="4"/>
  <c r="G59" i="4" s="1"/>
  <c r="P58" i="4" l="1"/>
  <c r="F58" i="27"/>
  <c r="G57" i="19"/>
  <c r="G57" i="25"/>
  <c r="T57" i="4"/>
  <c r="A188" i="26"/>
  <c r="I59" i="4"/>
  <c r="J59" i="4"/>
  <c r="H59" i="4"/>
  <c r="U57" i="4" l="1"/>
  <c r="E57" i="19"/>
  <c r="E57" i="25"/>
  <c r="R58" i="4"/>
  <c r="E58" i="27"/>
  <c r="A189" i="26"/>
  <c r="M59" i="4"/>
  <c r="E60" i="4" s="1"/>
  <c r="F60" i="4" s="1"/>
  <c r="G60" i="4" s="1"/>
  <c r="K59" i="4"/>
  <c r="G58" i="27" l="1"/>
  <c r="V58" i="4"/>
  <c r="F57" i="19"/>
  <c r="F57" i="25"/>
  <c r="A190" i="26"/>
  <c r="I60" i="4"/>
  <c r="H60" i="4"/>
  <c r="X58" i="4"/>
  <c r="F60" i="12" s="1"/>
  <c r="J60" i="4"/>
  <c r="Q59" i="4"/>
  <c r="P59" i="4" l="1"/>
  <c r="F59" i="27"/>
  <c r="T58" i="4"/>
  <c r="G58" i="19"/>
  <c r="G58" i="25"/>
  <c r="A191" i="26"/>
  <c r="M60" i="4"/>
  <c r="E61" i="4" s="1"/>
  <c r="F61" i="4" s="1"/>
  <c r="G61" i="4" s="1"/>
  <c r="K60" i="4"/>
  <c r="Q60" i="4" s="1"/>
  <c r="U58" i="4" l="1"/>
  <c r="E58" i="19"/>
  <c r="E58" i="25"/>
  <c r="P60" i="4"/>
  <c r="F60" i="27"/>
  <c r="R59" i="4"/>
  <c r="E59" i="27"/>
  <c r="A192" i="26"/>
  <c r="J61" i="4"/>
  <c r="H61" i="4"/>
  <c r="I61" i="4"/>
  <c r="M61" i="4" s="1"/>
  <c r="V59" i="4" l="1"/>
  <c r="G59" i="27"/>
  <c r="R60" i="4"/>
  <c r="E60" i="27"/>
  <c r="F58" i="19"/>
  <c r="F58" i="25"/>
  <c r="A193" i="26"/>
  <c r="X59" i="4"/>
  <c r="F61" i="12" s="1"/>
  <c r="K61" i="4"/>
  <c r="Q61" i="4" s="1"/>
  <c r="E62" i="4"/>
  <c r="F62" i="4" s="1"/>
  <c r="G60" i="27" l="1"/>
  <c r="V60" i="4"/>
  <c r="P61" i="4"/>
  <c r="F61" i="27"/>
  <c r="G59" i="19"/>
  <c r="G59" i="25"/>
  <c r="T59" i="4"/>
  <c r="A194" i="26"/>
  <c r="X60" i="4"/>
  <c r="F62" i="12" s="1"/>
  <c r="G62" i="4"/>
  <c r="U59" i="4" l="1"/>
  <c r="E59" i="19"/>
  <c r="E59" i="25"/>
  <c r="R61" i="4"/>
  <c r="E61" i="27"/>
  <c r="T60" i="4"/>
  <c r="G60" i="19"/>
  <c r="G60" i="25"/>
  <c r="A195" i="26"/>
  <c r="I62" i="4"/>
  <c r="J62" i="4"/>
  <c r="H62" i="4"/>
  <c r="U60" i="4" l="1"/>
  <c r="E60" i="19"/>
  <c r="E60" i="25"/>
  <c r="V61" i="4"/>
  <c r="X61" i="4" s="1"/>
  <c r="F63" i="12" s="1"/>
  <c r="G61" i="27"/>
  <c r="F59" i="19"/>
  <c r="F59" i="25"/>
  <c r="A196" i="26"/>
  <c r="M62" i="4"/>
  <c r="E63" i="4" s="1"/>
  <c r="K62" i="4"/>
  <c r="G61" i="19" l="1"/>
  <c r="G61" i="25"/>
  <c r="T61" i="4"/>
  <c r="F60" i="19"/>
  <c r="F60" i="25"/>
  <c r="A197" i="26"/>
  <c r="Q62" i="4"/>
  <c r="F63" i="4"/>
  <c r="G63" i="4" s="1"/>
  <c r="U61" i="4" l="1"/>
  <c r="E61" i="19"/>
  <c r="E61" i="25"/>
  <c r="P62" i="4"/>
  <c r="F62" i="27"/>
  <c r="A198" i="26"/>
  <c r="I63" i="4"/>
  <c r="J63" i="4"/>
  <c r="H63" i="4"/>
  <c r="R62" i="4" l="1"/>
  <c r="E62" i="27"/>
  <c r="F61" i="19"/>
  <c r="F61" i="25"/>
  <c r="A199" i="26"/>
  <c r="M63" i="4"/>
  <c r="E64" i="4" s="1"/>
  <c r="F64" i="4" s="1"/>
  <c r="G64" i="4" s="1"/>
  <c r="J64" i="4" s="1"/>
  <c r="K63" i="4"/>
  <c r="Q63" i="4" s="1"/>
  <c r="P63" i="4" l="1"/>
  <c r="F63" i="27"/>
  <c r="G62" i="27"/>
  <c r="V62" i="4"/>
  <c r="A200" i="26"/>
  <c r="I64" i="4"/>
  <c r="K64" i="4" s="1"/>
  <c r="Q64" i="4" s="1"/>
  <c r="X62" i="4"/>
  <c r="F64" i="12" s="1"/>
  <c r="H64" i="4"/>
  <c r="T62" i="4" l="1"/>
  <c r="G62" i="19"/>
  <c r="G62" i="25"/>
  <c r="U62" i="4"/>
  <c r="P64" i="4"/>
  <c r="F64" i="27"/>
  <c r="R63" i="4"/>
  <c r="E63" i="27"/>
  <c r="A201" i="26"/>
  <c r="M64" i="4"/>
  <c r="E65" i="4" s="1"/>
  <c r="F65" i="4" s="1"/>
  <c r="G65" i="4" s="1"/>
  <c r="V63" i="4" l="1"/>
  <c r="G63" i="27"/>
  <c r="R64" i="4"/>
  <c r="E64" i="27"/>
  <c r="F62" i="19"/>
  <c r="F62" i="25"/>
  <c r="E62" i="19"/>
  <c r="E62" i="25"/>
  <c r="A202" i="26"/>
  <c r="X63" i="4"/>
  <c r="F65" i="12" s="1"/>
  <c r="J65" i="4"/>
  <c r="H65" i="4"/>
  <c r="I65" i="4"/>
  <c r="K65" i="4" s="1"/>
  <c r="Q65" i="4" s="1"/>
  <c r="P65" i="4" l="1"/>
  <c r="F65" i="27"/>
  <c r="G64" i="27"/>
  <c r="V64" i="4"/>
  <c r="G63" i="19"/>
  <c r="G63" i="25"/>
  <c r="T63" i="4"/>
  <c r="A203" i="26"/>
  <c r="M65" i="4"/>
  <c r="E66" i="4" s="1"/>
  <c r="F66" i="4" s="1"/>
  <c r="G66" i="4" s="1"/>
  <c r="U63" i="4" l="1"/>
  <c r="E63" i="19"/>
  <c r="E63" i="25"/>
  <c r="T64" i="4"/>
  <c r="G64" i="19"/>
  <c r="G64" i="25"/>
  <c r="U64" i="4"/>
  <c r="X64" i="4"/>
  <c r="F66" i="12" s="1"/>
  <c r="R65" i="4"/>
  <c r="E65" i="27"/>
  <c r="A204" i="26"/>
  <c r="J66" i="4"/>
  <c r="H66" i="4"/>
  <c r="I66" i="4"/>
  <c r="K66" i="4" s="1"/>
  <c r="Q66" i="4" s="1"/>
  <c r="P66" i="4" l="1"/>
  <c r="F66" i="27"/>
  <c r="F64" i="19"/>
  <c r="F64" i="25"/>
  <c r="E64" i="19"/>
  <c r="E64" i="25"/>
  <c r="V65" i="4"/>
  <c r="G65" i="27"/>
  <c r="F63" i="19"/>
  <c r="F63" i="25"/>
  <c r="A205" i="26"/>
  <c r="M66" i="4"/>
  <c r="E67" i="4" s="1"/>
  <c r="G65" i="19" l="1"/>
  <c r="G65" i="25"/>
  <c r="T65" i="4"/>
  <c r="R66" i="4"/>
  <c r="E66" i="27"/>
  <c r="A206" i="26"/>
  <c r="F67" i="4"/>
  <c r="G67" i="4" s="1"/>
  <c r="U65" i="4" l="1"/>
  <c r="E65" i="19"/>
  <c r="E65" i="25"/>
  <c r="G66" i="27"/>
  <c r="V66" i="4"/>
  <c r="A207" i="26"/>
  <c r="X65" i="4"/>
  <c r="F67" i="12" s="1"/>
  <c r="J67" i="4"/>
  <c r="H67" i="4"/>
  <c r="I67" i="4"/>
  <c r="T66" i="4" l="1"/>
  <c r="G66" i="19"/>
  <c r="G66" i="25"/>
  <c r="F65" i="19"/>
  <c r="F65" i="25"/>
  <c r="A208" i="26"/>
  <c r="M67" i="4"/>
  <c r="E68" i="4" s="1"/>
  <c r="F68" i="4" s="1"/>
  <c r="G68" i="4" s="1"/>
  <c r="K67" i="4"/>
  <c r="Q67" i="4" s="1"/>
  <c r="P67" i="4" l="1"/>
  <c r="F67" i="27"/>
  <c r="U66" i="4"/>
  <c r="E66" i="19"/>
  <c r="E66" i="25"/>
  <c r="A209" i="26"/>
  <c r="X66" i="4"/>
  <c r="F68" i="12" s="1"/>
  <c r="J68" i="4"/>
  <c r="H68" i="4"/>
  <c r="I68" i="4"/>
  <c r="F66" i="19" l="1"/>
  <c r="F66" i="25"/>
  <c r="R67" i="4"/>
  <c r="E67" i="27"/>
  <c r="A210" i="26"/>
  <c r="K68" i="4"/>
  <c r="Q68" i="4" s="1"/>
  <c r="M68" i="4"/>
  <c r="E69" i="4" s="1"/>
  <c r="F69" i="4" s="1"/>
  <c r="V67" i="4" l="1"/>
  <c r="G67" i="27"/>
  <c r="P68" i="4"/>
  <c r="F68" i="27"/>
  <c r="A211" i="26"/>
  <c r="G69" i="4"/>
  <c r="R68" i="4" l="1"/>
  <c r="E68" i="27"/>
  <c r="G67" i="19"/>
  <c r="G67" i="25"/>
  <c r="T67" i="4"/>
  <c r="A212" i="26"/>
  <c r="X67" i="4"/>
  <c r="F69" i="12" s="1"/>
  <c r="J69" i="4"/>
  <c r="H69" i="4"/>
  <c r="I69" i="4"/>
  <c r="U67" i="4" l="1"/>
  <c r="E67" i="19"/>
  <c r="E67" i="25"/>
  <c r="G68" i="27"/>
  <c r="V68" i="4"/>
  <c r="A213" i="26"/>
  <c r="M69" i="4"/>
  <c r="E70" i="4" s="1"/>
  <c r="F70" i="4" s="1"/>
  <c r="G70" i="4" s="1"/>
  <c r="X68" i="4"/>
  <c r="F70" i="12" s="1"/>
  <c r="K69" i="4"/>
  <c r="Q69" i="4" s="1"/>
  <c r="T68" i="4" l="1"/>
  <c r="G68" i="19"/>
  <c r="G68" i="25"/>
  <c r="U68" i="4"/>
  <c r="P69" i="4"/>
  <c r="F69" i="27"/>
  <c r="F67" i="19"/>
  <c r="F67" i="25"/>
  <c r="A214" i="26"/>
  <c r="J70" i="4"/>
  <c r="H70" i="4"/>
  <c r="I70" i="4"/>
  <c r="R69" i="4" l="1"/>
  <c r="E69" i="27"/>
  <c r="F68" i="19"/>
  <c r="F68" i="25"/>
  <c r="E68" i="19"/>
  <c r="E68" i="25"/>
  <c r="A215" i="26"/>
  <c r="K70" i="4"/>
  <c r="Q70" i="4" s="1"/>
  <c r="M70" i="4"/>
  <c r="E71" i="4" s="1"/>
  <c r="F71" i="4" s="1"/>
  <c r="G71" i="4" s="1"/>
  <c r="P70" i="4" l="1"/>
  <c r="F70" i="27"/>
  <c r="V69" i="4"/>
  <c r="G69" i="27"/>
  <c r="A216" i="26"/>
  <c r="X69" i="4"/>
  <c r="F71" i="12" s="1"/>
  <c r="J71" i="4"/>
  <c r="H71" i="4"/>
  <c r="I71" i="4"/>
  <c r="G69" i="19" l="1"/>
  <c r="G69" i="25"/>
  <c r="T69" i="4"/>
  <c r="R70" i="4"/>
  <c r="E70" i="27"/>
  <c r="A217" i="26"/>
  <c r="M71" i="4"/>
  <c r="E72" i="4" s="1"/>
  <c r="K71" i="4"/>
  <c r="Q71" i="4" s="1"/>
  <c r="P71" i="4" l="1"/>
  <c r="F71" i="27"/>
  <c r="G70" i="27"/>
  <c r="V70" i="4"/>
  <c r="U69" i="4"/>
  <c r="E69" i="19"/>
  <c r="E69" i="25"/>
  <c r="A218" i="26"/>
  <c r="F72" i="4"/>
  <c r="G72" i="4" s="1"/>
  <c r="T70" i="4" l="1"/>
  <c r="G70" i="19"/>
  <c r="G70" i="25"/>
  <c r="F69" i="19"/>
  <c r="F69" i="25"/>
  <c r="R71" i="4"/>
  <c r="E71" i="27"/>
  <c r="A219" i="26"/>
  <c r="X70" i="4"/>
  <c r="F72" i="12" s="1"/>
  <c r="J72" i="4"/>
  <c r="H72" i="4"/>
  <c r="I72" i="4"/>
  <c r="K72" i="4" s="1"/>
  <c r="Q72" i="4" s="1"/>
  <c r="V71" i="4" l="1"/>
  <c r="G71" i="27"/>
  <c r="P72" i="4"/>
  <c r="F72" i="27"/>
  <c r="U70" i="4"/>
  <c r="E70" i="19"/>
  <c r="E70" i="25"/>
  <c r="A220" i="26"/>
  <c r="M72" i="4"/>
  <c r="E73" i="4" s="1"/>
  <c r="F73" i="4" s="1"/>
  <c r="R72" i="4" l="1"/>
  <c r="E72" i="27"/>
  <c r="F70" i="19"/>
  <c r="F70" i="25"/>
  <c r="G71" i="19"/>
  <c r="G71" i="25"/>
  <c r="T71" i="4"/>
  <c r="A221" i="26"/>
  <c r="X71" i="4"/>
  <c r="F73" i="12" s="1"/>
  <c r="G73" i="4"/>
  <c r="U71" i="4" l="1"/>
  <c r="E71" i="19"/>
  <c r="E71" i="25"/>
  <c r="G72" i="27"/>
  <c r="V72" i="4"/>
  <c r="A222" i="26"/>
  <c r="J73" i="4"/>
  <c r="H73" i="4"/>
  <c r="I73" i="4"/>
  <c r="T72" i="4" l="1"/>
  <c r="G72" i="19"/>
  <c r="G72" i="25"/>
  <c r="F71" i="19"/>
  <c r="F71" i="25"/>
  <c r="A223" i="26"/>
  <c r="M73" i="4"/>
  <c r="E74" i="4" s="1"/>
  <c r="F74" i="4" s="1"/>
  <c r="G74" i="4" s="1"/>
  <c r="X72" i="4"/>
  <c r="F74" i="12" s="1"/>
  <c r="K73" i="4"/>
  <c r="Q73" i="4" s="1"/>
  <c r="P73" i="4" l="1"/>
  <c r="F73" i="27"/>
  <c r="U72" i="4"/>
  <c r="E72" i="19"/>
  <c r="E72" i="25"/>
  <c r="A224" i="26"/>
  <c r="J74" i="4"/>
  <c r="H74" i="4"/>
  <c r="I74" i="4"/>
  <c r="F72" i="19" l="1"/>
  <c r="F72" i="25"/>
  <c r="R73" i="4"/>
  <c r="E73" i="27"/>
  <c r="A225" i="26"/>
  <c r="K74" i="4"/>
  <c r="Q74" i="4" s="1"/>
  <c r="M74" i="4"/>
  <c r="E75" i="4" s="1"/>
  <c r="P74" i="4" l="1"/>
  <c r="F74" i="27"/>
  <c r="V73" i="4"/>
  <c r="G73" i="27"/>
  <c r="A226" i="26"/>
  <c r="X73" i="4"/>
  <c r="F75" i="12" s="1"/>
  <c r="F75" i="4"/>
  <c r="G75" i="4" s="1"/>
  <c r="G73" i="19" l="1"/>
  <c r="G73" i="25"/>
  <c r="T73" i="4"/>
  <c r="R74" i="4"/>
  <c r="E74" i="27"/>
  <c r="A227" i="26"/>
  <c r="J75" i="4"/>
  <c r="H75" i="4"/>
  <c r="I75" i="4"/>
  <c r="G74" i="27" l="1"/>
  <c r="V74" i="4"/>
  <c r="E73" i="19"/>
  <c r="E73" i="25"/>
  <c r="U73" i="4"/>
  <c r="A228" i="26"/>
  <c r="M75" i="4"/>
  <c r="E76" i="4" s="1"/>
  <c r="K75" i="4"/>
  <c r="Q75" i="4" s="1"/>
  <c r="P75" i="4" l="1"/>
  <c r="F75" i="27"/>
  <c r="F73" i="19"/>
  <c r="F73" i="25"/>
  <c r="T74" i="4"/>
  <c r="G74" i="19"/>
  <c r="G74" i="25"/>
  <c r="A229" i="26"/>
  <c r="X74" i="4"/>
  <c r="F76" i="12" s="1"/>
  <c r="F76" i="4"/>
  <c r="G76" i="4" s="1"/>
  <c r="U74" i="4" l="1"/>
  <c r="E74" i="19"/>
  <c r="E74" i="25"/>
  <c r="R75" i="4"/>
  <c r="E75" i="27"/>
  <c r="A230" i="26"/>
  <c r="J76" i="4"/>
  <c r="H76" i="4"/>
  <c r="I76" i="4"/>
  <c r="V75" i="4" l="1"/>
  <c r="G75" i="27"/>
  <c r="M76" i="4"/>
  <c r="F74" i="19"/>
  <c r="F74" i="25"/>
  <c r="A231" i="26"/>
  <c r="K76" i="4"/>
  <c r="Q76" i="4" s="1"/>
  <c r="E77" i="4"/>
  <c r="P76" i="4" l="1"/>
  <c r="F76" i="27"/>
  <c r="G75" i="19"/>
  <c r="G75" i="25"/>
  <c r="T75" i="4"/>
  <c r="A232" i="26"/>
  <c r="X75" i="4"/>
  <c r="F77" i="12" s="1"/>
  <c r="F77" i="4"/>
  <c r="G77" i="4" s="1"/>
  <c r="U75" i="4" l="1"/>
  <c r="E75" i="19"/>
  <c r="E75" i="25"/>
  <c r="R76" i="4"/>
  <c r="E76" i="27"/>
  <c r="A233" i="26"/>
  <c r="J77" i="4"/>
  <c r="H77" i="4"/>
  <c r="I77" i="4"/>
  <c r="G76" i="27" l="1"/>
  <c r="V76" i="4"/>
  <c r="F75" i="19"/>
  <c r="F75" i="25"/>
  <c r="A234" i="26"/>
  <c r="M77" i="4"/>
  <c r="E78" i="4" s="1"/>
  <c r="X76" i="4"/>
  <c r="F78" i="12" s="1"/>
  <c r="K77" i="4"/>
  <c r="T76" i="4" l="1"/>
  <c r="G76" i="19"/>
  <c r="G76" i="25"/>
  <c r="U76" i="4"/>
  <c r="A235" i="26"/>
  <c r="Q77" i="4"/>
  <c r="F78" i="4"/>
  <c r="G78" i="4" s="1"/>
  <c r="F76" i="19" l="1"/>
  <c r="F76" i="25"/>
  <c r="P77" i="4"/>
  <c r="F77" i="27"/>
  <c r="E76" i="19"/>
  <c r="E76" i="25"/>
  <c r="A236" i="26"/>
  <c r="J78" i="4"/>
  <c r="H78" i="4"/>
  <c r="I78" i="4"/>
  <c r="R77" i="4" l="1"/>
  <c r="E77" i="27"/>
  <c r="A237" i="26"/>
  <c r="K78" i="4"/>
  <c r="Q78" i="4" s="1"/>
  <c r="M78" i="4"/>
  <c r="E79" i="4" s="1"/>
  <c r="P78" i="4" l="1"/>
  <c r="F78" i="27"/>
  <c r="V77" i="4"/>
  <c r="G77" i="27"/>
  <c r="A238" i="26"/>
  <c r="X77" i="4"/>
  <c r="F79" i="12" s="1"/>
  <c r="F79" i="4"/>
  <c r="G79" i="4" s="1"/>
  <c r="G77" i="19" l="1"/>
  <c r="G77" i="25"/>
  <c r="T77" i="4"/>
  <c r="R78" i="4"/>
  <c r="E78" i="27"/>
  <c r="A239" i="26"/>
  <c r="J79" i="4"/>
  <c r="H79" i="4"/>
  <c r="I79" i="4"/>
  <c r="U77" i="4" l="1"/>
  <c r="E77" i="19"/>
  <c r="E77" i="25"/>
  <c r="G78" i="27"/>
  <c r="V78" i="4"/>
  <c r="M79" i="4"/>
  <c r="A240" i="26"/>
  <c r="E80" i="4"/>
  <c r="F80" i="4" s="1"/>
  <c r="G80" i="4" s="1"/>
  <c r="K79" i="4"/>
  <c r="Q79" i="4" s="1"/>
  <c r="T78" i="4" l="1"/>
  <c r="G78" i="19"/>
  <c r="G78" i="25"/>
  <c r="P79" i="4"/>
  <c r="F79" i="27"/>
  <c r="F77" i="19"/>
  <c r="F77" i="25"/>
  <c r="A241" i="26"/>
  <c r="X78" i="4"/>
  <c r="F80" i="12" s="1"/>
  <c r="J80" i="4"/>
  <c r="H80" i="4"/>
  <c r="I80" i="4"/>
  <c r="R79" i="4" l="1"/>
  <c r="E79" i="27"/>
  <c r="U78" i="4"/>
  <c r="E78" i="19"/>
  <c r="E78" i="25"/>
  <c r="A242" i="26"/>
  <c r="M80" i="4"/>
  <c r="E81" i="4" s="1"/>
  <c r="F81" i="4" s="1"/>
  <c r="G81" i="4" s="1"/>
  <c r="K80" i="4"/>
  <c r="Q80" i="4" s="1"/>
  <c r="P80" i="4" l="1"/>
  <c r="F80" i="27"/>
  <c r="F78" i="19"/>
  <c r="F78" i="25"/>
  <c r="V79" i="4"/>
  <c r="G79" i="27"/>
  <c r="A243" i="26"/>
  <c r="J81" i="4"/>
  <c r="H81" i="4"/>
  <c r="I81" i="4"/>
  <c r="G79" i="19" l="1"/>
  <c r="G79" i="25"/>
  <c r="T79" i="4"/>
  <c r="R80" i="4"/>
  <c r="E80" i="27"/>
  <c r="A244" i="26"/>
  <c r="K81" i="4"/>
  <c r="Q81" i="4" s="1"/>
  <c r="M81" i="4"/>
  <c r="E82" i="4" s="1"/>
  <c r="X79" i="4"/>
  <c r="F81" i="12" s="1"/>
  <c r="U79" i="4" l="1"/>
  <c r="E79" i="19"/>
  <c r="E79" i="25"/>
  <c r="G80" i="27"/>
  <c r="V80" i="4"/>
  <c r="P81" i="4"/>
  <c r="F81" i="27"/>
  <c r="A245" i="26"/>
  <c r="F82" i="4"/>
  <c r="G82" i="4" s="1"/>
  <c r="R81" i="4" l="1"/>
  <c r="E81" i="27"/>
  <c r="T80" i="4"/>
  <c r="G80" i="19"/>
  <c r="G80" i="25"/>
  <c r="F79" i="19"/>
  <c r="F79" i="25"/>
  <c r="A246" i="26"/>
  <c r="X80" i="4"/>
  <c r="F82" i="12" s="1"/>
  <c r="J82" i="4"/>
  <c r="H82" i="4"/>
  <c r="I82" i="4"/>
  <c r="M82" i="4" s="1"/>
  <c r="U80" i="4" l="1"/>
  <c r="E80" i="19"/>
  <c r="E80" i="25"/>
  <c r="G81" i="27"/>
  <c r="V81" i="4"/>
  <c r="A247" i="26"/>
  <c r="E83" i="4"/>
  <c r="F83" i="4" s="1"/>
  <c r="G83" i="4" s="1"/>
  <c r="K82" i="4"/>
  <c r="Q82" i="4" s="1"/>
  <c r="P82" i="4" l="1"/>
  <c r="F82" i="27"/>
  <c r="T81" i="4"/>
  <c r="G81" i="19"/>
  <c r="G81" i="25"/>
  <c r="F80" i="19"/>
  <c r="F80" i="25"/>
  <c r="A248" i="26"/>
  <c r="X81" i="4"/>
  <c r="F83" i="12" s="1"/>
  <c r="J83" i="4"/>
  <c r="H83" i="4"/>
  <c r="I83" i="4"/>
  <c r="M83" i="4" s="1"/>
  <c r="U81" i="4" l="1"/>
  <c r="E81" i="19"/>
  <c r="E81" i="25"/>
  <c r="R82" i="4"/>
  <c r="E82" i="27"/>
  <c r="A249" i="26"/>
  <c r="E84" i="4"/>
  <c r="F84" i="4" s="1"/>
  <c r="G84" i="4" s="1"/>
  <c r="K83" i="4"/>
  <c r="Q83" i="4" s="1"/>
  <c r="G82" i="27" l="1"/>
  <c r="V82" i="4"/>
  <c r="P83" i="4"/>
  <c r="F83" i="27"/>
  <c r="F81" i="19"/>
  <c r="F81" i="25"/>
  <c r="A250" i="26"/>
  <c r="J84" i="4"/>
  <c r="H84" i="4"/>
  <c r="I84" i="4"/>
  <c r="R83" i="4" l="1"/>
  <c r="E83" i="27"/>
  <c r="T82" i="4"/>
  <c r="G82" i="19"/>
  <c r="G82" i="25"/>
  <c r="A251" i="26"/>
  <c r="M84" i="4"/>
  <c r="E85" i="4" s="1"/>
  <c r="X82" i="4"/>
  <c r="F84" i="12" s="1"/>
  <c r="K84" i="4"/>
  <c r="Q84" i="4" s="1"/>
  <c r="U82" i="4" l="1"/>
  <c r="E82" i="19"/>
  <c r="E82" i="25"/>
  <c r="P84" i="4"/>
  <c r="F84" i="27"/>
  <c r="V83" i="4"/>
  <c r="G83" i="27"/>
  <c r="A252" i="26"/>
  <c r="F85" i="4"/>
  <c r="G85" i="4" s="1"/>
  <c r="G83" i="19" l="1"/>
  <c r="G83" i="25"/>
  <c r="T83" i="4"/>
  <c r="R84" i="4"/>
  <c r="E84" i="27"/>
  <c r="F82" i="19"/>
  <c r="F82" i="25"/>
  <c r="A253" i="26"/>
  <c r="X83" i="4"/>
  <c r="F85" i="12" s="1"/>
  <c r="J85" i="4"/>
  <c r="H85" i="4"/>
  <c r="I85" i="4"/>
  <c r="U83" i="4" l="1"/>
  <c r="E83" i="19"/>
  <c r="E83" i="25"/>
  <c r="G84" i="27"/>
  <c r="V84" i="4"/>
  <c r="A254" i="26"/>
  <c r="K85" i="4"/>
  <c r="Q85" i="4" s="1"/>
  <c r="X84" i="4"/>
  <c r="F86" i="12" s="1"/>
  <c r="M85" i="4"/>
  <c r="E86" i="4" s="1"/>
  <c r="T84" i="4" l="1"/>
  <c r="G84" i="19"/>
  <c r="G84" i="25"/>
  <c r="U84" i="4"/>
  <c r="P85" i="4"/>
  <c r="F85" i="27"/>
  <c r="F83" i="19"/>
  <c r="F83" i="25"/>
  <c r="A255" i="26"/>
  <c r="F86" i="4"/>
  <c r="G86" i="4" s="1"/>
  <c r="R85" i="4" l="1"/>
  <c r="E85" i="27"/>
  <c r="F84" i="19"/>
  <c r="F84" i="25"/>
  <c r="E84" i="19"/>
  <c r="E84" i="25"/>
  <c r="A256" i="26"/>
  <c r="J86" i="4"/>
  <c r="H86" i="4"/>
  <c r="I86" i="4"/>
  <c r="V85" i="4" l="1"/>
  <c r="G85" i="27"/>
  <c r="A257" i="26"/>
  <c r="M86" i="4"/>
  <c r="E87" i="4" s="1"/>
  <c r="X85" i="4"/>
  <c r="F87" i="12" s="1"/>
  <c r="K86" i="4"/>
  <c r="Q86" i="4" s="1"/>
  <c r="P86" i="4" l="1"/>
  <c r="F86" i="27"/>
  <c r="G85" i="19"/>
  <c r="G85" i="25"/>
  <c r="T85" i="4"/>
  <c r="A258" i="26"/>
  <c r="F87" i="4"/>
  <c r="G87" i="4" s="1"/>
  <c r="U85" i="4" l="1"/>
  <c r="E85" i="19"/>
  <c r="E85" i="25"/>
  <c r="R86" i="4"/>
  <c r="E86" i="27"/>
  <c r="A259" i="26"/>
  <c r="J87" i="4"/>
  <c r="H87" i="4"/>
  <c r="I87" i="4"/>
  <c r="M87" i="4" s="1"/>
  <c r="G86" i="27" l="1"/>
  <c r="V86" i="4"/>
  <c r="F85" i="19"/>
  <c r="F85" i="25"/>
  <c r="A260" i="26"/>
  <c r="X86" i="4"/>
  <c r="F88" i="12" s="1"/>
  <c r="K87" i="4"/>
  <c r="Q87" i="4" s="1"/>
  <c r="E88" i="4"/>
  <c r="P87" i="4" l="1"/>
  <c r="F87" i="27"/>
  <c r="T86" i="4"/>
  <c r="G86" i="19"/>
  <c r="G86" i="25"/>
  <c r="U86" i="4"/>
  <c r="A261" i="26"/>
  <c r="F88" i="4"/>
  <c r="G88" i="4" s="1"/>
  <c r="F86" i="19" l="1"/>
  <c r="F86" i="25"/>
  <c r="E86" i="19"/>
  <c r="E86" i="25"/>
  <c r="R87" i="4"/>
  <c r="E87" i="27"/>
  <c r="A262" i="26"/>
  <c r="J88" i="4"/>
  <c r="H88" i="4"/>
  <c r="I88" i="4"/>
  <c r="G87" i="27" l="1"/>
  <c r="V87" i="4"/>
  <c r="A263" i="26"/>
  <c r="K88" i="4"/>
  <c r="Q88" i="4" s="1"/>
  <c r="M88" i="4"/>
  <c r="E89" i="4" s="1"/>
  <c r="P88" i="4" l="1"/>
  <c r="F88" i="27"/>
  <c r="T87" i="4"/>
  <c r="G87" i="19"/>
  <c r="G87" i="25"/>
  <c r="A264" i="26"/>
  <c r="X87" i="4"/>
  <c r="F89" i="12" s="1"/>
  <c r="F89" i="4"/>
  <c r="G89" i="4" s="1"/>
  <c r="U87" i="4" l="1"/>
  <c r="E87" i="19"/>
  <c r="E87" i="25"/>
  <c r="R88" i="4"/>
  <c r="E88" i="27"/>
  <c r="A265" i="26"/>
  <c r="J89" i="4"/>
  <c r="H89" i="4"/>
  <c r="I89" i="4"/>
  <c r="G88" i="27" l="1"/>
  <c r="V88" i="4"/>
  <c r="F87" i="19"/>
  <c r="F87" i="25"/>
  <c r="A266" i="26"/>
  <c r="K89" i="4"/>
  <c r="Q89" i="4" s="1"/>
  <c r="X88" i="4"/>
  <c r="F90" i="12" s="1"/>
  <c r="M89" i="4"/>
  <c r="E90" i="4" s="1"/>
  <c r="P89" i="4" l="1"/>
  <c r="F89" i="27"/>
  <c r="T88" i="4"/>
  <c r="G88" i="19"/>
  <c r="G88" i="25"/>
  <c r="U88" i="4"/>
  <c r="A267" i="26"/>
  <c r="F90" i="4"/>
  <c r="G90" i="4" s="1"/>
  <c r="E88" i="19" l="1"/>
  <c r="E88" i="25"/>
  <c r="F88" i="19"/>
  <c r="F88" i="25"/>
  <c r="R89" i="4"/>
  <c r="E89" i="27"/>
  <c r="A268" i="26"/>
  <c r="J90" i="4"/>
  <c r="H90" i="4"/>
  <c r="I90" i="4"/>
  <c r="G89" i="27" l="1"/>
  <c r="V89" i="4"/>
  <c r="A269" i="26"/>
  <c r="K90" i="4"/>
  <c r="Q90" i="4" s="1"/>
  <c r="M90" i="4"/>
  <c r="E91" i="4" s="1"/>
  <c r="X89" i="4"/>
  <c r="F91" i="12" s="1"/>
  <c r="P90" i="4" l="1"/>
  <c r="F90" i="27"/>
  <c r="T89" i="4"/>
  <c r="G89" i="19"/>
  <c r="G89" i="25"/>
  <c r="U89" i="4"/>
  <c r="A270" i="26"/>
  <c r="F91" i="4"/>
  <c r="G91" i="4" s="1"/>
  <c r="E89" i="19" l="1"/>
  <c r="E89" i="25"/>
  <c r="F89" i="19"/>
  <c r="F89" i="25"/>
  <c r="R90" i="4"/>
  <c r="E90" i="27"/>
  <c r="A271" i="26"/>
  <c r="J91" i="4"/>
  <c r="H91" i="4"/>
  <c r="I91" i="4"/>
  <c r="K91" i="4" s="1"/>
  <c r="Q91" i="4" s="1"/>
  <c r="P91" i="4" l="1"/>
  <c r="F91" i="27"/>
  <c r="G90" i="27"/>
  <c r="V90" i="4"/>
  <c r="A272" i="26"/>
  <c r="X90" i="4"/>
  <c r="F92" i="12" s="1"/>
  <c r="M91" i="4"/>
  <c r="E92" i="4" s="1"/>
  <c r="F92" i="4" s="1"/>
  <c r="G92" i="4" s="1"/>
  <c r="T90" i="4" l="1"/>
  <c r="G90" i="19"/>
  <c r="G90" i="25"/>
  <c r="U90" i="4"/>
  <c r="R91" i="4"/>
  <c r="E91" i="27"/>
  <c r="A273" i="26"/>
  <c r="J92" i="4"/>
  <c r="H92" i="4"/>
  <c r="I92" i="4"/>
  <c r="V91" i="4" l="1"/>
  <c r="G91" i="27"/>
  <c r="F90" i="19"/>
  <c r="F90" i="25"/>
  <c r="E90" i="19"/>
  <c r="E90" i="25"/>
  <c r="A274" i="26"/>
  <c r="M92" i="4"/>
  <c r="E93" i="4" s="1"/>
  <c r="F93" i="4" s="1"/>
  <c r="G93" i="4" s="1"/>
  <c r="K92" i="4"/>
  <c r="Q92" i="4" s="1"/>
  <c r="P92" i="4" l="1"/>
  <c r="F92" i="27"/>
  <c r="G91" i="19"/>
  <c r="G91" i="25"/>
  <c r="T91" i="4"/>
  <c r="A275" i="26"/>
  <c r="J93" i="4"/>
  <c r="H93" i="4"/>
  <c r="I93" i="4"/>
  <c r="U91" i="4" l="1"/>
  <c r="E91" i="19"/>
  <c r="E91" i="25"/>
  <c r="R92" i="4"/>
  <c r="E92" i="27"/>
  <c r="A276" i="26"/>
  <c r="M93" i="4"/>
  <c r="E94" i="4" s="1"/>
  <c r="X91" i="4"/>
  <c r="F93" i="12" s="1"/>
  <c r="K93" i="4"/>
  <c r="Q93" i="4" s="1"/>
  <c r="P93" i="4" l="1"/>
  <c r="F93" i="27"/>
  <c r="G92" i="27"/>
  <c r="V92" i="4"/>
  <c r="F91" i="19"/>
  <c r="F91" i="25"/>
  <c r="A277" i="26"/>
  <c r="F94" i="4"/>
  <c r="G94" i="4" s="1"/>
  <c r="T92" i="4" l="1"/>
  <c r="G92" i="19"/>
  <c r="G92" i="25"/>
  <c r="U92" i="4"/>
  <c r="X92" i="4"/>
  <c r="F94" i="12" s="1"/>
  <c r="R93" i="4"/>
  <c r="E93" i="27"/>
  <c r="A278" i="26"/>
  <c r="J94" i="4"/>
  <c r="H94" i="4"/>
  <c r="I94" i="4"/>
  <c r="M94" i="4" s="1"/>
  <c r="V93" i="4" l="1"/>
  <c r="G93" i="27"/>
  <c r="F92" i="19"/>
  <c r="F92" i="25"/>
  <c r="E92" i="19"/>
  <c r="E92" i="25"/>
  <c r="A279" i="26"/>
  <c r="K94" i="4"/>
  <c r="Q94" i="4" s="1"/>
  <c r="E95" i="4"/>
  <c r="P94" i="4" l="1"/>
  <c r="F94" i="27"/>
  <c r="G93" i="19"/>
  <c r="G93" i="25"/>
  <c r="T93" i="4"/>
  <c r="A280" i="26"/>
  <c r="X93" i="4"/>
  <c r="F95" i="12" s="1"/>
  <c r="F95" i="4"/>
  <c r="G95" i="4" s="1"/>
  <c r="U93" i="4" l="1"/>
  <c r="E93" i="19"/>
  <c r="E93" i="25"/>
  <c r="R94" i="4"/>
  <c r="E94" i="27"/>
  <c r="A281" i="26"/>
  <c r="J95" i="4"/>
  <c r="H95" i="4"/>
  <c r="I95" i="4"/>
  <c r="M95" i="4" s="1"/>
  <c r="G94" i="27" l="1"/>
  <c r="V94" i="4"/>
  <c r="F93" i="19"/>
  <c r="F93" i="25"/>
  <c r="A282" i="26"/>
  <c r="X94" i="4"/>
  <c r="F96" i="12" s="1"/>
  <c r="K95" i="4"/>
  <c r="Q95" i="4" s="1"/>
  <c r="E96" i="4"/>
  <c r="P95" i="4" l="1"/>
  <c r="F95" i="27"/>
  <c r="T94" i="4"/>
  <c r="G94" i="19"/>
  <c r="G94" i="25"/>
  <c r="U94" i="4"/>
  <c r="A283" i="26"/>
  <c r="F96" i="4"/>
  <c r="G96" i="4" s="1"/>
  <c r="E94" i="19" l="1"/>
  <c r="E94" i="25"/>
  <c r="F94" i="19"/>
  <c r="F94" i="25"/>
  <c r="R95" i="4"/>
  <c r="E95" i="27"/>
  <c r="A284" i="26"/>
  <c r="J96" i="4"/>
  <c r="H96" i="4"/>
  <c r="I96" i="4"/>
  <c r="G95" i="27" l="1"/>
  <c r="V95" i="4"/>
  <c r="A285" i="26"/>
  <c r="M96" i="4"/>
  <c r="K96" i="4"/>
  <c r="Q96" i="4" s="1"/>
  <c r="E97" i="4"/>
  <c r="F97" i="4" s="1"/>
  <c r="G97" i="4" s="1"/>
  <c r="P96" i="4" l="1"/>
  <c r="F96" i="27"/>
  <c r="T95" i="4"/>
  <c r="G95" i="19"/>
  <c r="G95" i="25"/>
  <c r="A286" i="26"/>
  <c r="X95" i="4"/>
  <c r="F97" i="12" s="1"/>
  <c r="J97" i="4"/>
  <c r="H97" i="4"/>
  <c r="I97" i="4"/>
  <c r="U95" i="4" l="1"/>
  <c r="E95" i="19"/>
  <c r="E95" i="25"/>
  <c r="R96" i="4"/>
  <c r="E96" i="27"/>
  <c r="A287" i="26"/>
  <c r="K97" i="4"/>
  <c r="Q97" i="4" s="1"/>
  <c r="M97" i="4"/>
  <c r="E98" i="4" s="1"/>
  <c r="P97" i="4" l="1"/>
  <c r="F97" i="27"/>
  <c r="G96" i="27"/>
  <c r="V96" i="4"/>
  <c r="F95" i="19"/>
  <c r="F95" i="25"/>
  <c r="A288" i="26"/>
  <c r="F98" i="4"/>
  <c r="G98" i="4" s="1"/>
  <c r="T96" i="4" l="1"/>
  <c r="G96" i="19"/>
  <c r="G96" i="25"/>
  <c r="U96" i="4"/>
  <c r="X96" i="4"/>
  <c r="F98" i="12" s="1"/>
  <c r="R97" i="4"/>
  <c r="E97" i="27"/>
  <c r="A289" i="26"/>
  <c r="J98" i="4"/>
  <c r="H98" i="4"/>
  <c r="I98" i="4"/>
  <c r="G97" i="27" l="1"/>
  <c r="V97" i="4"/>
  <c r="F96" i="19"/>
  <c r="F96" i="25"/>
  <c r="E96" i="19"/>
  <c r="E96" i="25"/>
  <c r="A290" i="26"/>
  <c r="M98" i="4"/>
  <c r="E99" i="4" s="1"/>
  <c r="K98" i="4"/>
  <c r="Q98" i="4" s="1"/>
  <c r="T97" i="4" l="1"/>
  <c r="G97" i="19"/>
  <c r="G97" i="25"/>
  <c r="P98" i="4"/>
  <c r="F98" i="27"/>
  <c r="A291" i="26"/>
  <c r="X97" i="4"/>
  <c r="F99" i="12" s="1"/>
  <c r="F99" i="4"/>
  <c r="G99" i="4" s="1"/>
  <c r="R98" i="4" l="1"/>
  <c r="E98" i="27"/>
  <c r="U97" i="4"/>
  <c r="E97" i="19"/>
  <c r="E97" i="25"/>
  <c r="A292" i="26"/>
  <c r="J99" i="4"/>
  <c r="H99" i="4"/>
  <c r="I99" i="4"/>
  <c r="M99" i="4" s="1"/>
  <c r="F97" i="19" l="1"/>
  <c r="F97" i="25"/>
  <c r="G98" i="27"/>
  <c r="V98" i="4"/>
  <c r="A293" i="26"/>
  <c r="X98" i="4"/>
  <c r="F100" i="12" s="1"/>
  <c r="K99" i="4"/>
  <c r="Q99" i="4" s="1"/>
  <c r="E100" i="4"/>
  <c r="F100" i="4" s="1"/>
  <c r="G100" i="4" s="1"/>
  <c r="P99" i="4" l="1"/>
  <c r="F99" i="27"/>
  <c r="T98" i="4"/>
  <c r="G98" i="19"/>
  <c r="G98" i="25"/>
  <c r="U98" i="4"/>
  <c r="A294" i="26"/>
  <c r="J100" i="4"/>
  <c r="H100" i="4"/>
  <c r="I100" i="4"/>
  <c r="F98" i="19" l="1"/>
  <c r="F98" i="25"/>
  <c r="E98" i="19"/>
  <c r="E98" i="25"/>
  <c r="R99" i="4"/>
  <c r="E99" i="27"/>
  <c r="A295" i="26"/>
  <c r="M100" i="4"/>
  <c r="E101" i="4" s="1"/>
  <c r="F101" i="4" s="1"/>
  <c r="G101" i="4" s="1"/>
  <c r="K100" i="4"/>
  <c r="Q100" i="4" s="1"/>
  <c r="V99" i="4" l="1"/>
  <c r="G99" i="27"/>
  <c r="P100" i="4"/>
  <c r="F100" i="27"/>
  <c r="A296" i="26"/>
  <c r="X99" i="4"/>
  <c r="F101" i="12" s="1"/>
  <c r="J101" i="4"/>
  <c r="H101" i="4"/>
  <c r="I101" i="4"/>
  <c r="R100" i="4" l="1"/>
  <c r="E100" i="27"/>
  <c r="G99" i="19"/>
  <c r="G99" i="25"/>
  <c r="T99" i="4"/>
  <c r="A297" i="26"/>
  <c r="M101" i="4"/>
  <c r="E102" i="4" s="1"/>
  <c r="K101" i="4"/>
  <c r="Q101" i="4" s="1"/>
  <c r="P101" i="4" l="1"/>
  <c r="F101" i="27"/>
  <c r="U99" i="4"/>
  <c r="E99" i="19"/>
  <c r="E99" i="25"/>
  <c r="G100" i="27"/>
  <c r="V100" i="4"/>
  <c r="A298" i="26"/>
  <c r="F102" i="4"/>
  <c r="G102" i="4" s="1"/>
  <c r="T100" i="4" l="1"/>
  <c r="G100" i="19"/>
  <c r="G100" i="25"/>
  <c r="F99" i="19"/>
  <c r="F99" i="25"/>
  <c r="R101" i="4"/>
  <c r="E101" i="27"/>
  <c r="A299" i="26"/>
  <c r="X100" i="4"/>
  <c r="F102" i="12" s="1"/>
  <c r="J102" i="4"/>
  <c r="H102" i="4"/>
  <c r="I102" i="4"/>
  <c r="M102" i="4" s="1"/>
  <c r="V101" i="4" l="1"/>
  <c r="G101" i="27"/>
  <c r="U100" i="4"/>
  <c r="E100" i="19"/>
  <c r="E100" i="25"/>
  <c r="A300" i="26"/>
  <c r="X101" i="4"/>
  <c r="F103" i="12" s="1"/>
  <c r="E103" i="4"/>
  <c r="F103" i="4" s="1"/>
  <c r="G103" i="4" s="1"/>
  <c r="K102" i="4"/>
  <c r="F100" i="19" l="1"/>
  <c r="F100" i="25"/>
  <c r="G101" i="19"/>
  <c r="G101" i="25"/>
  <c r="T101" i="4"/>
  <c r="A301" i="26"/>
  <c r="Q102" i="4"/>
  <c r="J103" i="4"/>
  <c r="H103" i="4"/>
  <c r="I103" i="4"/>
  <c r="U101" i="4" l="1"/>
  <c r="E101" i="19"/>
  <c r="E101" i="25"/>
  <c r="P102" i="4"/>
  <c r="F102" i="27"/>
  <c r="A302" i="26"/>
  <c r="M103" i="4"/>
  <c r="E104" i="4" s="1"/>
  <c r="K103" i="4"/>
  <c r="Q103" i="4" s="1"/>
  <c r="R102" i="4" l="1"/>
  <c r="E102" i="27"/>
  <c r="P103" i="4"/>
  <c r="F103" i="27"/>
  <c r="F101" i="19"/>
  <c r="F101" i="25"/>
  <c r="A303" i="26"/>
  <c r="F104" i="4"/>
  <c r="G104" i="4" s="1"/>
  <c r="R103" i="4" l="1"/>
  <c r="E103" i="27"/>
  <c r="G102" i="27"/>
  <c r="V102" i="4"/>
  <c r="A304" i="26"/>
  <c r="X102" i="4"/>
  <c r="F104" i="12" s="1"/>
  <c r="I104" i="4"/>
  <c r="J104" i="4"/>
  <c r="H104" i="4"/>
  <c r="T102" i="4" l="1"/>
  <c r="G102" i="19"/>
  <c r="G102" i="25"/>
  <c r="G103" i="27"/>
  <c r="V103" i="4"/>
  <c r="A305" i="26"/>
  <c r="M104" i="4"/>
  <c r="E105" i="4" s="1"/>
  <c r="F105" i="4" s="1"/>
  <c r="G105" i="4" s="1"/>
  <c r="H105" i="4" s="1"/>
  <c r="X103" i="4"/>
  <c r="F105" i="12" s="1"/>
  <c r="K104" i="4"/>
  <c r="T103" i="4" l="1"/>
  <c r="G103" i="19"/>
  <c r="G103" i="25"/>
  <c r="U103" i="4"/>
  <c r="U102" i="4"/>
  <c r="E102" i="19"/>
  <c r="E102" i="25"/>
  <c r="A306" i="26"/>
  <c r="I105" i="4"/>
  <c r="K105" i="4" s="1"/>
  <c r="Q105" i="4" s="1"/>
  <c r="J105" i="4"/>
  <c r="Q104" i="4"/>
  <c r="F102" i="19" l="1"/>
  <c r="F102" i="25"/>
  <c r="F103" i="19"/>
  <c r="F103" i="25"/>
  <c r="P104" i="4"/>
  <c r="F104" i="27"/>
  <c r="P105" i="4"/>
  <c r="F105" i="27"/>
  <c r="E103" i="19"/>
  <c r="E103" i="25"/>
  <c r="A307" i="26"/>
  <c r="M105" i="4"/>
  <c r="E106" i="4" s="1"/>
  <c r="F106" i="4" s="1"/>
  <c r="G106" i="4" s="1"/>
  <c r="I106" i="4" s="1"/>
  <c r="R105" i="4" l="1"/>
  <c r="E105" i="27"/>
  <c r="R104" i="4"/>
  <c r="E104" i="27"/>
  <c r="A308" i="26"/>
  <c r="H106" i="4"/>
  <c r="M106" i="4" s="1"/>
  <c r="E107" i="4" s="1"/>
  <c r="J106" i="4"/>
  <c r="K106" i="4" s="1"/>
  <c r="Q106" i="4" s="1"/>
  <c r="P106" i="4" l="1"/>
  <c r="F106" i="27"/>
  <c r="G104" i="27"/>
  <c r="V104" i="4"/>
  <c r="V105" i="4"/>
  <c r="X105" i="4" s="1"/>
  <c r="F107" i="12" s="1"/>
  <c r="G105" i="27"/>
  <c r="A309" i="26"/>
  <c r="F107" i="4"/>
  <c r="G107" i="4" s="1"/>
  <c r="T104" i="4" l="1"/>
  <c r="G104" i="19"/>
  <c r="G104" i="25"/>
  <c r="G105" i="19"/>
  <c r="G105" i="25"/>
  <c r="T105" i="4"/>
  <c r="X104" i="4"/>
  <c r="F106" i="12" s="1"/>
  <c r="R106" i="4"/>
  <c r="E106" i="27"/>
  <c r="A310" i="26"/>
  <c r="J107" i="4"/>
  <c r="H107" i="4"/>
  <c r="I107" i="4"/>
  <c r="G106" i="27" l="1"/>
  <c r="V106" i="4"/>
  <c r="U105" i="4"/>
  <c r="E105" i="19"/>
  <c r="E105" i="25"/>
  <c r="U104" i="4"/>
  <c r="E104" i="19"/>
  <c r="E104" i="25"/>
  <c r="A311" i="26"/>
  <c r="K107" i="4"/>
  <c r="Q107" i="4" s="1"/>
  <c r="M107" i="4"/>
  <c r="E108" i="4" s="1"/>
  <c r="F108" i="4" s="1"/>
  <c r="G108" i="4" s="1"/>
  <c r="F104" i="19" l="1"/>
  <c r="F104" i="25"/>
  <c r="F105" i="19"/>
  <c r="F105" i="25"/>
  <c r="P107" i="4"/>
  <c r="F107" i="27"/>
  <c r="T106" i="4"/>
  <c r="G106" i="19"/>
  <c r="G106" i="25"/>
  <c r="A312" i="26"/>
  <c r="X106" i="4"/>
  <c r="F108" i="12" s="1"/>
  <c r="J108" i="4"/>
  <c r="H108" i="4"/>
  <c r="I108" i="4"/>
  <c r="U106" i="4" l="1"/>
  <c r="E106" i="19"/>
  <c r="E106" i="25"/>
  <c r="R107" i="4"/>
  <c r="E107" i="27"/>
  <c r="A313" i="26"/>
  <c r="M108" i="4"/>
  <c r="E109" i="4" s="1"/>
  <c r="F109" i="4" s="1"/>
  <c r="G109" i="4" s="1"/>
  <c r="K108" i="4"/>
  <c r="Q108" i="4" s="1"/>
  <c r="P108" i="4" l="1"/>
  <c r="F108" i="27"/>
  <c r="V107" i="4"/>
  <c r="G107" i="27"/>
  <c r="F106" i="19"/>
  <c r="F106" i="25"/>
  <c r="A314" i="26"/>
  <c r="J109" i="4"/>
  <c r="H109" i="4"/>
  <c r="I109" i="4"/>
  <c r="G107" i="19" l="1"/>
  <c r="G107" i="25"/>
  <c r="T107" i="4"/>
  <c r="R108" i="4"/>
  <c r="E108" i="27"/>
  <c r="A315" i="26"/>
  <c r="M109" i="4"/>
  <c r="E110" i="4" s="1"/>
  <c r="X107" i="4"/>
  <c r="F109" i="12" s="1"/>
  <c r="K109" i="4"/>
  <c r="Q109" i="4" s="1"/>
  <c r="U107" i="4" l="1"/>
  <c r="E107" i="19"/>
  <c r="E107" i="25"/>
  <c r="G108" i="27"/>
  <c r="V108" i="4"/>
  <c r="P109" i="4"/>
  <c r="F109" i="27"/>
  <c r="A316" i="26"/>
  <c r="F110" i="4"/>
  <c r="G110" i="4" s="1"/>
  <c r="R109" i="4" l="1"/>
  <c r="E109" i="27"/>
  <c r="T108" i="4"/>
  <c r="G108" i="19"/>
  <c r="G108" i="25"/>
  <c r="F107" i="19"/>
  <c r="F107" i="25"/>
  <c r="A317" i="26"/>
  <c r="X108" i="4"/>
  <c r="F110" i="12" s="1"/>
  <c r="J110" i="4"/>
  <c r="H110" i="4"/>
  <c r="I110" i="4"/>
  <c r="U108" i="4" l="1"/>
  <c r="E108" i="19"/>
  <c r="E108" i="25"/>
  <c r="V109" i="4"/>
  <c r="G109" i="27"/>
  <c r="A318" i="26"/>
  <c r="M110" i="4"/>
  <c r="E111" i="4" s="1"/>
  <c r="K110" i="4"/>
  <c r="Q110" i="4" s="1"/>
  <c r="P110" i="4" l="1"/>
  <c r="F110" i="27"/>
  <c r="G109" i="19"/>
  <c r="G109" i="25"/>
  <c r="T109" i="4"/>
  <c r="F108" i="19"/>
  <c r="F108" i="25"/>
  <c r="A319" i="26"/>
  <c r="X109" i="4"/>
  <c r="F111" i="12" s="1"/>
  <c r="F111" i="4"/>
  <c r="G111" i="4" s="1"/>
  <c r="U109" i="4" l="1"/>
  <c r="E109" i="19"/>
  <c r="E109" i="25"/>
  <c r="R110" i="4"/>
  <c r="E110" i="27"/>
  <c r="A320" i="26"/>
  <c r="J111" i="4"/>
  <c r="H111" i="4"/>
  <c r="I111" i="4"/>
  <c r="G110" i="27" l="1"/>
  <c r="V110" i="4"/>
  <c r="M111" i="4"/>
  <c r="F109" i="19"/>
  <c r="F109" i="25"/>
  <c r="A321" i="26"/>
  <c r="K111" i="4"/>
  <c r="Q111" i="4" s="1"/>
  <c r="E112" i="4"/>
  <c r="F112" i="4" s="1"/>
  <c r="G112" i="4" s="1"/>
  <c r="P111" i="4" l="1"/>
  <c r="F111" i="27"/>
  <c r="T110" i="4"/>
  <c r="G110" i="19"/>
  <c r="G110" i="25"/>
  <c r="A322" i="26"/>
  <c r="X110" i="4"/>
  <c r="F112" i="12" s="1"/>
  <c r="J112" i="4"/>
  <c r="H112" i="4"/>
  <c r="I112" i="4"/>
  <c r="U110" i="4" l="1"/>
  <c r="E110" i="19"/>
  <c r="E110" i="25"/>
  <c r="R111" i="4"/>
  <c r="E111" i="27"/>
  <c r="A323" i="26"/>
  <c r="M112" i="4"/>
  <c r="E113" i="4" s="1"/>
  <c r="F113" i="4" s="1"/>
  <c r="G113" i="4" s="1"/>
  <c r="K112" i="4"/>
  <c r="Q112" i="4" s="1"/>
  <c r="G111" i="27" l="1"/>
  <c r="V111" i="4"/>
  <c r="P112" i="4"/>
  <c r="F112" i="27"/>
  <c r="F110" i="19"/>
  <c r="F110" i="25"/>
  <c r="A324" i="26"/>
  <c r="X111" i="4"/>
  <c r="F113" i="12" s="1"/>
  <c r="J113" i="4"/>
  <c r="H113" i="4"/>
  <c r="I113" i="4"/>
  <c r="R112" i="4" l="1"/>
  <c r="E112" i="27"/>
  <c r="T111" i="4"/>
  <c r="G111" i="19"/>
  <c r="G111" i="25"/>
  <c r="U111" i="4"/>
  <c r="A325" i="26"/>
  <c r="M113" i="4"/>
  <c r="E114" i="4" s="1"/>
  <c r="F114" i="4" s="1"/>
  <c r="G114" i="4" s="1"/>
  <c r="K113" i="4"/>
  <c r="Q113" i="4" s="1"/>
  <c r="F111" i="19" l="1"/>
  <c r="F111" i="25"/>
  <c r="E111" i="19"/>
  <c r="E111" i="25"/>
  <c r="P113" i="4"/>
  <c r="F113" i="27"/>
  <c r="G112" i="27"/>
  <c r="V112" i="4"/>
  <c r="A326" i="26"/>
  <c r="J114" i="4"/>
  <c r="H114" i="4"/>
  <c r="I114" i="4"/>
  <c r="T112" i="4" l="1"/>
  <c r="G112" i="19"/>
  <c r="G112" i="25"/>
  <c r="U112" i="4"/>
  <c r="X112" i="4"/>
  <c r="F114" i="12" s="1"/>
  <c r="R113" i="4"/>
  <c r="E113" i="27"/>
  <c r="A327" i="26"/>
  <c r="M114" i="4"/>
  <c r="E115" i="4" s="1"/>
  <c r="K114" i="4"/>
  <c r="Q114" i="4" s="1"/>
  <c r="F112" i="19" l="1"/>
  <c r="F112" i="25"/>
  <c r="V113" i="4"/>
  <c r="G113" i="27"/>
  <c r="X113" i="4"/>
  <c r="F115" i="12" s="1"/>
  <c r="P114" i="4"/>
  <c r="F114" i="27"/>
  <c r="E112" i="19"/>
  <c r="E112" i="25"/>
  <c r="A328" i="26"/>
  <c r="F115" i="4"/>
  <c r="G115" i="4" s="1"/>
  <c r="G113" i="19" l="1"/>
  <c r="G113" i="25"/>
  <c r="T113" i="4"/>
  <c r="R114" i="4"/>
  <c r="E114" i="27"/>
  <c r="A329" i="26"/>
  <c r="J115" i="4"/>
  <c r="H115" i="4"/>
  <c r="I115" i="4"/>
  <c r="U113" i="4" l="1"/>
  <c r="E113" i="19"/>
  <c r="E113" i="25"/>
  <c r="V114" i="4"/>
  <c r="G114" i="27"/>
  <c r="A330" i="26"/>
  <c r="M115" i="4"/>
  <c r="E116" i="4" s="1"/>
  <c r="F116" i="4" s="1"/>
  <c r="G116" i="4" s="1"/>
  <c r="K115" i="4"/>
  <c r="Q115" i="4" s="1"/>
  <c r="P115" i="4" l="1"/>
  <c r="F115" i="27"/>
  <c r="G114" i="19"/>
  <c r="G114" i="25"/>
  <c r="T114" i="4"/>
  <c r="X114" i="4"/>
  <c r="F116" i="12" s="1"/>
  <c r="F113" i="19"/>
  <c r="F113" i="25"/>
  <c r="A331" i="26"/>
  <c r="J116" i="4"/>
  <c r="H116" i="4"/>
  <c r="I116" i="4"/>
  <c r="U114" i="4" l="1"/>
  <c r="E114" i="19"/>
  <c r="E114" i="25"/>
  <c r="R115" i="4"/>
  <c r="E115" i="27"/>
  <c r="A332" i="26"/>
  <c r="M116" i="4"/>
  <c r="E117" i="4" s="1"/>
  <c r="F117" i="4" s="1"/>
  <c r="G117" i="4" s="1"/>
  <c r="K116" i="4"/>
  <c r="Q116" i="4" s="1"/>
  <c r="P116" i="4" l="1"/>
  <c r="F116" i="27"/>
  <c r="V115" i="4"/>
  <c r="G115" i="27"/>
  <c r="X115" i="4"/>
  <c r="F117" i="12" s="1"/>
  <c r="F114" i="19"/>
  <c r="F114" i="25"/>
  <c r="A333" i="26"/>
  <c r="J117" i="4"/>
  <c r="H117" i="4"/>
  <c r="I117" i="4"/>
  <c r="K117" i="4" s="1"/>
  <c r="Q117" i="4" s="1"/>
  <c r="P117" i="4" l="1"/>
  <c r="F117" i="27"/>
  <c r="G115" i="19"/>
  <c r="G115" i="25"/>
  <c r="T115" i="4"/>
  <c r="R116" i="4"/>
  <c r="E116" i="27"/>
  <c r="A334" i="26"/>
  <c r="M117" i="4"/>
  <c r="E118" i="4" s="1"/>
  <c r="F118" i="4" s="1"/>
  <c r="G118" i="4" s="1"/>
  <c r="U115" i="4" l="1"/>
  <c r="E115" i="19"/>
  <c r="E115" i="25"/>
  <c r="V116" i="4"/>
  <c r="G116" i="27"/>
  <c r="X116" i="4"/>
  <c r="F118" i="12" s="1"/>
  <c r="R117" i="4"/>
  <c r="E117" i="27"/>
  <c r="A335" i="26"/>
  <c r="J118" i="4"/>
  <c r="H118" i="4"/>
  <c r="I118" i="4"/>
  <c r="V117" i="4" l="1"/>
  <c r="G117" i="27"/>
  <c r="G116" i="19"/>
  <c r="G116" i="25"/>
  <c r="T116" i="4"/>
  <c r="F115" i="19"/>
  <c r="F115" i="25"/>
  <c r="A336" i="26"/>
  <c r="K118" i="4"/>
  <c r="Q118" i="4" s="1"/>
  <c r="M118" i="4"/>
  <c r="E119" i="4" s="1"/>
  <c r="F119" i="4" s="1"/>
  <c r="G119" i="4" s="1"/>
  <c r="U116" i="4" l="1"/>
  <c r="E116" i="19"/>
  <c r="E116" i="25"/>
  <c r="P118" i="4"/>
  <c r="F118" i="27"/>
  <c r="G117" i="19"/>
  <c r="G117" i="25"/>
  <c r="T117" i="4"/>
  <c r="A337" i="26"/>
  <c r="J119" i="4"/>
  <c r="H119" i="4"/>
  <c r="I119" i="4"/>
  <c r="U117" i="4" l="1"/>
  <c r="E117" i="19"/>
  <c r="E117" i="25"/>
  <c r="R118" i="4"/>
  <c r="E118" i="27"/>
  <c r="F116" i="19"/>
  <c r="F116" i="25"/>
  <c r="A338" i="26"/>
  <c r="K119" i="4"/>
  <c r="Q119" i="4" s="1"/>
  <c r="M119" i="4"/>
  <c r="E120" i="4" s="1"/>
  <c r="G118" i="27" l="1"/>
  <c r="V118" i="4"/>
  <c r="P119" i="4"/>
  <c r="F119" i="27"/>
  <c r="F117" i="19"/>
  <c r="F117" i="25"/>
  <c r="A339" i="26"/>
  <c r="F120" i="4"/>
  <c r="G120" i="4" s="1"/>
  <c r="R119" i="4" l="1"/>
  <c r="E119" i="27"/>
  <c r="T118" i="4"/>
  <c r="G118" i="19"/>
  <c r="G118" i="25"/>
  <c r="U118" i="4"/>
  <c r="A340" i="26"/>
  <c r="J120" i="4"/>
  <c r="H120" i="4"/>
  <c r="I120" i="4"/>
  <c r="F118" i="19" l="1"/>
  <c r="F118" i="25"/>
  <c r="E118" i="19"/>
  <c r="E118" i="25"/>
  <c r="K120" i="4"/>
  <c r="Q120" i="4" s="1"/>
  <c r="G119" i="27"/>
  <c r="V119" i="4"/>
  <c r="A341" i="26"/>
  <c r="M120" i="4"/>
  <c r="E121" i="4" s="1"/>
  <c r="P120" i="4" l="1"/>
  <c r="F120" i="27"/>
  <c r="T119" i="4"/>
  <c r="G119" i="19"/>
  <c r="G119" i="25"/>
  <c r="A342" i="26"/>
  <c r="F121" i="4"/>
  <c r="G121" i="4" s="1"/>
  <c r="U119" i="4" l="1"/>
  <c r="E119" i="19"/>
  <c r="E119" i="25"/>
  <c r="R120" i="4"/>
  <c r="E120" i="27"/>
  <c r="A343" i="26"/>
  <c r="J121" i="4"/>
  <c r="H121" i="4"/>
  <c r="I121" i="4"/>
  <c r="G120" i="27" l="1"/>
  <c r="V120" i="4"/>
  <c r="M121" i="4"/>
  <c r="F119" i="19"/>
  <c r="F119" i="25"/>
  <c r="A344" i="26"/>
  <c r="K121" i="4"/>
  <c r="Q121" i="4" s="1"/>
  <c r="E122" i="4"/>
  <c r="P121" i="4" l="1"/>
  <c r="F121" i="27"/>
  <c r="T120" i="4"/>
  <c r="G120" i="19"/>
  <c r="G120" i="25"/>
  <c r="A345" i="26"/>
  <c r="F122" i="4"/>
  <c r="G122" i="4" s="1"/>
  <c r="U120" i="4" l="1"/>
  <c r="E120" i="19"/>
  <c r="E120" i="25"/>
  <c r="R121" i="4"/>
  <c r="E121" i="27"/>
  <c r="A346" i="26"/>
  <c r="J122" i="4"/>
  <c r="H122" i="4"/>
  <c r="I122" i="4"/>
  <c r="V121" i="4" l="1"/>
  <c r="G121" i="27"/>
  <c r="K122" i="4"/>
  <c r="Q122" i="4" s="1"/>
  <c r="F120" i="19"/>
  <c r="F120" i="25"/>
  <c r="A347" i="26"/>
  <c r="M122" i="4"/>
  <c r="E123" i="4" s="1"/>
  <c r="P122" i="4" l="1"/>
  <c r="F122" i="27"/>
  <c r="G121" i="19"/>
  <c r="G121" i="25"/>
  <c r="T121" i="4"/>
  <c r="A348" i="26"/>
  <c r="F123" i="4"/>
  <c r="G123" i="4" s="1"/>
  <c r="U121" i="4" l="1"/>
  <c r="E121" i="19"/>
  <c r="E121" i="25"/>
  <c r="R122" i="4"/>
  <c r="E122" i="27"/>
  <c r="A349" i="26"/>
  <c r="J123" i="4"/>
  <c r="H123" i="4"/>
  <c r="I123" i="4"/>
  <c r="G122" i="27" l="1"/>
  <c r="V122" i="4"/>
  <c r="F121" i="19"/>
  <c r="F121" i="25"/>
  <c r="A350" i="26"/>
  <c r="M123" i="4"/>
  <c r="E124" i="4" s="1"/>
  <c r="K123" i="4"/>
  <c r="Q123" i="4" s="1"/>
  <c r="P123" i="4" s="1"/>
  <c r="R123" i="4" s="1"/>
  <c r="V123" i="4" s="1"/>
  <c r="T122" i="4" l="1"/>
  <c r="G122" i="19"/>
  <c r="G122" i="25"/>
  <c r="A351" i="26"/>
  <c r="T123" i="4"/>
  <c r="U123" i="4" s="1"/>
  <c r="F124" i="4"/>
  <c r="G124" i="4" s="1"/>
  <c r="U122" i="4" l="1"/>
  <c r="E122" i="19"/>
  <c r="E122" i="25"/>
  <c r="A352" i="26"/>
  <c r="J124" i="4"/>
  <c r="H124" i="4"/>
  <c r="I124" i="4"/>
  <c r="F122" i="19" l="1"/>
  <c r="F122" i="25"/>
  <c r="A353" i="26"/>
  <c r="K124" i="4"/>
  <c r="Q124" i="4" s="1"/>
  <c r="P124" i="4" s="1"/>
  <c r="R124" i="4" s="1"/>
  <c r="M124" i="4"/>
  <c r="E125" i="4" s="1"/>
  <c r="A354" i="26" l="1"/>
  <c r="V124" i="4"/>
  <c r="T124" i="4" s="1"/>
  <c r="U124" i="4" s="1"/>
  <c r="F125" i="4"/>
  <c r="G125" i="4" s="1"/>
  <c r="A355" i="26" l="1"/>
  <c r="J125" i="4"/>
  <c r="H125" i="4"/>
  <c r="I125" i="4"/>
  <c r="K125" i="4" s="1"/>
  <c r="Q125" i="4" s="1"/>
  <c r="P125" i="4" s="1"/>
  <c r="R125" i="4" s="1"/>
  <c r="V125" i="4" s="1"/>
  <c r="A356" i="26" l="1"/>
  <c r="T125" i="4"/>
  <c r="U125" i="4" s="1"/>
  <c r="M125" i="4"/>
  <c r="E126" i="4" s="1"/>
  <c r="F126" i="4" s="1"/>
  <c r="G126" i="4" s="1"/>
  <c r="A357" i="26" l="1"/>
  <c r="J126" i="4"/>
  <c r="H126" i="4"/>
  <c r="I126" i="4"/>
  <c r="K126" i="4" s="1"/>
  <c r="Q126" i="4" s="1"/>
  <c r="P126" i="4" s="1"/>
  <c r="R126" i="4" s="1"/>
  <c r="A358" i="26" l="1"/>
  <c r="V126" i="4"/>
  <c r="T126" i="4" s="1"/>
  <c r="U126" i="4" s="1"/>
  <c r="M126" i="4"/>
  <c r="E127" i="4" s="1"/>
  <c r="A359" i="26" l="1"/>
  <c r="F127" i="4"/>
  <c r="G127" i="4" s="1"/>
  <c r="A360" i="26" l="1"/>
  <c r="J127" i="4"/>
  <c r="H127" i="4"/>
  <c r="I127" i="4"/>
  <c r="K127" i="4" s="1"/>
  <c r="Q127" i="4" s="1"/>
  <c r="P127" i="4" s="1"/>
  <c r="R127" i="4" s="1"/>
  <c r="A361" i="26" l="1"/>
  <c r="V127" i="4"/>
  <c r="T127" i="4" s="1"/>
  <c r="U127" i="4" s="1"/>
  <c r="M127" i="4"/>
  <c r="E128" i="4" s="1"/>
  <c r="F128" i="4" s="1"/>
  <c r="A362" i="26" l="1"/>
  <c r="G128" i="4"/>
  <c r="J128" i="4" s="1"/>
  <c r="A363" i="26" l="1"/>
  <c r="H128" i="4"/>
  <c r="I128" i="4"/>
  <c r="M128" i="4" s="1"/>
  <c r="E129" i="4" s="1"/>
  <c r="F129" i="4" s="1"/>
  <c r="A364" i="26" l="1"/>
  <c r="K128" i="4"/>
  <c r="Q128" i="4" s="1"/>
  <c r="P128" i="4" s="1"/>
  <c r="R128" i="4" s="1"/>
  <c r="G129" i="4"/>
  <c r="A365" i="26" l="1"/>
  <c r="V128" i="4"/>
  <c r="T128" i="4" s="1"/>
  <c r="U128" i="4" s="1"/>
  <c r="J129" i="4"/>
  <c r="H129" i="4"/>
  <c r="I129" i="4"/>
  <c r="A366" i="26" l="1"/>
  <c r="M129" i="4"/>
  <c r="E130" i="4" s="1"/>
  <c r="K129" i="4"/>
  <c r="Q129" i="4" s="1"/>
  <c r="P129" i="4" s="1"/>
  <c r="R129" i="4" s="1"/>
  <c r="V129" i="4" s="1"/>
  <c r="A367" i="26" l="1"/>
  <c r="T129" i="4"/>
  <c r="U129" i="4" s="1"/>
  <c r="F130" i="4"/>
  <c r="G130" i="4" s="1"/>
  <c r="A368" i="26" l="1"/>
  <c r="J130" i="4"/>
  <c r="H130" i="4"/>
  <c r="I130" i="4"/>
  <c r="A369" i="26" l="1"/>
  <c r="K130" i="4"/>
  <c r="Q130" i="4" s="1"/>
  <c r="P130" i="4" s="1"/>
  <c r="R130" i="4" s="1"/>
  <c r="M130" i="4"/>
  <c r="E131" i="4" s="1"/>
  <c r="F131" i="4" s="1"/>
  <c r="V130" i="4" l="1"/>
  <c r="T130" i="4" s="1"/>
  <c r="U130" i="4" s="1"/>
  <c r="G131" i="4"/>
  <c r="J131" i="4" s="1"/>
  <c r="I131" i="4" l="1"/>
  <c r="K131" i="4" s="1"/>
  <c r="Q131" i="4" s="1"/>
  <c r="H131" i="4"/>
  <c r="P131" i="4" l="1"/>
  <c r="R131" i="4" s="1"/>
  <c r="V131" i="4" s="1"/>
  <c r="M131" i="4"/>
  <c r="E132" i="4" s="1"/>
  <c r="F132" i="4" s="1"/>
  <c r="G132" i="4" s="1"/>
  <c r="J132" i="4" s="1"/>
  <c r="T131" i="4" l="1"/>
  <c r="U131" i="4" s="1"/>
  <c r="I132" i="4"/>
  <c r="K132" i="4" s="1"/>
  <c r="Q132" i="4" s="1"/>
  <c r="H132" i="4"/>
  <c r="P132" i="4" l="1"/>
  <c r="R132" i="4" s="1"/>
  <c r="M132" i="4"/>
  <c r="E133" i="4" s="1"/>
  <c r="F133" i="4" s="1"/>
  <c r="G133" i="4" s="1"/>
  <c r="V132" i="4" l="1"/>
  <c r="T132" i="4" s="1"/>
  <c r="U132" i="4" s="1"/>
  <c r="J133" i="4"/>
  <c r="H133" i="4"/>
  <c r="I133" i="4"/>
  <c r="M133" i="4" l="1"/>
  <c r="E134" i="4" s="1"/>
  <c r="K133" i="4"/>
  <c r="Q133" i="4" l="1"/>
  <c r="P133" i="4" s="1"/>
  <c r="R133" i="4" s="1"/>
  <c r="V133" i="4" s="1"/>
  <c r="F134" i="4"/>
  <c r="G134" i="4" s="1"/>
  <c r="T133" i="4" l="1"/>
  <c r="U133" i="4" s="1"/>
  <c r="H134" i="4"/>
  <c r="J134" i="4"/>
  <c r="I134" i="4"/>
  <c r="M134" i="4" l="1"/>
  <c r="E135" i="4" s="1"/>
  <c r="F135" i="4" s="1"/>
  <c r="G135" i="4" s="1"/>
  <c r="J135" i="4" s="1"/>
  <c r="K134" i="4"/>
  <c r="Q134" i="4" s="1"/>
  <c r="P134" i="4" s="1"/>
  <c r="R134" i="4" s="1"/>
  <c r="V134" i="4" l="1"/>
  <c r="T134" i="4" s="1"/>
  <c r="U134" i="4" s="1"/>
  <c r="I135" i="4"/>
  <c r="K135" i="4" s="1"/>
  <c r="Q135" i="4" s="1"/>
  <c r="P135" i="4" s="1"/>
  <c r="R135" i="4" s="1"/>
  <c r="H135" i="4"/>
  <c r="V135" i="4" l="1"/>
  <c r="T135" i="4" s="1"/>
  <c r="U135" i="4" s="1"/>
  <c r="M135" i="4"/>
  <c r="E136" i="4" s="1"/>
  <c r="F136" i="4" s="1"/>
  <c r="G136" i="4" s="1"/>
  <c r="I136" i="4" s="1"/>
  <c r="H136" i="4" l="1"/>
  <c r="M136" i="4" s="1"/>
  <c r="E137" i="4" s="1"/>
  <c r="F137" i="4" s="1"/>
  <c r="G137" i="4" s="1"/>
  <c r="J136" i="4"/>
  <c r="K136" i="4" s="1"/>
  <c r="Q136" i="4" s="1"/>
  <c r="P136" i="4" s="1"/>
  <c r="R136" i="4" s="1"/>
  <c r="V136" i="4" l="1"/>
  <c r="T136" i="4" s="1"/>
  <c r="U136" i="4" s="1"/>
  <c r="J137" i="4"/>
  <c r="I137" i="4"/>
  <c r="K137" i="4" s="1"/>
  <c r="Q137" i="4" s="1"/>
  <c r="P137" i="4" s="1"/>
  <c r="R137" i="4" s="1"/>
  <c r="V137" i="4" s="1"/>
  <c r="H137" i="4"/>
  <c r="T137" i="4" l="1"/>
  <c r="U137" i="4" s="1"/>
  <c r="M137" i="4"/>
  <c r="E138" i="4" s="1"/>
  <c r="F138" i="4" s="1"/>
  <c r="G138" i="4" s="1"/>
  <c r="J138" i="4" l="1"/>
  <c r="I138" i="4"/>
  <c r="H138" i="4"/>
  <c r="K138" i="4" l="1"/>
  <c r="Q138" i="4" s="1"/>
  <c r="P138" i="4" s="1"/>
  <c r="R138" i="4" s="1"/>
  <c r="M138" i="4"/>
  <c r="E139" i="4" s="1"/>
  <c r="F139" i="4" s="1"/>
  <c r="G139" i="4" s="1"/>
  <c r="V138" i="4" l="1"/>
  <c r="T138" i="4" s="1"/>
  <c r="U138" i="4" s="1"/>
  <c r="J139" i="4"/>
  <c r="H139" i="4"/>
  <c r="I139" i="4"/>
  <c r="M139" i="4" l="1"/>
  <c r="K139" i="4"/>
  <c r="Q139" i="4" s="1"/>
  <c r="P139" i="4" s="1"/>
  <c r="R139" i="4" s="1"/>
  <c r="V139" i="4" s="1"/>
  <c r="E140" i="4"/>
  <c r="F140" i="4" s="1"/>
  <c r="G140" i="4" s="1"/>
  <c r="T139" i="4" l="1"/>
  <c r="U139" i="4" s="1"/>
  <c r="J140" i="4"/>
  <c r="H140" i="4"/>
  <c r="I140" i="4"/>
  <c r="M140" i="4" l="1"/>
  <c r="E141" i="4" s="1"/>
  <c r="F141" i="4" s="1"/>
  <c r="G141" i="4" s="1"/>
  <c r="K140" i="4"/>
  <c r="Q140" i="4" s="1"/>
  <c r="P140" i="4" s="1"/>
  <c r="R140" i="4" s="1"/>
  <c r="V140" i="4" l="1"/>
  <c r="T140" i="4" s="1"/>
  <c r="U140" i="4" s="1"/>
  <c r="J141" i="4"/>
  <c r="H141" i="4"/>
  <c r="I141" i="4"/>
  <c r="M141" i="4" l="1"/>
  <c r="E142" i="4" s="1"/>
  <c r="K141" i="4"/>
  <c r="Q141" i="4" s="1"/>
  <c r="P141" i="4" s="1"/>
  <c r="R141" i="4" s="1"/>
  <c r="V141" i="4" s="1"/>
  <c r="T141" i="4" l="1"/>
  <c r="U141" i="4" s="1"/>
  <c r="F142" i="4"/>
  <c r="G142" i="4" s="1"/>
  <c r="J142" i="4" l="1"/>
  <c r="H142" i="4"/>
  <c r="I142" i="4"/>
  <c r="K142" i="4" s="1"/>
  <c r="Q142" i="4" s="1"/>
  <c r="P142" i="4" s="1"/>
  <c r="R142" i="4" s="1"/>
  <c r="V142" i="4" l="1"/>
  <c r="T142" i="4" s="1"/>
  <c r="U142" i="4" s="1"/>
  <c r="M142" i="4"/>
  <c r="E143" i="4" s="1"/>
  <c r="F143" i="4" l="1"/>
  <c r="G143" i="4" s="1"/>
  <c r="J143" i="4" l="1"/>
  <c r="H143" i="4"/>
  <c r="I143" i="4"/>
  <c r="M143" i="4" l="1"/>
  <c r="E144" i="4" s="1"/>
  <c r="K143" i="4"/>
  <c r="Q143" i="4" s="1"/>
  <c r="P143" i="4" s="1"/>
  <c r="R143" i="4" s="1"/>
  <c r="V143" i="4" l="1"/>
  <c r="T143" i="4" s="1"/>
  <c r="U143" i="4" s="1"/>
  <c r="F144" i="4"/>
  <c r="G144" i="4" s="1"/>
  <c r="J144" i="4" l="1"/>
  <c r="H144" i="4"/>
  <c r="I144" i="4"/>
  <c r="M144" i="4" l="1"/>
  <c r="E145" i="4" s="1"/>
  <c r="K144" i="4"/>
  <c r="Q144" i="4" s="1"/>
  <c r="P144" i="4" s="1"/>
  <c r="R144" i="4" s="1"/>
  <c r="V144" i="4" l="1"/>
  <c r="T144" i="4" s="1"/>
  <c r="U144" i="4" s="1"/>
  <c r="F145" i="4"/>
  <c r="G145" i="4" s="1"/>
  <c r="J145" i="4" l="1"/>
  <c r="H145" i="4"/>
  <c r="I145" i="4"/>
  <c r="K145" i="4" s="1"/>
  <c r="Q145" i="4" s="1"/>
  <c r="P145" i="4" s="1"/>
  <c r="R145" i="4" s="1"/>
  <c r="V145" i="4" s="1"/>
  <c r="T145" i="4" l="1"/>
  <c r="U145" i="4" s="1"/>
  <c r="M145" i="4"/>
  <c r="E146" i="4" s="1"/>
  <c r="F146" i="4" l="1"/>
  <c r="G146" i="4" s="1"/>
  <c r="J146" i="4" l="1"/>
  <c r="H146" i="4"/>
  <c r="I146" i="4"/>
  <c r="K146" i="4" s="1"/>
  <c r="Q146" i="4" s="1"/>
  <c r="P146" i="4" s="1"/>
  <c r="R146" i="4" s="1"/>
  <c r="V146" i="4" l="1"/>
  <c r="T146" i="4" s="1"/>
  <c r="U146" i="4" s="1"/>
  <c r="M146" i="4"/>
  <c r="E147" i="4" s="1"/>
  <c r="F147" i="4" s="1"/>
  <c r="G147" i="4" s="1"/>
  <c r="J147" i="4" l="1"/>
  <c r="H147" i="4"/>
  <c r="I147" i="4"/>
  <c r="M147" i="4" l="1"/>
  <c r="E148" i="4" s="1"/>
  <c r="K147" i="4"/>
  <c r="Q147" i="4" s="1"/>
  <c r="P147" i="4" s="1"/>
  <c r="R147" i="4" s="1"/>
  <c r="V147" i="4" s="1"/>
  <c r="T147" i="4" l="1"/>
  <c r="U147" i="4" s="1"/>
  <c r="F148" i="4"/>
  <c r="G148" i="4" s="1"/>
  <c r="J148" i="4" l="1"/>
  <c r="H148" i="4"/>
  <c r="I148" i="4"/>
  <c r="K148" i="4" s="1"/>
  <c r="Q148" i="4" s="1"/>
  <c r="P148" i="4" s="1"/>
  <c r="R148" i="4" s="1"/>
  <c r="V148" i="4" l="1"/>
  <c r="T148" i="4" s="1"/>
  <c r="U148" i="4" s="1"/>
  <c r="M148" i="4"/>
  <c r="E149" i="4" s="1"/>
  <c r="F149" i="4" s="1"/>
  <c r="G149" i="4" s="1"/>
  <c r="J149" i="4" l="1"/>
  <c r="H149" i="4"/>
  <c r="I149" i="4"/>
  <c r="K149" i="4" s="1"/>
  <c r="Q149" i="4" s="1"/>
  <c r="P149" i="4" s="1"/>
  <c r="R149" i="4" s="1"/>
  <c r="V149" i="4" s="1"/>
  <c r="T149" i="4" l="1"/>
  <c r="U149" i="4" s="1"/>
  <c r="M149" i="4"/>
  <c r="E150" i="4" s="1"/>
  <c r="F150" i="4" l="1"/>
  <c r="G150" i="4" s="1"/>
  <c r="J150" i="4" l="1"/>
  <c r="H150" i="4"/>
  <c r="I150" i="4"/>
  <c r="K150" i="4" l="1"/>
  <c r="Q150" i="4" s="1"/>
  <c r="P150" i="4" s="1"/>
  <c r="R150" i="4" s="1"/>
  <c r="M150" i="4"/>
  <c r="E151" i="4" s="1"/>
  <c r="V150" i="4" l="1"/>
  <c r="T150" i="4" s="1"/>
  <c r="U150" i="4" s="1"/>
  <c r="F151" i="4"/>
  <c r="G151" i="4" s="1"/>
  <c r="J151" i="4" l="1"/>
  <c r="H151" i="4"/>
  <c r="I151" i="4"/>
  <c r="M151" i="4" l="1"/>
  <c r="K151" i="4"/>
  <c r="Q151" i="4" s="1"/>
  <c r="P151" i="4" s="1"/>
  <c r="R151" i="4" s="1"/>
  <c r="E152" i="4"/>
  <c r="V151" i="4" l="1"/>
  <c r="T151" i="4" s="1"/>
  <c r="U151" i="4" s="1"/>
  <c r="F152" i="4"/>
  <c r="G152" i="4" s="1"/>
  <c r="J152" i="4" l="1"/>
  <c r="H152" i="4"/>
  <c r="I152" i="4"/>
  <c r="M152" i="4" l="1"/>
  <c r="E153" i="4" s="1"/>
  <c r="K152" i="4"/>
  <c r="Q152" i="4" s="1"/>
  <c r="P152" i="4" s="1"/>
  <c r="R152" i="4" s="1"/>
  <c r="V152" i="4" l="1"/>
  <c r="T152" i="4" s="1"/>
  <c r="U152" i="4" s="1"/>
  <c r="F153" i="4"/>
  <c r="G153" i="4" s="1"/>
  <c r="J153" i="4" l="1"/>
  <c r="H153" i="4"/>
  <c r="I153" i="4"/>
  <c r="K153" i="4" s="1"/>
  <c r="Q153" i="4" s="1"/>
  <c r="P153" i="4" s="1"/>
  <c r="R153" i="4" s="1"/>
  <c r="V153" i="4" s="1"/>
  <c r="T153" i="4" l="1"/>
  <c r="U153" i="4" s="1"/>
  <c r="M153" i="4"/>
  <c r="E154" i="4" s="1"/>
  <c r="F154" i="4" s="1"/>
  <c r="G154" i="4" s="1"/>
  <c r="J154" i="4" l="1"/>
  <c r="H154" i="4"/>
  <c r="I154" i="4"/>
  <c r="M154" i="4" l="1"/>
  <c r="E155" i="4" s="1"/>
  <c r="K154" i="4"/>
  <c r="Q154" i="4" s="1"/>
  <c r="P154" i="4" s="1"/>
  <c r="R154" i="4" s="1"/>
  <c r="V154" i="4" l="1"/>
  <c r="T154" i="4" s="1"/>
  <c r="U154" i="4" s="1"/>
  <c r="F155" i="4"/>
  <c r="G155" i="4" s="1"/>
  <c r="J155" i="4" l="1"/>
  <c r="H155" i="4"/>
  <c r="I155" i="4"/>
  <c r="K155" i="4" l="1"/>
  <c r="Q155" i="4" s="1"/>
  <c r="P155" i="4" s="1"/>
  <c r="R155" i="4" s="1"/>
  <c r="M155" i="4"/>
  <c r="E156" i="4" s="1"/>
  <c r="V155" i="4" l="1"/>
  <c r="T155" i="4" s="1"/>
  <c r="U155" i="4" s="1"/>
  <c r="F156" i="4"/>
  <c r="G156" i="4" s="1"/>
  <c r="H156" i="4" l="1"/>
  <c r="I156" i="4"/>
  <c r="J156" i="4"/>
  <c r="M156" i="4" l="1"/>
  <c r="E157" i="4" s="1"/>
  <c r="F157" i="4" s="1"/>
  <c r="G157" i="4" s="1"/>
  <c r="K156" i="4"/>
  <c r="Q156" i="4" s="1"/>
  <c r="P156" i="4" s="1"/>
  <c r="R156" i="4" s="1"/>
  <c r="V156" i="4" l="1"/>
  <c r="T156" i="4" s="1"/>
  <c r="U156" i="4" s="1"/>
  <c r="J157" i="4"/>
  <c r="H157" i="4"/>
  <c r="I157" i="4"/>
  <c r="K157" i="4" s="1"/>
  <c r="Q157" i="4" s="1"/>
  <c r="P157" i="4" s="1"/>
  <c r="R157" i="4" s="1"/>
  <c r="V157" i="4" s="1"/>
  <c r="T157" i="4" l="1"/>
  <c r="U157" i="4" s="1"/>
  <c r="M157" i="4"/>
  <c r="E158" i="4" s="1"/>
  <c r="F158" i="4" s="1"/>
  <c r="G158" i="4" s="1"/>
  <c r="H158" i="4" l="1"/>
  <c r="I158" i="4"/>
  <c r="J158" i="4"/>
  <c r="K158" i="4" l="1"/>
  <c r="Q158" i="4" s="1"/>
  <c r="P158" i="4" s="1"/>
  <c r="R158" i="4" s="1"/>
  <c r="M158" i="4"/>
  <c r="E159" i="4" s="1"/>
  <c r="F159" i="4" s="1"/>
  <c r="G159" i="4" s="1"/>
  <c r="V158" i="4" l="1"/>
  <c r="T158" i="4" s="1"/>
  <c r="U158" i="4" s="1"/>
  <c r="J159" i="4"/>
  <c r="H159" i="4"/>
  <c r="I159" i="4"/>
  <c r="M159" i="4" s="1"/>
  <c r="K159" i="4" l="1"/>
  <c r="Q159" i="4" s="1"/>
  <c r="P159" i="4" s="1"/>
  <c r="R159" i="4" s="1"/>
  <c r="E160" i="4"/>
  <c r="F160" i="4" s="1"/>
  <c r="G160" i="4" s="1"/>
  <c r="V159" i="4" l="1"/>
  <c r="T159" i="4" s="1"/>
  <c r="U159" i="4" s="1"/>
  <c r="J160" i="4"/>
  <c r="H160" i="4"/>
  <c r="I160" i="4"/>
  <c r="M160" i="4" l="1"/>
  <c r="E161" i="4" s="1"/>
  <c r="F161" i="4" s="1"/>
  <c r="G161" i="4" s="1"/>
  <c r="K160" i="4"/>
  <c r="Q160" i="4" s="1"/>
  <c r="P160" i="4" s="1"/>
  <c r="R160" i="4" s="1"/>
  <c r="V160" i="4" l="1"/>
  <c r="T160" i="4" s="1"/>
  <c r="U160" i="4" s="1"/>
  <c r="J161" i="4"/>
  <c r="H161" i="4"/>
  <c r="I161" i="4"/>
  <c r="M161" i="4" l="1"/>
  <c r="E162" i="4" s="1"/>
  <c r="F162" i="4" s="1"/>
  <c r="G162" i="4" s="1"/>
  <c r="K161" i="4"/>
  <c r="Q161" i="4" s="1"/>
  <c r="P161" i="4" s="1"/>
  <c r="R161" i="4" s="1"/>
  <c r="V161" i="4" s="1"/>
  <c r="T161" i="4" l="1"/>
  <c r="U161" i="4" s="1"/>
  <c r="J162" i="4"/>
  <c r="H162" i="4"/>
  <c r="I162" i="4"/>
  <c r="M162" i="4" l="1"/>
  <c r="E163" i="4" s="1"/>
  <c r="K162" i="4"/>
  <c r="Q162" i="4" s="1"/>
  <c r="P162" i="4" s="1"/>
  <c r="R162" i="4" s="1"/>
  <c r="V162" i="4" l="1"/>
  <c r="T162" i="4" s="1"/>
  <c r="U162" i="4" s="1"/>
  <c r="F163" i="4"/>
  <c r="G163" i="4" s="1"/>
  <c r="J163" i="4" l="1"/>
  <c r="H163" i="4"/>
  <c r="I163" i="4"/>
  <c r="K163" i="4" l="1"/>
  <c r="Q163" i="4" s="1"/>
  <c r="P163" i="4" s="1"/>
  <c r="R163" i="4" s="1"/>
  <c r="M163" i="4"/>
  <c r="E164" i="4" s="1"/>
  <c r="F164" i="4" s="1"/>
  <c r="G164" i="4" s="1"/>
  <c r="V163" i="4" l="1"/>
  <c r="T163" i="4" s="1"/>
  <c r="U163" i="4" s="1"/>
  <c r="J164" i="4"/>
  <c r="H164" i="4"/>
  <c r="I164" i="4"/>
  <c r="K164" i="4" l="1"/>
  <c r="Q164" i="4" s="1"/>
  <c r="P164" i="4" s="1"/>
  <c r="R164" i="4" s="1"/>
  <c r="M164" i="4"/>
  <c r="E165" i="4" s="1"/>
  <c r="F165" i="4" s="1"/>
  <c r="G165" i="4" s="1"/>
  <c r="V164" i="4" l="1"/>
  <c r="T164" i="4" s="1"/>
  <c r="U164" i="4" s="1"/>
  <c r="J165" i="4"/>
  <c r="H165" i="4"/>
  <c r="I165" i="4"/>
  <c r="M165" i="4" l="1"/>
  <c r="E166" i="4" s="1"/>
  <c r="F166" i="4" s="1"/>
  <c r="G166" i="4" s="1"/>
  <c r="K165" i="4"/>
  <c r="Q165" i="4" s="1"/>
  <c r="P165" i="4" s="1"/>
  <c r="R165" i="4" s="1"/>
  <c r="V165" i="4" s="1"/>
  <c r="T165" i="4" l="1"/>
  <c r="U165" i="4" s="1"/>
  <c r="J166" i="4"/>
  <c r="H166" i="4"/>
  <c r="I166" i="4"/>
  <c r="M166" i="4" l="1"/>
  <c r="E167" i="4" s="1"/>
  <c r="F167" i="4" s="1"/>
  <c r="G167" i="4" s="1"/>
  <c r="K166" i="4"/>
  <c r="Q166" i="4" s="1"/>
  <c r="P166" i="4" s="1"/>
  <c r="R166" i="4" s="1"/>
  <c r="V166" i="4" l="1"/>
  <c r="T166" i="4" s="1"/>
  <c r="U166" i="4" s="1"/>
  <c r="J167" i="4"/>
  <c r="H167" i="4"/>
  <c r="I167" i="4"/>
  <c r="M167" i="4" l="1"/>
  <c r="E168" i="4" s="1"/>
  <c r="K167" i="4"/>
  <c r="Q167" i="4" s="1"/>
  <c r="P167" i="4" s="1"/>
  <c r="R167" i="4" s="1"/>
  <c r="V167" i="4" l="1"/>
  <c r="T167" i="4" s="1"/>
  <c r="U167" i="4" s="1"/>
  <c r="F168" i="4"/>
  <c r="G168" i="4" s="1"/>
  <c r="J168" i="4" l="1"/>
  <c r="H168" i="4"/>
  <c r="I168" i="4"/>
  <c r="M168" i="4" l="1"/>
  <c r="E169" i="4" s="1"/>
  <c r="F169" i="4" s="1"/>
  <c r="G169" i="4" s="1"/>
  <c r="K168" i="4"/>
  <c r="Q168" i="4" s="1"/>
  <c r="P168" i="4" s="1"/>
  <c r="R168" i="4" s="1"/>
  <c r="V168" i="4" l="1"/>
  <c r="T168" i="4" s="1"/>
  <c r="U168" i="4" s="1"/>
  <c r="J169" i="4"/>
  <c r="H169" i="4"/>
  <c r="I169" i="4"/>
  <c r="K169" i="4" l="1"/>
  <c r="Q169" i="4" s="1"/>
  <c r="P169" i="4" s="1"/>
  <c r="R169" i="4" s="1"/>
  <c r="M169" i="4"/>
  <c r="E170" i="4" s="1"/>
  <c r="F170" i="4" s="1"/>
  <c r="G170" i="4" s="1"/>
  <c r="V169" i="4" l="1"/>
  <c r="T169" i="4" s="1"/>
  <c r="U169" i="4" s="1"/>
  <c r="J170" i="4"/>
  <c r="H170" i="4"/>
  <c r="I170" i="4"/>
  <c r="K170" i="4" s="1"/>
  <c r="Q170" i="4" s="1"/>
  <c r="P170" i="4" s="1"/>
  <c r="R170" i="4" s="1"/>
  <c r="V170" i="4" l="1"/>
  <c r="T170" i="4" s="1"/>
  <c r="U170" i="4" s="1"/>
  <c r="M170" i="4"/>
  <c r="E171" i="4" s="1"/>
  <c r="F171" i="4" s="1"/>
  <c r="G171" i="4" s="1"/>
  <c r="I171" i="4" l="1"/>
  <c r="J171" i="4"/>
  <c r="H171" i="4"/>
  <c r="M171" i="4" l="1"/>
  <c r="E172" i="4" s="1"/>
  <c r="F172" i="4" s="1"/>
  <c r="G172" i="4" s="1"/>
  <c r="K171" i="4"/>
  <c r="Q171" i="4" s="1"/>
  <c r="P171" i="4" s="1"/>
  <c r="R171" i="4" s="1"/>
  <c r="V171" i="4" s="1"/>
  <c r="T171" i="4" l="1"/>
  <c r="U171" i="4" s="1"/>
  <c r="J172" i="4"/>
  <c r="H172" i="4"/>
  <c r="I172" i="4"/>
  <c r="M172" i="4" l="1"/>
  <c r="E173" i="4" s="1"/>
  <c r="F173" i="4" s="1"/>
  <c r="G173" i="4" s="1"/>
  <c r="K172" i="4"/>
  <c r="Q172" i="4" s="1"/>
  <c r="P172" i="4" s="1"/>
  <c r="R172" i="4" s="1"/>
  <c r="V172" i="4" l="1"/>
  <c r="T172" i="4" s="1"/>
  <c r="U172" i="4" s="1"/>
  <c r="J173" i="4"/>
  <c r="H173" i="4"/>
  <c r="I173" i="4"/>
  <c r="M173" i="4" l="1"/>
  <c r="E174" i="4" s="1"/>
  <c r="F174" i="4" s="1"/>
  <c r="G174" i="4" s="1"/>
  <c r="K173" i="4"/>
  <c r="Q173" i="4" s="1"/>
  <c r="P173" i="4" s="1"/>
  <c r="R173" i="4" s="1"/>
  <c r="V173" i="4" s="1"/>
  <c r="T173" i="4" l="1"/>
  <c r="U173" i="4" s="1"/>
  <c r="J174" i="4"/>
  <c r="H174" i="4"/>
  <c r="I174" i="4"/>
  <c r="M174" i="4" l="1"/>
  <c r="E175" i="4" s="1"/>
  <c r="F175" i="4" s="1"/>
  <c r="G175" i="4" s="1"/>
  <c r="K174" i="4"/>
  <c r="Q174" i="4" s="1"/>
  <c r="P174" i="4" s="1"/>
  <c r="R174" i="4" s="1"/>
  <c r="V174" i="4" l="1"/>
  <c r="T174" i="4" s="1"/>
  <c r="U174" i="4" s="1"/>
  <c r="J175" i="4"/>
  <c r="H175" i="4"/>
  <c r="I175" i="4"/>
  <c r="M175" i="4" l="1"/>
  <c r="E176" i="4" s="1"/>
  <c r="F176" i="4" s="1"/>
  <c r="K175" i="4"/>
  <c r="Q175" i="4" s="1"/>
  <c r="P175" i="4" s="1"/>
  <c r="R175" i="4" s="1"/>
  <c r="V175" i="4" l="1"/>
  <c r="T175" i="4" s="1"/>
  <c r="U175" i="4" s="1"/>
  <c r="G176" i="4"/>
  <c r="I176" i="4" l="1"/>
  <c r="J176" i="4"/>
  <c r="H176" i="4"/>
  <c r="M176" i="4" l="1"/>
  <c r="E177" i="4" s="1"/>
  <c r="F177" i="4" s="1"/>
  <c r="G177" i="4" s="1"/>
  <c r="K176" i="4"/>
  <c r="Q176" i="4" l="1"/>
  <c r="P176" i="4" s="1"/>
  <c r="R176" i="4" s="1"/>
  <c r="J177" i="4"/>
  <c r="H177" i="4"/>
  <c r="I177" i="4"/>
  <c r="V176" i="4" l="1"/>
  <c r="T176" i="4" s="1"/>
  <c r="U176" i="4" s="1"/>
  <c r="K177" i="4"/>
  <c r="Q177" i="4" s="1"/>
  <c r="P177" i="4" s="1"/>
  <c r="R177" i="4" s="1"/>
  <c r="M177" i="4"/>
  <c r="E178" i="4" s="1"/>
  <c r="V177" i="4" l="1"/>
  <c r="T177" i="4" s="1"/>
  <c r="U177" i="4" s="1"/>
  <c r="F178" i="4"/>
  <c r="G178" i="4" s="1"/>
  <c r="J178" i="4" l="1"/>
  <c r="H178" i="4"/>
  <c r="I178" i="4"/>
  <c r="K178" i="4" l="1"/>
  <c r="Q178" i="4" s="1"/>
  <c r="P178" i="4" s="1"/>
  <c r="R178" i="4" s="1"/>
  <c r="M178" i="4"/>
  <c r="E179" i="4" s="1"/>
  <c r="F179" i="4" s="1"/>
  <c r="V178" i="4" l="1"/>
  <c r="T178" i="4" s="1"/>
  <c r="U178" i="4" s="1"/>
  <c r="G179" i="4"/>
  <c r="J179" i="4" l="1"/>
  <c r="H179" i="4"/>
  <c r="I179" i="4"/>
  <c r="M179" i="4" l="1"/>
  <c r="E180" i="4" s="1"/>
  <c r="F180" i="4" s="1"/>
  <c r="G180" i="4" s="1"/>
  <c r="K179" i="4"/>
  <c r="Q179" i="4" s="1"/>
  <c r="P179" i="4" s="1"/>
  <c r="R179" i="4" s="1"/>
  <c r="V179" i="4" s="1"/>
  <c r="T179" i="4" l="1"/>
  <c r="U179" i="4" s="1"/>
  <c r="J180" i="4"/>
  <c r="H180" i="4"/>
  <c r="I180" i="4"/>
  <c r="M180" i="4" l="1"/>
  <c r="E181" i="4" s="1"/>
  <c r="K180" i="4"/>
  <c r="Q180" i="4" s="1"/>
  <c r="P180" i="4" s="1"/>
  <c r="R180" i="4" s="1"/>
  <c r="V180" i="4" l="1"/>
  <c r="T180" i="4" s="1"/>
  <c r="U180" i="4" s="1"/>
  <c r="F181" i="4"/>
  <c r="G181" i="4" s="1"/>
  <c r="J181" i="4" l="1"/>
  <c r="H181" i="4"/>
  <c r="I181" i="4"/>
  <c r="M181" i="4" l="1"/>
  <c r="E182" i="4" s="1"/>
  <c r="F182" i="4" s="1"/>
  <c r="G182" i="4" s="1"/>
  <c r="K181" i="4"/>
  <c r="Q181" i="4" s="1"/>
  <c r="P181" i="4" s="1"/>
  <c r="R181" i="4" s="1"/>
  <c r="V181" i="4" s="1"/>
  <c r="T181" i="4" l="1"/>
  <c r="U181" i="4" s="1"/>
  <c r="J182" i="4"/>
  <c r="H182" i="4"/>
  <c r="I182" i="4"/>
  <c r="K182" i="4" l="1"/>
  <c r="Q182" i="4" s="1"/>
  <c r="P182" i="4" s="1"/>
  <c r="R182" i="4" s="1"/>
  <c r="M182" i="4"/>
  <c r="E183" i="4" s="1"/>
  <c r="V182" i="4" l="1"/>
  <c r="T182" i="4" s="1"/>
  <c r="U182" i="4" s="1"/>
  <c r="F183" i="4"/>
  <c r="G183" i="4" s="1"/>
  <c r="J183" i="4" l="1"/>
  <c r="H183" i="4"/>
  <c r="I183" i="4"/>
  <c r="M183" i="4" l="1"/>
  <c r="E184" i="4" s="1"/>
  <c r="K183" i="4"/>
  <c r="Q183" i="4" s="1"/>
  <c r="P183" i="4" s="1"/>
  <c r="R183" i="4" s="1"/>
  <c r="V183" i="4" l="1"/>
  <c r="T183" i="4" s="1"/>
  <c r="U183" i="4" s="1"/>
  <c r="F184" i="4"/>
  <c r="G184" i="4" s="1"/>
  <c r="J184" i="4" l="1"/>
  <c r="H184" i="4"/>
  <c r="I184" i="4"/>
  <c r="K184" i="4" s="1"/>
  <c r="Q184" i="4" s="1"/>
  <c r="P184" i="4" s="1"/>
  <c r="R184" i="4" s="1"/>
  <c r="V184" i="4" l="1"/>
  <c r="T184" i="4" s="1"/>
  <c r="U184" i="4" s="1"/>
  <c r="M184" i="4"/>
  <c r="E185" i="4" s="1"/>
  <c r="F185" i="4" l="1"/>
  <c r="G185" i="4" s="1"/>
  <c r="H185" i="4" l="1"/>
  <c r="I185" i="4"/>
  <c r="J185" i="4"/>
  <c r="K185" i="4" l="1"/>
  <c r="Q185" i="4" s="1"/>
  <c r="P185" i="4" s="1"/>
  <c r="R185" i="4" s="1"/>
  <c r="V185" i="4" s="1"/>
  <c r="M185" i="4"/>
  <c r="E186" i="4" s="1"/>
  <c r="F186" i="4" s="1"/>
  <c r="G186" i="4" s="1"/>
  <c r="T185" i="4" l="1"/>
  <c r="U185" i="4" s="1"/>
  <c r="J186" i="4"/>
  <c r="H186" i="4"/>
  <c r="I186" i="4"/>
  <c r="M186" i="4" l="1"/>
  <c r="E187" i="4" s="1"/>
  <c r="K186" i="4"/>
  <c r="Q186" i="4" s="1"/>
  <c r="P186" i="4" s="1"/>
  <c r="R186" i="4" s="1"/>
  <c r="V186" i="4" l="1"/>
  <c r="T186" i="4" s="1"/>
  <c r="U186" i="4" s="1"/>
  <c r="F187" i="4"/>
  <c r="G187" i="4" s="1"/>
  <c r="J187" i="4" l="1"/>
  <c r="H187" i="4"/>
  <c r="I187" i="4"/>
  <c r="M187" i="4" s="1"/>
  <c r="K187" i="4" l="1"/>
  <c r="Q187" i="4" s="1"/>
  <c r="P187" i="4" s="1"/>
  <c r="R187" i="4" s="1"/>
  <c r="V187" i="4" s="1"/>
  <c r="E188" i="4"/>
  <c r="F188" i="4" s="1"/>
  <c r="T187" i="4" l="1"/>
  <c r="U187" i="4" s="1"/>
  <c r="G188" i="4"/>
  <c r="J188" i="4" l="1"/>
  <c r="H188" i="4"/>
  <c r="I188" i="4"/>
  <c r="M188" i="4" l="1"/>
  <c r="E189" i="4" s="1"/>
  <c r="F189" i="4" s="1"/>
  <c r="K188" i="4"/>
  <c r="Q188" i="4" s="1"/>
  <c r="P188" i="4" s="1"/>
  <c r="R188" i="4" s="1"/>
  <c r="V188" i="4" l="1"/>
  <c r="T188" i="4" s="1"/>
  <c r="U188" i="4" s="1"/>
  <c r="G189" i="4"/>
  <c r="J189" i="4" l="1"/>
  <c r="H189" i="4"/>
  <c r="I189" i="4"/>
  <c r="M189" i="4" l="1"/>
  <c r="K189" i="4"/>
  <c r="Q189" i="4" s="1"/>
  <c r="P189" i="4" s="1"/>
  <c r="R189" i="4" s="1"/>
  <c r="V189" i="4" s="1"/>
  <c r="E190" i="4"/>
  <c r="F190" i="4" s="1"/>
  <c r="G190" i="4" s="1"/>
  <c r="T189" i="4" l="1"/>
  <c r="U189" i="4" s="1"/>
  <c r="J190" i="4"/>
  <c r="H190" i="4"/>
  <c r="I190" i="4"/>
  <c r="M190" i="4" l="1"/>
  <c r="E191" i="4" s="1"/>
  <c r="K190" i="4"/>
  <c r="Q190" i="4" s="1"/>
  <c r="P190" i="4" s="1"/>
  <c r="R190" i="4" s="1"/>
  <c r="V190" i="4" l="1"/>
  <c r="T190" i="4" s="1"/>
  <c r="U190" i="4" s="1"/>
  <c r="F191" i="4"/>
  <c r="G191" i="4" s="1"/>
  <c r="I191" i="4" l="1"/>
  <c r="J191" i="4"/>
  <c r="H191" i="4"/>
  <c r="K191" i="4" l="1"/>
  <c r="Q191" i="4" s="1"/>
  <c r="P191" i="4" s="1"/>
  <c r="R191" i="4" s="1"/>
  <c r="V191" i="4" s="1"/>
  <c r="M191" i="4"/>
  <c r="E192" i="4" s="1"/>
  <c r="F192" i="4" s="1"/>
  <c r="G192" i="4" s="1"/>
  <c r="T191" i="4" l="1"/>
  <c r="U191" i="4" s="1"/>
  <c r="J192" i="4"/>
  <c r="H192" i="4"/>
  <c r="I192" i="4"/>
  <c r="M192" i="4" l="1"/>
  <c r="E193" i="4" s="1"/>
  <c r="K192" i="4"/>
  <c r="Q192" i="4" s="1"/>
  <c r="P192" i="4" s="1"/>
  <c r="R192" i="4" s="1"/>
  <c r="V192" i="4" l="1"/>
  <c r="T192" i="4" s="1"/>
  <c r="U192" i="4" s="1"/>
  <c r="F193" i="4"/>
  <c r="G193" i="4" s="1"/>
  <c r="J193" i="4" l="1"/>
  <c r="H193" i="4"/>
  <c r="I193" i="4"/>
  <c r="K193" i="4" l="1"/>
  <c r="Q193" i="4" s="1"/>
  <c r="P193" i="4" s="1"/>
  <c r="R193" i="4" s="1"/>
  <c r="V193" i="4" s="1"/>
  <c r="T193" i="4" s="1"/>
  <c r="U193" i="4" s="1"/>
  <c r="M193" i="4"/>
  <c r="E194" i="4" s="1"/>
  <c r="F194" i="4" l="1"/>
  <c r="G194" i="4" s="1"/>
  <c r="J194" i="4" l="1"/>
  <c r="H194" i="4"/>
  <c r="I194" i="4"/>
  <c r="K194" i="4" s="1"/>
  <c r="Q194" i="4" s="1"/>
  <c r="P194" i="4" s="1"/>
  <c r="R194" i="4" s="1"/>
  <c r="V194" i="4" l="1"/>
  <c r="T194" i="4" s="1"/>
  <c r="U194" i="4" s="1"/>
  <c r="M194" i="4"/>
  <c r="E195" i="4" s="1"/>
  <c r="F195" i="4" l="1"/>
  <c r="G195" i="4" s="1"/>
  <c r="J195" i="4" l="1"/>
  <c r="H195" i="4"/>
  <c r="I195" i="4"/>
  <c r="K195" i="4" s="1"/>
  <c r="Q195" i="4" s="1"/>
  <c r="P195" i="4" s="1"/>
  <c r="R195" i="4" s="1"/>
  <c r="V195" i="4" s="1"/>
  <c r="T195" i="4" l="1"/>
  <c r="U195" i="4" s="1"/>
  <c r="M195" i="4"/>
  <c r="E196" i="4" s="1"/>
  <c r="F196" i="4" s="1"/>
  <c r="G196" i="4" l="1"/>
  <c r="I196" i="4" l="1"/>
  <c r="J196" i="4"/>
  <c r="H196" i="4"/>
  <c r="M196" i="4" l="1"/>
  <c r="E197" i="4" s="1"/>
  <c r="F197" i="4" s="1"/>
  <c r="K196" i="4"/>
  <c r="Q196" i="4" l="1"/>
  <c r="P196" i="4" s="1"/>
  <c r="R196" i="4" s="1"/>
  <c r="G197" i="4"/>
  <c r="V196" i="4" l="1"/>
  <c r="T196" i="4" s="1"/>
  <c r="U196" i="4" s="1"/>
  <c r="J197" i="4"/>
  <c r="H197" i="4"/>
  <c r="I197" i="4"/>
  <c r="K197" i="4" s="1"/>
  <c r="Q197" i="4" s="1"/>
  <c r="P197" i="4" s="1"/>
  <c r="R197" i="4" s="1"/>
  <c r="V197" i="4" s="1"/>
  <c r="T197" i="4" l="1"/>
  <c r="U197" i="4" s="1"/>
  <c r="M197" i="4"/>
  <c r="E198" i="4" s="1"/>
  <c r="F198" i="4" s="1"/>
  <c r="G198" i="4" s="1"/>
  <c r="H198" i="4" l="1"/>
  <c r="J198" i="4"/>
  <c r="I198" i="4"/>
  <c r="M198" i="4" l="1"/>
  <c r="E199" i="4" s="1"/>
  <c r="F199" i="4" s="1"/>
  <c r="G199" i="4" s="1"/>
  <c r="K198" i="4"/>
  <c r="Q198" i="4" l="1"/>
  <c r="P198" i="4" s="1"/>
  <c r="R198" i="4" s="1"/>
  <c r="J199" i="4"/>
  <c r="H199" i="4"/>
  <c r="I199" i="4"/>
  <c r="V198" i="4" l="1"/>
  <c r="T198" i="4" s="1"/>
  <c r="U198" i="4" s="1"/>
  <c r="M199" i="4"/>
  <c r="E200" i="4" s="1"/>
  <c r="K199" i="4"/>
  <c r="Q199" i="4" s="1"/>
  <c r="P199" i="4" s="1"/>
  <c r="R199" i="4" s="1"/>
  <c r="V199" i="4" s="1"/>
  <c r="T199" i="4" l="1"/>
  <c r="U199" i="4" s="1"/>
  <c r="F200" i="4"/>
  <c r="G200" i="4" s="1"/>
  <c r="I200" i="4" l="1"/>
  <c r="J200" i="4"/>
  <c r="H200" i="4"/>
  <c r="K200" i="4" l="1"/>
  <c r="Q200" i="4" s="1"/>
  <c r="P200" i="4" s="1"/>
  <c r="R200" i="4" s="1"/>
  <c r="M200" i="4"/>
  <c r="E201" i="4" s="1"/>
  <c r="F201" i="4" s="1"/>
  <c r="G201" i="4" s="1"/>
  <c r="V200" i="4" l="1"/>
  <c r="T200" i="4" s="1"/>
  <c r="U200" i="4" s="1"/>
  <c r="J201" i="4"/>
  <c r="H201" i="4"/>
  <c r="I201" i="4"/>
  <c r="K201" i="4" s="1"/>
  <c r="Q201" i="4" s="1"/>
  <c r="P201" i="4" s="1"/>
  <c r="R201" i="4" s="1"/>
  <c r="V201" i="4" s="1"/>
  <c r="T201" i="4" l="1"/>
  <c r="U201" i="4" s="1"/>
  <c r="M201" i="4"/>
  <c r="E202" i="4" s="1"/>
  <c r="F202" i="4" l="1"/>
  <c r="G202" i="4" s="1"/>
  <c r="J202" i="4" l="1"/>
  <c r="H202" i="4"/>
  <c r="I202" i="4"/>
  <c r="M202" i="4" l="1"/>
  <c r="E203" i="4"/>
  <c r="F203" i="4" s="1"/>
  <c r="K202" i="4"/>
  <c r="Q202" i="4" s="1"/>
  <c r="P202" i="4" s="1"/>
  <c r="R202" i="4" s="1"/>
  <c r="V202" i="4" l="1"/>
  <c r="T202" i="4" s="1"/>
  <c r="U202" i="4" s="1"/>
  <c r="G203" i="4"/>
  <c r="I203" i="4" s="1"/>
  <c r="H203" i="4" l="1"/>
  <c r="M203" i="4" s="1"/>
  <c r="E204" i="4" s="1"/>
  <c r="F204" i="4" s="1"/>
  <c r="G204" i="4" s="1"/>
  <c r="J203" i="4"/>
  <c r="K203" i="4" s="1"/>
  <c r="Q203" i="4" s="1"/>
  <c r="P203" i="4" s="1"/>
  <c r="R203" i="4" s="1"/>
  <c r="V203" i="4" s="1"/>
  <c r="T203" i="4" l="1"/>
  <c r="U203" i="4" s="1"/>
  <c r="J204" i="4"/>
  <c r="H204" i="4"/>
  <c r="I204" i="4"/>
  <c r="M204" i="4" l="1"/>
  <c r="E205" i="4" s="1"/>
  <c r="K204" i="4"/>
  <c r="Q204" i="4" s="1"/>
  <c r="P204" i="4" s="1"/>
  <c r="R204" i="4" s="1"/>
  <c r="V204" i="4" l="1"/>
  <c r="T204" i="4" s="1"/>
  <c r="U204" i="4" s="1"/>
  <c r="F205" i="4"/>
  <c r="G205" i="4" s="1"/>
  <c r="J205" i="4" l="1"/>
  <c r="H205" i="4"/>
  <c r="I205" i="4"/>
  <c r="M205" i="4" l="1"/>
  <c r="K205" i="4"/>
  <c r="Q205" i="4" s="1"/>
  <c r="P205" i="4" s="1"/>
  <c r="R205" i="4" s="1"/>
  <c r="V205" i="4" s="1"/>
  <c r="E206" i="4"/>
  <c r="T205" i="4" l="1"/>
  <c r="U205" i="4" s="1"/>
  <c r="F206" i="4"/>
  <c r="G206" i="4" s="1"/>
  <c r="J206" i="4" l="1"/>
  <c r="H206" i="4"/>
  <c r="I206" i="4"/>
  <c r="K206" i="4" l="1"/>
  <c r="Q206" i="4" s="1"/>
  <c r="P206" i="4" s="1"/>
  <c r="R206" i="4" s="1"/>
  <c r="M206" i="4"/>
  <c r="E207" i="4" s="1"/>
  <c r="V206" i="4" l="1"/>
  <c r="T206" i="4" s="1"/>
  <c r="U206" i="4" s="1"/>
  <c r="F207" i="4"/>
  <c r="G207" i="4" s="1"/>
  <c r="J207" i="4" l="1"/>
  <c r="H207" i="4"/>
  <c r="I207" i="4"/>
  <c r="M207" i="4" l="1"/>
  <c r="E208" i="4" s="1"/>
  <c r="K207" i="4"/>
  <c r="Q207" i="4" s="1"/>
  <c r="P207" i="4" s="1"/>
  <c r="R207" i="4" s="1"/>
  <c r="V207" i="4" s="1"/>
  <c r="T207" i="4" l="1"/>
  <c r="U207" i="4" s="1"/>
  <c r="F208" i="4"/>
  <c r="G208" i="4" s="1"/>
  <c r="J208" i="4" l="1"/>
  <c r="H208" i="4"/>
  <c r="I208" i="4"/>
  <c r="M208" i="4" s="1"/>
  <c r="K208" i="4" l="1"/>
  <c r="Q208" i="4" s="1"/>
  <c r="P208" i="4" s="1"/>
  <c r="R208" i="4" s="1"/>
  <c r="E209" i="4"/>
  <c r="V208" i="4" l="1"/>
  <c r="T208" i="4" s="1"/>
  <c r="U208" i="4" s="1"/>
  <c r="F209" i="4"/>
  <c r="G209" i="4" s="1"/>
  <c r="J209" i="4" l="1"/>
  <c r="H209" i="4"/>
  <c r="I209" i="4"/>
  <c r="M209" i="4" l="1"/>
  <c r="K209" i="4"/>
  <c r="Q209" i="4" s="1"/>
  <c r="P209" i="4" s="1"/>
  <c r="R209" i="4" s="1"/>
  <c r="V209" i="4" s="1"/>
  <c r="E210" i="4"/>
  <c r="F210" i="4" s="1"/>
  <c r="T209" i="4" l="1"/>
  <c r="U209" i="4" s="1"/>
  <c r="G210" i="4"/>
  <c r="I210" i="4" l="1"/>
  <c r="K210" i="4" s="1"/>
  <c r="J210" i="4"/>
  <c r="H210" i="4"/>
  <c r="Q210" i="4" l="1"/>
  <c r="P210" i="4" s="1"/>
  <c r="R210" i="4" s="1"/>
  <c r="M210" i="4"/>
  <c r="E211" i="4" s="1"/>
  <c r="F211" i="4" s="1"/>
  <c r="G211" i="4" s="1"/>
  <c r="V210" i="4" l="1"/>
  <c r="T210" i="4" s="1"/>
  <c r="U210" i="4" s="1"/>
  <c r="J211" i="4"/>
  <c r="H211" i="4"/>
  <c r="I211" i="4"/>
  <c r="M211" i="4" l="1"/>
  <c r="E212" i="4" s="1"/>
  <c r="K211" i="4"/>
  <c r="Q211" i="4" s="1"/>
  <c r="P211" i="4" s="1"/>
  <c r="R211" i="4" s="1"/>
  <c r="V211" i="4" s="1"/>
  <c r="T211" i="4" l="1"/>
  <c r="U211" i="4" s="1"/>
  <c r="F212" i="4"/>
  <c r="G212" i="4" s="1"/>
  <c r="I212" i="4" l="1"/>
  <c r="J212" i="4"/>
  <c r="H212" i="4"/>
  <c r="K212" i="4" l="1"/>
  <c r="Q212" i="4" s="1"/>
  <c r="P212" i="4" s="1"/>
  <c r="R212" i="4" s="1"/>
  <c r="M212" i="4"/>
  <c r="E213" i="4" s="1"/>
  <c r="F213" i="4" s="1"/>
  <c r="G213" i="4" s="1"/>
  <c r="V212" i="4" l="1"/>
  <c r="T212" i="4" s="1"/>
  <c r="U212" i="4" s="1"/>
  <c r="J213" i="4"/>
  <c r="H213" i="4"/>
  <c r="I213" i="4"/>
  <c r="K213" i="4" l="1"/>
  <c r="M213" i="4"/>
  <c r="E214" i="4" s="1"/>
  <c r="F214" i="4" s="1"/>
  <c r="Q213" i="4" l="1"/>
  <c r="P213" i="4" s="1"/>
  <c r="R213" i="4" s="1"/>
  <c r="V213" i="4" s="1"/>
  <c r="G214" i="4"/>
  <c r="T213" i="4" l="1"/>
  <c r="U213" i="4" s="1"/>
  <c r="I214" i="4"/>
  <c r="J214" i="4"/>
  <c r="H214" i="4"/>
  <c r="M214" i="4" l="1"/>
  <c r="E215" i="4" s="1"/>
  <c r="F215" i="4" s="1"/>
  <c r="G215" i="4" s="1"/>
  <c r="K214" i="4"/>
  <c r="Q214" i="4" l="1"/>
  <c r="P214" i="4" s="1"/>
  <c r="R214" i="4" s="1"/>
  <c r="J215" i="4"/>
  <c r="H215" i="4"/>
  <c r="I215" i="4"/>
  <c r="V214" i="4" l="1"/>
  <c r="T214" i="4" s="1"/>
  <c r="U214" i="4" s="1"/>
  <c r="M215" i="4"/>
  <c r="E216" i="4" s="1"/>
  <c r="F216" i="4" s="1"/>
  <c r="G216" i="4" s="1"/>
  <c r="K215" i="4"/>
  <c r="Q215" i="4" s="1"/>
  <c r="P215" i="4" s="1"/>
  <c r="R215" i="4" s="1"/>
  <c r="V215" i="4" s="1"/>
  <c r="T215" i="4" l="1"/>
  <c r="U215" i="4" s="1"/>
  <c r="I216" i="4"/>
  <c r="J216" i="4"/>
  <c r="H216" i="4"/>
  <c r="K216" i="4" l="1"/>
  <c r="Q216" i="4" s="1"/>
  <c r="P216" i="4" s="1"/>
  <c r="R216" i="4" s="1"/>
  <c r="M216" i="4"/>
  <c r="E217" i="4" s="1"/>
  <c r="V216" i="4" l="1"/>
  <c r="T216" i="4" s="1"/>
  <c r="U216" i="4" s="1"/>
  <c r="F217" i="4"/>
  <c r="G217" i="4" s="1"/>
  <c r="J217" i="4" l="1"/>
  <c r="H217" i="4"/>
  <c r="I217" i="4"/>
  <c r="M217" i="4" l="1"/>
  <c r="E218" i="4" s="1"/>
  <c r="K217" i="4"/>
  <c r="Q217" i="4" s="1"/>
  <c r="P217" i="4" s="1"/>
  <c r="R217" i="4" s="1"/>
  <c r="V217" i="4" s="1"/>
  <c r="T217" i="4" l="1"/>
  <c r="U217" i="4" s="1"/>
  <c r="F218" i="4"/>
  <c r="G218" i="4" s="1"/>
  <c r="J218" i="4" l="1"/>
  <c r="H218" i="4"/>
  <c r="I218" i="4"/>
  <c r="K218" i="4" s="1"/>
  <c r="Q218" i="4" s="1"/>
  <c r="P218" i="4" s="1"/>
  <c r="R218" i="4" s="1"/>
  <c r="V218" i="4" l="1"/>
  <c r="T218" i="4" s="1"/>
  <c r="U218" i="4" s="1"/>
  <c r="M218" i="4"/>
  <c r="E219" i="4" s="1"/>
  <c r="F219" i="4" l="1"/>
  <c r="G219" i="4" s="1"/>
  <c r="J219" i="4" l="1"/>
  <c r="H219" i="4"/>
  <c r="I219" i="4"/>
  <c r="K219" i="4" l="1"/>
  <c r="Q219" i="4" s="1"/>
  <c r="P219" i="4" s="1"/>
  <c r="R219" i="4" s="1"/>
  <c r="V219" i="4" s="1"/>
  <c r="M219" i="4"/>
  <c r="E220" i="4" s="1"/>
  <c r="T219" i="4" l="1"/>
  <c r="U219" i="4" s="1"/>
  <c r="F220" i="4"/>
  <c r="G220" i="4" s="1"/>
  <c r="J220" i="4" l="1"/>
  <c r="H220" i="4"/>
  <c r="I220" i="4"/>
  <c r="M220" i="4" l="1"/>
  <c r="E221" i="4" s="1"/>
  <c r="F221" i="4" s="1"/>
  <c r="G221" i="4" s="1"/>
  <c r="K220" i="4"/>
  <c r="Q220" i="4" l="1"/>
  <c r="P220" i="4" s="1"/>
  <c r="R220" i="4" s="1"/>
  <c r="J221" i="4"/>
  <c r="H221" i="4"/>
  <c r="I221" i="4"/>
  <c r="V220" i="4" l="1"/>
  <c r="T220" i="4" s="1"/>
  <c r="U220" i="4" s="1"/>
  <c r="M221" i="4"/>
  <c r="K221" i="4"/>
  <c r="Q221" i="4" s="1"/>
  <c r="P221" i="4" s="1"/>
  <c r="R221" i="4" s="1"/>
  <c r="V221" i="4" s="1"/>
  <c r="E222" i="4"/>
  <c r="T221" i="4" l="1"/>
  <c r="U221" i="4" s="1"/>
  <c r="F222" i="4"/>
  <c r="G222" i="4" s="1"/>
  <c r="J222" i="4" l="1"/>
  <c r="H222" i="4"/>
  <c r="I222" i="4"/>
  <c r="M222" i="4" l="1"/>
  <c r="E223" i="4" s="1"/>
  <c r="K222" i="4"/>
  <c r="Q222" i="4" s="1"/>
  <c r="P222" i="4" s="1"/>
  <c r="R222" i="4" s="1"/>
  <c r="V222" i="4" l="1"/>
  <c r="T222" i="4" s="1"/>
  <c r="U222" i="4" s="1"/>
  <c r="F223" i="4"/>
  <c r="G223" i="4" s="1"/>
  <c r="J223" i="4" l="1"/>
  <c r="H223" i="4"/>
  <c r="I223" i="4"/>
  <c r="M223" i="4" s="1"/>
  <c r="K223" i="4" l="1"/>
  <c r="Q223" i="4" s="1"/>
  <c r="P223" i="4" s="1"/>
  <c r="R223" i="4" s="1"/>
  <c r="V223" i="4" s="1"/>
  <c r="E224" i="4"/>
  <c r="T223" i="4" l="1"/>
  <c r="U223" i="4" s="1"/>
  <c r="F224" i="4"/>
  <c r="G224" i="4" s="1"/>
  <c r="J224" i="4" l="1"/>
  <c r="H224" i="4"/>
  <c r="I224" i="4"/>
  <c r="M224" i="4" s="1"/>
  <c r="E225" i="4" l="1"/>
  <c r="F225" i="4" s="1"/>
  <c r="G225" i="4" s="1"/>
  <c r="K224" i="4"/>
  <c r="Q224" i="4" s="1"/>
  <c r="P224" i="4" s="1"/>
  <c r="R224" i="4" s="1"/>
  <c r="V224" i="4" l="1"/>
  <c r="T224" i="4" s="1"/>
  <c r="U224" i="4" s="1"/>
  <c r="J225" i="4"/>
  <c r="H225" i="4"/>
  <c r="I225" i="4"/>
  <c r="M225" i="4" l="1"/>
  <c r="E226" i="4" s="1"/>
  <c r="K225" i="4"/>
  <c r="Q225" i="4" s="1"/>
  <c r="P225" i="4" s="1"/>
  <c r="R225" i="4" s="1"/>
  <c r="V225" i="4" s="1"/>
  <c r="T225" i="4" l="1"/>
  <c r="U225" i="4" s="1"/>
  <c r="F226" i="4"/>
  <c r="G226" i="4" s="1"/>
  <c r="J226" i="4" l="1"/>
  <c r="H226" i="4"/>
  <c r="I226" i="4"/>
  <c r="M226" i="4" l="1"/>
  <c r="E227" i="4" s="1"/>
  <c r="F227" i="4" s="1"/>
  <c r="G227" i="4" s="1"/>
  <c r="K226" i="4"/>
  <c r="Q226" i="4" s="1"/>
  <c r="P226" i="4" s="1"/>
  <c r="R226" i="4" s="1"/>
  <c r="V226" i="4" l="1"/>
  <c r="T226" i="4" s="1"/>
  <c r="U226" i="4" s="1"/>
  <c r="J227" i="4"/>
  <c r="H227" i="4"/>
  <c r="I227" i="4"/>
  <c r="M227" i="4" l="1"/>
  <c r="E228" i="4" s="1"/>
  <c r="K227" i="4"/>
  <c r="Q227" i="4" s="1"/>
  <c r="P227" i="4" s="1"/>
  <c r="R227" i="4" s="1"/>
  <c r="V227" i="4" s="1"/>
  <c r="T227" i="4" l="1"/>
  <c r="U227" i="4" s="1"/>
  <c r="F228" i="4"/>
  <c r="G228" i="4" s="1"/>
  <c r="J228" i="4" l="1"/>
  <c r="H228" i="4"/>
  <c r="I228" i="4"/>
  <c r="M228" i="4" l="1"/>
  <c r="K228" i="4"/>
  <c r="Q228" i="4" s="1"/>
  <c r="P228" i="4" s="1"/>
  <c r="R228" i="4" s="1"/>
  <c r="E229" i="4"/>
  <c r="F229" i="4" s="1"/>
  <c r="G229" i="4" s="1"/>
  <c r="V228" i="4" l="1"/>
  <c r="T228" i="4" s="1"/>
  <c r="U228" i="4" s="1"/>
  <c r="J229" i="4"/>
  <c r="H229" i="4"/>
  <c r="I229" i="4"/>
  <c r="M229" i="4" l="1"/>
  <c r="E230" i="4" s="1"/>
  <c r="K229" i="4"/>
  <c r="Q229" i="4" s="1"/>
  <c r="P229" i="4" s="1"/>
  <c r="R229" i="4" s="1"/>
  <c r="V229" i="4" s="1"/>
  <c r="T229" i="4" l="1"/>
  <c r="U229" i="4" s="1"/>
  <c r="F230" i="4"/>
  <c r="G230" i="4" s="1"/>
  <c r="J230" i="4" l="1"/>
  <c r="I230" i="4"/>
  <c r="K230" i="4" s="1"/>
  <c r="Q230" i="4" s="1"/>
  <c r="H230" i="4"/>
  <c r="P230" i="4" l="1"/>
  <c r="R230" i="4" s="1"/>
  <c r="M230" i="4"/>
  <c r="E231" i="4" s="1"/>
  <c r="F231" i="4" s="1"/>
  <c r="G231" i="4" s="1"/>
  <c r="V230" i="4" l="1"/>
  <c r="T230" i="4" s="1"/>
  <c r="U230" i="4" s="1"/>
  <c r="J231" i="4"/>
  <c r="H231" i="4"/>
  <c r="I231" i="4"/>
  <c r="K231" i="4" l="1"/>
  <c r="Q231" i="4" s="1"/>
  <c r="P231" i="4" s="1"/>
  <c r="R231" i="4" s="1"/>
  <c r="V231" i="4" s="1"/>
  <c r="M231" i="4"/>
  <c r="E232" i="4" s="1"/>
  <c r="T231" i="4" l="1"/>
  <c r="U231" i="4" s="1"/>
  <c r="F232" i="4"/>
  <c r="G232" i="4" s="1"/>
  <c r="J232" i="4" l="1"/>
  <c r="H232" i="4"/>
  <c r="I232" i="4"/>
  <c r="M232" i="4" l="1"/>
  <c r="E233" i="4" s="1"/>
  <c r="K232" i="4"/>
  <c r="Q232" i="4" s="1"/>
  <c r="P232" i="4" s="1"/>
  <c r="R232" i="4" s="1"/>
  <c r="V232" i="4" l="1"/>
  <c r="T232" i="4" s="1"/>
  <c r="U232" i="4" s="1"/>
  <c r="F233" i="4"/>
  <c r="G233" i="4" s="1"/>
  <c r="J233" i="4" l="1"/>
  <c r="H233" i="4"/>
  <c r="I233" i="4"/>
  <c r="K233" i="4" l="1"/>
  <c r="Q233" i="4" s="1"/>
  <c r="P233" i="4" s="1"/>
  <c r="R233" i="4" s="1"/>
  <c r="M233" i="4"/>
  <c r="E234" i="4" s="1"/>
  <c r="V233" i="4" l="1"/>
  <c r="T233" i="4" s="1"/>
  <c r="U233" i="4" s="1"/>
  <c r="F234" i="4"/>
  <c r="G234" i="4" s="1"/>
  <c r="J234" i="4" l="1"/>
  <c r="H234" i="4"/>
  <c r="I234" i="4"/>
  <c r="M234" i="4" l="1"/>
  <c r="E235" i="4" s="1"/>
  <c r="K234" i="4"/>
  <c r="Q234" i="4" s="1"/>
  <c r="P234" i="4" s="1"/>
  <c r="R234" i="4" s="1"/>
  <c r="V234" i="4" l="1"/>
  <c r="T234" i="4" s="1"/>
  <c r="U234" i="4" s="1"/>
  <c r="F235" i="4"/>
  <c r="G235" i="4" s="1"/>
  <c r="J235" i="4" l="1"/>
  <c r="H235" i="4"/>
  <c r="I235" i="4"/>
  <c r="M235" i="4" l="1"/>
  <c r="E236" i="4" s="1"/>
  <c r="F236" i="4" s="1"/>
  <c r="G236" i="4" s="1"/>
  <c r="K235" i="4"/>
  <c r="Q235" i="4" s="1"/>
  <c r="P235" i="4" s="1"/>
  <c r="R235" i="4" s="1"/>
  <c r="V235" i="4" s="1"/>
  <c r="T235" i="4" l="1"/>
  <c r="U235" i="4" s="1"/>
  <c r="J236" i="4"/>
  <c r="H236" i="4"/>
  <c r="I236" i="4"/>
  <c r="M236" i="4" l="1"/>
  <c r="E237" i="4" s="1"/>
  <c r="K236" i="4"/>
  <c r="Q236" i="4" s="1"/>
  <c r="P236" i="4" s="1"/>
  <c r="R236" i="4" s="1"/>
  <c r="V236" i="4" l="1"/>
  <c r="T236" i="4" s="1"/>
  <c r="U236" i="4" s="1"/>
  <c r="F237" i="4"/>
  <c r="G237" i="4" s="1"/>
  <c r="J237" i="4" l="1"/>
  <c r="H237" i="4"/>
  <c r="I237" i="4"/>
  <c r="M237" i="4" l="1"/>
  <c r="E238" i="4" s="1"/>
  <c r="K237" i="4"/>
  <c r="Q237" i="4" s="1"/>
  <c r="P237" i="4" s="1"/>
  <c r="R237" i="4" s="1"/>
  <c r="V237" i="4" s="1"/>
  <c r="T237" i="4" l="1"/>
  <c r="U237" i="4" s="1"/>
  <c r="F238" i="4"/>
  <c r="G238" i="4" s="1"/>
  <c r="J238" i="4" l="1"/>
  <c r="H238" i="4"/>
  <c r="I238" i="4"/>
  <c r="K238" i="4" l="1"/>
  <c r="Q238" i="4" s="1"/>
  <c r="P238" i="4" s="1"/>
  <c r="R238" i="4" s="1"/>
  <c r="M238" i="4"/>
  <c r="E239" i="4" s="1"/>
  <c r="V238" i="4" l="1"/>
  <c r="T238" i="4" s="1"/>
  <c r="U238" i="4" s="1"/>
  <c r="F239" i="4"/>
  <c r="G239" i="4" s="1"/>
  <c r="J239" i="4" l="1"/>
  <c r="H239" i="4"/>
  <c r="I239" i="4"/>
  <c r="K239" i="4" l="1"/>
  <c r="Q239" i="4" s="1"/>
  <c r="P239" i="4" s="1"/>
  <c r="R239" i="4" s="1"/>
  <c r="M239" i="4"/>
  <c r="E240" i="4" s="1"/>
  <c r="V239" i="4" l="1"/>
  <c r="T239" i="4" s="1"/>
  <c r="U239" i="4" s="1"/>
  <c r="F240" i="4"/>
  <c r="G240" i="4" s="1"/>
  <c r="J240" i="4" l="1"/>
  <c r="H240" i="4"/>
  <c r="I240" i="4"/>
  <c r="K240" i="4" s="1"/>
  <c r="Q240" i="4" s="1"/>
  <c r="P240" i="4" s="1"/>
  <c r="R240" i="4" s="1"/>
  <c r="V240" i="4" l="1"/>
  <c r="T240" i="4" s="1"/>
  <c r="U240" i="4" s="1"/>
  <c r="M240" i="4"/>
  <c r="E241" i="4" s="1"/>
  <c r="F241" i="4" l="1"/>
  <c r="G241" i="4" s="1"/>
  <c r="J241" i="4" l="1"/>
  <c r="H241" i="4"/>
  <c r="I241" i="4"/>
  <c r="K241" i="4" l="1"/>
  <c r="Q241" i="4" s="1"/>
  <c r="P241" i="4" s="1"/>
  <c r="R241" i="4" s="1"/>
  <c r="M241" i="4"/>
  <c r="E242" i="4" s="1"/>
  <c r="V241" i="4" l="1"/>
  <c r="T241" i="4" s="1"/>
  <c r="U241" i="4" s="1"/>
  <c r="F242" i="4"/>
  <c r="G242" i="4" s="1"/>
  <c r="J242" i="4" l="1"/>
  <c r="H242" i="4"/>
  <c r="I242" i="4"/>
  <c r="K242" i="4" l="1"/>
  <c r="Q242" i="4" s="1"/>
  <c r="P242" i="4" s="1"/>
  <c r="R242" i="4" s="1"/>
  <c r="M242" i="4"/>
  <c r="E243" i="4" s="1"/>
  <c r="F243" i="4" s="1"/>
  <c r="G243" i="4" s="1"/>
  <c r="V242" i="4" l="1"/>
  <c r="T242" i="4" s="1"/>
  <c r="U242" i="4" s="1"/>
  <c r="J243" i="4"/>
  <c r="H243" i="4"/>
  <c r="I243" i="4"/>
  <c r="M243" i="4" l="1"/>
  <c r="E244" i="4" s="1"/>
  <c r="K243" i="4"/>
  <c r="Q243" i="4" s="1"/>
  <c r="P243" i="4" s="1"/>
  <c r="R243" i="4" s="1"/>
  <c r="V243" i="4" s="1"/>
  <c r="T243" i="4" l="1"/>
  <c r="U243" i="4" s="1"/>
  <c r="F244" i="4"/>
  <c r="G244" i="4" s="1"/>
  <c r="J244" i="4" l="1"/>
  <c r="H244" i="4"/>
  <c r="I244" i="4"/>
  <c r="K244" i="4" s="1"/>
  <c r="Q244" i="4" s="1"/>
  <c r="P244" i="4" s="1"/>
  <c r="R244" i="4" s="1"/>
  <c r="V244" i="4" l="1"/>
  <c r="T244" i="4" s="1"/>
  <c r="U244" i="4" s="1"/>
  <c r="M244" i="4"/>
  <c r="E245" i="4" s="1"/>
  <c r="F245" i="4" s="1"/>
  <c r="G245" i="4" s="1"/>
  <c r="J245" i="4" l="1"/>
  <c r="H245" i="4"/>
  <c r="I245" i="4"/>
  <c r="M245" i="4" l="1"/>
  <c r="E246" i="4" s="1"/>
  <c r="K245" i="4"/>
  <c r="Q245" i="4" s="1"/>
  <c r="P245" i="4" s="1"/>
  <c r="R245" i="4" s="1"/>
  <c r="V245" i="4" s="1"/>
  <c r="T245" i="4" l="1"/>
  <c r="U245" i="4" s="1"/>
  <c r="F246" i="4"/>
  <c r="G246" i="4" s="1"/>
  <c r="H246" i="4" l="1"/>
  <c r="J246" i="4"/>
  <c r="I246" i="4"/>
  <c r="K246" i="4" s="1"/>
  <c r="Q246" i="4" s="1"/>
  <c r="P246" i="4" s="1"/>
  <c r="R246" i="4" s="1"/>
  <c r="V246" i="4" l="1"/>
  <c r="T246" i="4" s="1"/>
  <c r="U246" i="4" s="1"/>
  <c r="M246" i="4"/>
  <c r="E247" i="4" s="1"/>
  <c r="F247" i="4" s="1"/>
  <c r="G247" i="4" s="1"/>
  <c r="J247" i="4" l="1"/>
  <c r="H247" i="4"/>
  <c r="I247" i="4"/>
  <c r="K247" i="4" s="1"/>
  <c r="Q247" i="4" s="1"/>
  <c r="P247" i="4" s="1"/>
  <c r="R247" i="4" s="1"/>
  <c r="V247" i="4" s="1"/>
  <c r="T247" i="4" l="1"/>
  <c r="U247" i="4" s="1"/>
  <c r="M247" i="4"/>
  <c r="E248" i="4" s="1"/>
  <c r="F248" i="4" l="1"/>
  <c r="G248" i="4" s="1"/>
  <c r="J248" i="4" l="1"/>
  <c r="H248" i="4"/>
  <c r="I248" i="4"/>
  <c r="M248" i="4" l="1"/>
  <c r="E249" i="4" s="1"/>
  <c r="K248" i="4"/>
  <c r="Q248" i="4" s="1"/>
  <c r="P248" i="4" s="1"/>
  <c r="R248" i="4" s="1"/>
  <c r="V248" i="4" l="1"/>
  <c r="T248" i="4" s="1"/>
  <c r="U248" i="4" s="1"/>
  <c r="F249" i="4"/>
  <c r="G249" i="4" s="1"/>
  <c r="J249" i="4" l="1"/>
  <c r="H249" i="4"/>
  <c r="I249" i="4"/>
  <c r="K249" i="4" s="1"/>
  <c r="Q249" i="4" s="1"/>
  <c r="P249" i="4" s="1"/>
  <c r="R249" i="4" s="1"/>
  <c r="V249" i="4" s="1"/>
  <c r="T249" i="4" l="1"/>
  <c r="U249" i="4" s="1"/>
  <c r="M249" i="4"/>
  <c r="E250" i="4" s="1"/>
  <c r="F250" i="4" s="1"/>
  <c r="G250" i="4" s="1"/>
  <c r="J250" i="4" l="1"/>
  <c r="H250" i="4"/>
  <c r="I250" i="4"/>
  <c r="M250" i="4" s="1"/>
  <c r="E251" i="4" l="1"/>
  <c r="F251" i="4" s="1"/>
  <c r="G251" i="4" s="1"/>
  <c r="K250" i="4"/>
  <c r="Q250" i="4" s="1"/>
  <c r="P250" i="4" s="1"/>
  <c r="R250" i="4" s="1"/>
  <c r="V250" i="4" l="1"/>
  <c r="T250" i="4" s="1"/>
  <c r="U250" i="4" s="1"/>
  <c r="J251" i="4"/>
  <c r="H251" i="4"/>
  <c r="I251" i="4"/>
  <c r="M251" i="4" l="1"/>
  <c r="E252" i="4" s="1"/>
  <c r="K251" i="4"/>
  <c r="Q251" i="4" s="1"/>
  <c r="P251" i="4" s="1"/>
  <c r="R251" i="4" s="1"/>
  <c r="V251" i="4" s="1"/>
  <c r="T251" i="4" l="1"/>
  <c r="U251" i="4" s="1"/>
  <c r="F252" i="4"/>
  <c r="G252" i="4" s="1"/>
  <c r="J252" i="4" l="1"/>
  <c r="H252" i="4"/>
  <c r="I252" i="4"/>
  <c r="K252" i="4" l="1"/>
  <c r="Q252" i="4" s="1"/>
  <c r="P252" i="4" s="1"/>
  <c r="R252" i="4" s="1"/>
  <c r="M252" i="4"/>
  <c r="E253" i="4" s="1"/>
  <c r="F253" i="4" s="1"/>
  <c r="G253" i="4" s="1"/>
  <c r="V252" i="4" l="1"/>
  <c r="T252" i="4" s="1"/>
  <c r="U252" i="4" s="1"/>
  <c r="J253" i="4"/>
  <c r="H253" i="4"/>
  <c r="I253" i="4"/>
  <c r="K253" i="4" s="1"/>
  <c r="Q253" i="4" s="1"/>
  <c r="P253" i="4" s="1"/>
  <c r="R253" i="4" s="1"/>
  <c r="V253" i="4" s="1"/>
  <c r="T253" i="4" l="1"/>
  <c r="U253" i="4" s="1"/>
  <c r="M253" i="4"/>
  <c r="E254" i="4" s="1"/>
  <c r="F254" i="4" l="1"/>
  <c r="G254" i="4" s="1"/>
  <c r="J254" i="4" l="1"/>
  <c r="H254" i="4"/>
  <c r="I254" i="4"/>
  <c r="K254" i="4" l="1"/>
  <c r="Q254" i="4" s="1"/>
  <c r="P254" i="4" s="1"/>
  <c r="R254" i="4" s="1"/>
  <c r="V254" i="4" s="1"/>
  <c r="T254" i="4" s="1"/>
  <c r="U254" i="4" s="1"/>
  <c r="M254" i="4"/>
  <c r="E255" i="4" s="1"/>
  <c r="F255" i="4" s="1"/>
  <c r="G255" i="4" s="1"/>
  <c r="J255" i="4" l="1"/>
  <c r="H255" i="4"/>
  <c r="I255" i="4"/>
  <c r="M255" i="4" l="1"/>
  <c r="E256" i="4" s="1"/>
  <c r="F256" i="4" s="1"/>
  <c r="G256" i="4" s="1"/>
  <c r="K255" i="4"/>
  <c r="Q255" i="4" s="1"/>
  <c r="P255" i="4" s="1"/>
  <c r="R255" i="4" s="1"/>
  <c r="V255" i="4" s="1"/>
  <c r="T255" i="4" l="1"/>
  <c r="U255" i="4" s="1"/>
  <c r="J256" i="4"/>
  <c r="H256" i="4"/>
  <c r="I256" i="4"/>
  <c r="K256" i="4" l="1"/>
  <c r="Q256" i="4" s="1"/>
  <c r="P256" i="4" s="1"/>
  <c r="R256" i="4" s="1"/>
  <c r="M256" i="4"/>
  <c r="E257" i="4" s="1"/>
  <c r="F257" i="4" s="1"/>
  <c r="G257" i="4" s="1"/>
  <c r="V256" i="4" l="1"/>
  <c r="T256" i="4" s="1"/>
  <c r="U256" i="4" s="1"/>
  <c r="J257" i="4"/>
  <c r="H257" i="4"/>
  <c r="I257" i="4"/>
  <c r="M257" i="4" l="1"/>
  <c r="E258" i="4" s="1"/>
  <c r="F258" i="4" s="1"/>
  <c r="G258" i="4" s="1"/>
  <c r="K257" i="4"/>
  <c r="Q257" i="4" s="1"/>
  <c r="P257" i="4" s="1"/>
  <c r="R257" i="4" s="1"/>
  <c r="V257" i="4" s="1"/>
  <c r="T257" i="4" l="1"/>
  <c r="U257" i="4" s="1"/>
  <c r="J258" i="4"/>
  <c r="H258" i="4"/>
  <c r="I258" i="4"/>
  <c r="M258" i="4" l="1"/>
  <c r="E259" i="4" s="1"/>
  <c r="F259" i="4" s="1"/>
  <c r="G259" i="4" s="1"/>
  <c r="K258" i="4"/>
  <c r="Q258" i="4" s="1"/>
  <c r="P258" i="4" s="1"/>
  <c r="R258" i="4" s="1"/>
  <c r="V258" i="4" l="1"/>
  <c r="T258" i="4" s="1"/>
  <c r="U258" i="4" s="1"/>
  <c r="J259" i="4"/>
  <c r="H259" i="4"/>
  <c r="I259" i="4"/>
  <c r="M259" i="4" s="1"/>
  <c r="K259" i="4" l="1"/>
  <c r="Q259" i="4" s="1"/>
  <c r="P259" i="4" s="1"/>
  <c r="R259" i="4" s="1"/>
  <c r="V259" i="4" s="1"/>
  <c r="E260" i="4"/>
  <c r="F260" i="4" s="1"/>
  <c r="G260" i="4" s="1"/>
  <c r="T259" i="4" l="1"/>
  <c r="U259" i="4" s="1"/>
  <c r="J260" i="4"/>
  <c r="H260" i="4"/>
  <c r="I260" i="4"/>
  <c r="M260" i="4" l="1"/>
  <c r="E261" i="4" s="1"/>
  <c r="F261" i="4" s="1"/>
  <c r="G261" i="4" s="1"/>
  <c r="K260" i="4"/>
  <c r="Q260" i="4" s="1"/>
  <c r="P260" i="4" s="1"/>
  <c r="R260" i="4" s="1"/>
  <c r="V260" i="4" l="1"/>
  <c r="T260" i="4" s="1"/>
  <c r="U260" i="4" s="1"/>
  <c r="J261" i="4"/>
  <c r="H261" i="4"/>
  <c r="I261" i="4"/>
  <c r="M261" i="4" l="1"/>
  <c r="E262" i="4" s="1"/>
  <c r="K261" i="4"/>
  <c r="Q261" i="4" s="1"/>
  <c r="P261" i="4" s="1"/>
  <c r="R261" i="4" s="1"/>
  <c r="V261" i="4" s="1"/>
  <c r="T261" i="4" l="1"/>
  <c r="U261" i="4" s="1"/>
  <c r="F262" i="4"/>
  <c r="G262" i="4" s="1"/>
  <c r="J262" i="4" l="1"/>
  <c r="H262" i="4"/>
  <c r="I262" i="4"/>
  <c r="M262" i="4" s="1"/>
  <c r="K262" i="4" l="1"/>
  <c r="Q262" i="4" s="1"/>
  <c r="P262" i="4" s="1"/>
  <c r="R262" i="4" s="1"/>
  <c r="E263" i="4"/>
  <c r="F263" i="4" s="1"/>
  <c r="G263" i="4" s="1"/>
  <c r="V262" i="4" l="1"/>
  <c r="T262" i="4" s="1"/>
  <c r="U262" i="4" s="1"/>
  <c r="J263" i="4"/>
  <c r="H263" i="4"/>
  <c r="I263" i="4"/>
  <c r="M263" i="4" l="1"/>
  <c r="E264" i="4" s="1"/>
  <c r="F264" i="4" s="1"/>
  <c r="G264" i="4" s="1"/>
  <c r="K263" i="4"/>
  <c r="Q263" i="4" s="1"/>
  <c r="P263" i="4" s="1"/>
  <c r="R263" i="4" s="1"/>
  <c r="V263" i="4" s="1"/>
  <c r="T263" i="4" l="1"/>
  <c r="U263" i="4" s="1"/>
  <c r="J264" i="4"/>
  <c r="H264" i="4"/>
  <c r="I264" i="4"/>
  <c r="M264" i="4" l="1"/>
  <c r="E265" i="4" s="1"/>
  <c r="F265" i="4" s="1"/>
  <c r="G265" i="4" s="1"/>
  <c r="K264" i="4"/>
  <c r="Q264" i="4" s="1"/>
  <c r="P264" i="4" s="1"/>
  <c r="R264" i="4" s="1"/>
  <c r="V264" i="4" l="1"/>
  <c r="T264" i="4" s="1"/>
  <c r="U264" i="4" s="1"/>
  <c r="J265" i="4"/>
  <c r="H265" i="4"/>
  <c r="I265" i="4"/>
  <c r="M265" i="4" l="1"/>
  <c r="E266" i="4" s="1"/>
  <c r="K265" i="4"/>
  <c r="Q265" i="4" s="1"/>
  <c r="P265" i="4" s="1"/>
  <c r="R265" i="4" s="1"/>
  <c r="V265" i="4" s="1"/>
  <c r="T265" i="4" l="1"/>
  <c r="U265" i="4" s="1"/>
  <c r="F266" i="4"/>
  <c r="G266" i="4" s="1"/>
  <c r="J266" i="4" l="1"/>
  <c r="H266" i="4"/>
  <c r="I266" i="4"/>
  <c r="M266" i="4" l="1"/>
  <c r="E267" i="4" s="1"/>
  <c r="F267" i="4" s="1"/>
  <c r="G267" i="4" s="1"/>
  <c r="K266" i="4"/>
  <c r="Q266" i="4" s="1"/>
  <c r="P266" i="4" s="1"/>
  <c r="R266" i="4" s="1"/>
  <c r="V266" i="4" l="1"/>
  <c r="T266" i="4" s="1"/>
  <c r="U266" i="4" s="1"/>
  <c r="J267" i="4"/>
  <c r="H267" i="4"/>
  <c r="I267" i="4"/>
  <c r="M267" i="4" l="1"/>
  <c r="E268" i="4" s="1"/>
  <c r="K267" i="4"/>
  <c r="Q267" i="4" s="1"/>
  <c r="P267" i="4" s="1"/>
  <c r="R267" i="4" s="1"/>
  <c r="V267" i="4" s="1"/>
  <c r="T267" i="4" l="1"/>
  <c r="U267" i="4" s="1"/>
  <c r="F268" i="4"/>
  <c r="G268" i="4" s="1"/>
  <c r="I268" i="4" l="1"/>
  <c r="J268" i="4"/>
  <c r="H268" i="4"/>
  <c r="K268" i="4" l="1"/>
  <c r="M268" i="4"/>
  <c r="E269" i="4" s="1"/>
  <c r="F269" i="4" s="1"/>
  <c r="G269" i="4" s="1"/>
  <c r="Q268" i="4"/>
  <c r="P268" i="4" s="1"/>
  <c r="R268" i="4" s="1"/>
  <c r="V268" i="4" l="1"/>
  <c r="T268" i="4" s="1"/>
  <c r="U268" i="4" s="1"/>
  <c r="J269" i="4"/>
  <c r="H269" i="4"/>
  <c r="I269" i="4"/>
  <c r="M269" i="4" l="1"/>
  <c r="E270" i="4" s="1"/>
  <c r="K269" i="4"/>
  <c r="Q269" i="4" s="1"/>
  <c r="P269" i="4" s="1"/>
  <c r="R269" i="4" s="1"/>
  <c r="V269" i="4" s="1"/>
  <c r="T269" i="4" l="1"/>
  <c r="U269" i="4" s="1"/>
  <c r="F270" i="4"/>
  <c r="G270" i="4" s="1"/>
  <c r="J270" i="4" l="1"/>
  <c r="H270" i="4"/>
  <c r="I270" i="4"/>
  <c r="M270" i="4" l="1"/>
  <c r="E271" i="4" s="1"/>
  <c r="F271" i="4" s="1"/>
  <c r="G271" i="4" s="1"/>
  <c r="K270" i="4"/>
  <c r="Q270" i="4" s="1"/>
  <c r="P270" i="4" s="1"/>
  <c r="R270" i="4" s="1"/>
  <c r="V270" i="4" l="1"/>
  <c r="T270" i="4" s="1"/>
  <c r="U270" i="4" s="1"/>
  <c r="J271" i="4"/>
  <c r="H271" i="4"/>
  <c r="I271" i="4"/>
  <c r="M271" i="4" s="1"/>
  <c r="E272" i="4" l="1"/>
  <c r="F272" i="4" s="1"/>
  <c r="G272" i="4" s="1"/>
  <c r="K271" i="4"/>
  <c r="Q271" i="4" s="1"/>
  <c r="P271" i="4" s="1"/>
  <c r="R271" i="4" s="1"/>
  <c r="V271" i="4" s="1"/>
  <c r="T271" i="4" l="1"/>
  <c r="U271" i="4" s="1"/>
  <c r="J272" i="4"/>
  <c r="H272" i="4"/>
  <c r="I272" i="4"/>
  <c r="M272" i="4" l="1"/>
  <c r="E273" i="4" s="1"/>
  <c r="K272" i="4"/>
  <c r="Q272" i="4" s="1"/>
  <c r="P272" i="4" s="1"/>
  <c r="R272" i="4" s="1"/>
  <c r="V272" i="4" l="1"/>
  <c r="T272" i="4" s="1"/>
  <c r="U272" i="4" s="1"/>
  <c r="F273" i="4"/>
  <c r="G273" i="4" s="1"/>
  <c r="J273" i="4" l="1"/>
  <c r="H273" i="4"/>
  <c r="I273" i="4"/>
  <c r="M273" i="4" l="1"/>
  <c r="E274" i="4" s="1"/>
  <c r="F274" i="4" s="1"/>
  <c r="G274" i="4" s="1"/>
  <c r="K273" i="4"/>
  <c r="Q273" i="4" s="1"/>
  <c r="P273" i="4" s="1"/>
  <c r="R273" i="4" s="1"/>
  <c r="V273" i="4" s="1"/>
  <c r="T273" i="4" l="1"/>
  <c r="U273" i="4" s="1"/>
  <c r="J274" i="4"/>
  <c r="H274" i="4"/>
  <c r="I274" i="4"/>
  <c r="M274" i="4" l="1"/>
  <c r="E275" i="4" s="1"/>
  <c r="K274" i="4"/>
  <c r="Q274" i="4" s="1"/>
  <c r="P274" i="4" s="1"/>
  <c r="R274" i="4" s="1"/>
  <c r="V274" i="4" l="1"/>
  <c r="T274" i="4" s="1"/>
  <c r="U274" i="4" s="1"/>
  <c r="F275" i="4"/>
  <c r="G275" i="4" s="1"/>
  <c r="J275" i="4" l="1"/>
  <c r="H275" i="4"/>
  <c r="I275" i="4"/>
  <c r="M275" i="4" l="1"/>
  <c r="E276" i="4"/>
  <c r="F276" i="4" s="1"/>
  <c r="G276" i="4" s="1"/>
  <c r="K275" i="4"/>
  <c r="Q275" i="4" l="1"/>
  <c r="P275" i="4" s="1"/>
  <c r="R275" i="4" s="1"/>
  <c r="V275" i="4" s="1"/>
  <c r="J276" i="4"/>
  <c r="H276" i="4"/>
  <c r="I276" i="4"/>
  <c r="T275" i="4" l="1"/>
  <c r="U275" i="4" s="1"/>
  <c r="M276" i="4"/>
  <c r="E277" i="4" s="1"/>
  <c r="F277" i="4" s="1"/>
  <c r="G277" i="4" s="1"/>
  <c r="K276" i="4"/>
  <c r="Q276" i="4" s="1"/>
  <c r="P276" i="4" s="1"/>
  <c r="R276" i="4" s="1"/>
  <c r="V276" i="4" l="1"/>
  <c r="T276" i="4" s="1"/>
  <c r="U276" i="4" s="1"/>
  <c r="J277" i="4"/>
  <c r="H277" i="4"/>
  <c r="I277" i="4"/>
  <c r="M277" i="4" l="1"/>
  <c r="E278" i="4" s="1"/>
  <c r="K277" i="4"/>
  <c r="Q277" i="4" s="1"/>
  <c r="P277" i="4" s="1"/>
  <c r="R277" i="4" s="1"/>
  <c r="V277" i="4" s="1"/>
  <c r="T277" i="4" l="1"/>
  <c r="U277" i="4" s="1"/>
  <c r="F278" i="4"/>
  <c r="G278" i="4" s="1"/>
  <c r="J278" i="4" l="1"/>
  <c r="H278" i="4"/>
  <c r="I278" i="4"/>
  <c r="M278" i="4" l="1"/>
  <c r="K278" i="4"/>
  <c r="Q278" i="4" s="1"/>
  <c r="P278" i="4" s="1"/>
  <c r="R278" i="4" s="1"/>
  <c r="E279" i="4"/>
  <c r="F279" i="4" s="1"/>
  <c r="G279" i="4" s="1"/>
  <c r="V278" i="4" l="1"/>
  <c r="T278" i="4" s="1"/>
  <c r="U278" i="4" s="1"/>
  <c r="J279" i="4"/>
  <c r="H279" i="4"/>
  <c r="I279" i="4"/>
  <c r="M279" i="4" l="1"/>
  <c r="E280" i="4" s="1"/>
  <c r="K279" i="4"/>
  <c r="Q279" i="4" s="1"/>
  <c r="P279" i="4" s="1"/>
  <c r="R279" i="4" s="1"/>
  <c r="V279" i="4" s="1"/>
  <c r="T279" i="4" l="1"/>
  <c r="U279" i="4" s="1"/>
  <c r="F280" i="4"/>
  <c r="G280" i="4" s="1"/>
  <c r="J280" i="4" l="1"/>
  <c r="H280" i="4"/>
  <c r="I280" i="4"/>
  <c r="M280" i="4" s="1"/>
  <c r="E281" i="4" l="1"/>
  <c r="F281" i="4" s="1"/>
  <c r="G281" i="4" s="1"/>
  <c r="K280" i="4"/>
  <c r="Q280" i="4" s="1"/>
  <c r="P280" i="4" s="1"/>
  <c r="R280" i="4" s="1"/>
  <c r="V280" i="4" l="1"/>
  <c r="T280" i="4" s="1"/>
  <c r="U280" i="4" s="1"/>
  <c r="J281" i="4"/>
  <c r="H281" i="4"/>
  <c r="I281" i="4"/>
  <c r="M281" i="4" l="1"/>
  <c r="E282" i="4" s="1"/>
  <c r="F282" i="4" s="1"/>
  <c r="G282" i="4" s="1"/>
  <c r="K281" i="4"/>
  <c r="Q281" i="4" l="1"/>
  <c r="P281" i="4" s="1"/>
  <c r="R281" i="4" s="1"/>
  <c r="V281" i="4" s="1"/>
  <c r="J282" i="4"/>
  <c r="H282" i="4"/>
  <c r="I282" i="4"/>
  <c r="K282" i="4" l="1"/>
  <c r="Q282" i="4" s="1"/>
  <c r="P282" i="4" s="1"/>
  <c r="R282" i="4" s="1"/>
  <c r="T281" i="4"/>
  <c r="U281" i="4" s="1"/>
  <c r="M282" i="4"/>
  <c r="E283" i="4" s="1"/>
  <c r="V282" i="4" l="1"/>
  <c r="T282" i="4" s="1"/>
  <c r="U282" i="4" s="1"/>
  <c r="F283" i="4"/>
  <c r="G283" i="4" s="1"/>
  <c r="J283" i="4" l="1"/>
  <c r="H283" i="4"/>
  <c r="I283" i="4"/>
  <c r="K283" i="4" l="1"/>
  <c r="Q283" i="4" s="1"/>
  <c r="P283" i="4" s="1"/>
  <c r="R283" i="4" s="1"/>
  <c r="M283" i="4"/>
  <c r="E284" i="4" s="1"/>
  <c r="F284" i="4" s="1"/>
  <c r="G284" i="4" s="1"/>
  <c r="V283" i="4" l="1"/>
  <c r="T283" i="4" s="1"/>
  <c r="U283" i="4" s="1"/>
  <c r="J284" i="4"/>
  <c r="H284" i="4"/>
  <c r="I284" i="4"/>
  <c r="M284" i="4" l="1"/>
  <c r="E285" i="4" s="1"/>
  <c r="F285" i="4" s="1"/>
  <c r="G285" i="4" s="1"/>
  <c r="K284" i="4"/>
  <c r="Q284" i="4" s="1"/>
  <c r="P284" i="4" s="1"/>
  <c r="R284" i="4" s="1"/>
  <c r="V284" i="4" l="1"/>
  <c r="T284" i="4" s="1"/>
  <c r="U284" i="4" s="1"/>
  <c r="J285" i="4"/>
  <c r="H285" i="4"/>
  <c r="I285" i="4"/>
  <c r="M285" i="4" l="1"/>
  <c r="E286" i="4" s="1"/>
  <c r="K285" i="4"/>
  <c r="Q285" i="4" s="1"/>
  <c r="P285" i="4" s="1"/>
  <c r="R285" i="4" s="1"/>
  <c r="V285" i="4" s="1"/>
  <c r="T285" i="4" l="1"/>
  <c r="U285" i="4" s="1"/>
  <c r="F286" i="4"/>
  <c r="G286" i="4" s="1"/>
  <c r="J286" i="4" l="1"/>
  <c r="H286" i="4"/>
  <c r="I286" i="4"/>
  <c r="K286" i="4" l="1"/>
  <c r="Q286" i="4" s="1"/>
  <c r="P286" i="4" s="1"/>
  <c r="R286" i="4" s="1"/>
  <c r="M286" i="4"/>
  <c r="E287" i="4" s="1"/>
  <c r="V286" i="4" l="1"/>
  <c r="T286" i="4" s="1"/>
  <c r="U286" i="4" s="1"/>
  <c r="F287" i="4"/>
  <c r="G287" i="4" s="1"/>
  <c r="J287" i="4" l="1"/>
  <c r="H287" i="4"/>
  <c r="I287" i="4"/>
  <c r="K287" i="4" l="1"/>
  <c r="Q287" i="4" s="1"/>
  <c r="P287" i="4" s="1"/>
  <c r="R287" i="4" s="1"/>
  <c r="M287" i="4"/>
  <c r="E288" i="4" s="1"/>
  <c r="V287" i="4" l="1"/>
  <c r="T287" i="4" s="1"/>
  <c r="U287" i="4" s="1"/>
  <c r="F288" i="4"/>
  <c r="G288" i="4" s="1"/>
  <c r="J288" i="4" l="1"/>
  <c r="H288" i="4"/>
  <c r="I288" i="4"/>
  <c r="K288" i="4" s="1"/>
  <c r="Q288" i="4" s="1"/>
  <c r="P288" i="4" s="1"/>
  <c r="R288" i="4" s="1"/>
  <c r="V288" i="4" l="1"/>
  <c r="T288" i="4" s="1"/>
  <c r="U288" i="4" s="1"/>
  <c r="M288" i="4"/>
  <c r="E289" i="4" s="1"/>
  <c r="F289" i="4" l="1"/>
  <c r="G289" i="4" s="1"/>
  <c r="J289" i="4" l="1"/>
  <c r="H289" i="4"/>
  <c r="I289" i="4"/>
  <c r="M289" i="4" s="1"/>
  <c r="K289" i="4" l="1"/>
  <c r="Q289" i="4" s="1"/>
  <c r="P289" i="4" s="1"/>
  <c r="R289" i="4" s="1"/>
  <c r="V289" i="4" s="1"/>
  <c r="E290" i="4"/>
  <c r="F290" i="4" s="1"/>
  <c r="G290" i="4" s="1"/>
  <c r="T289" i="4" l="1"/>
  <c r="U289" i="4" s="1"/>
  <c r="J290" i="4"/>
  <c r="H290" i="4"/>
  <c r="I290" i="4"/>
  <c r="M290" i="4" l="1"/>
  <c r="E291" i="4" s="1"/>
  <c r="F291" i="4" s="1"/>
  <c r="G291" i="4" s="1"/>
  <c r="K290" i="4"/>
  <c r="Q290" i="4" s="1"/>
  <c r="P290" i="4" s="1"/>
  <c r="R290" i="4" s="1"/>
  <c r="V290" i="4" l="1"/>
  <c r="T290" i="4" s="1"/>
  <c r="U290" i="4" s="1"/>
  <c r="J291" i="4"/>
  <c r="H291" i="4"/>
  <c r="I291" i="4"/>
  <c r="M291" i="4" l="1"/>
  <c r="E292" i="4" s="1"/>
  <c r="F292" i="4" s="1"/>
  <c r="G292" i="4" s="1"/>
  <c r="K291" i="4"/>
  <c r="Q291" i="4" s="1"/>
  <c r="P291" i="4" s="1"/>
  <c r="R291" i="4" s="1"/>
  <c r="V291" i="4" s="1"/>
  <c r="T291" i="4" l="1"/>
  <c r="U291" i="4" s="1"/>
  <c r="J292" i="4"/>
  <c r="H292" i="4"/>
  <c r="I292" i="4"/>
  <c r="M292" i="4" l="1"/>
  <c r="K292" i="4"/>
  <c r="Q292" i="4" s="1"/>
  <c r="P292" i="4" s="1"/>
  <c r="R292" i="4" s="1"/>
  <c r="E293" i="4"/>
  <c r="V292" i="4" l="1"/>
  <c r="T292" i="4" s="1"/>
  <c r="U292" i="4" s="1"/>
  <c r="F293" i="4"/>
  <c r="G293" i="4" s="1"/>
  <c r="J293" i="4" l="1"/>
  <c r="H293" i="4"/>
  <c r="I293" i="4"/>
  <c r="M293" i="4" s="1"/>
  <c r="K293" i="4" l="1"/>
  <c r="Q293" i="4" s="1"/>
  <c r="P293" i="4" s="1"/>
  <c r="R293" i="4" s="1"/>
  <c r="V293" i="4" s="1"/>
  <c r="E294" i="4"/>
  <c r="T293" i="4" l="1"/>
  <c r="U293" i="4" s="1"/>
  <c r="F294" i="4"/>
  <c r="G294" i="4" s="1"/>
  <c r="D4" i="19"/>
  <c r="J294" i="4" l="1"/>
  <c r="H294" i="4"/>
  <c r="I294" i="4"/>
  <c r="C4" i="19"/>
  <c r="X4" i="19" s="1"/>
  <c r="M294" i="4" l="1"/>
  <c r="E295" i="4" s="1"/>
  <c r="K294" i="4"/>
  <c r="Q294" i="4" s="1"/>
  <c r="P294" i="4" s="1"/>
  <c r="R294" i="4" s="1"/>
  <c r="D5" i="19"/>
  <c r="V294" i="4" l="1"/>
  <c r="T294" i="4" s="1"/>
  <c r="U294" i="4" s="1"/>
  <c r="F295" i="4"/>
  <c r="G295" i="4" s="1"/>
  <c r="Y3" i="19"/>
  <c r="C5" i="19"/>
  <c r="X5" i="19" s="1"/>
  <c r="I295" i="4" l="1"/>
  <c r="J295" i="4"/>
  <c r="H295" i="4"/>
  <c r="B4" i="19"/>
  <c r="W4" i="19" s="1"/>
  <c r="Y4" i="19" s="1"/>
  <c r="M295" i="4" l="1"/>
  <c r="E296" i="4" s="1"/>
  <c r="F296" i="4" s="1"/>
  <c r="G296" i="4" s="1"/>
  <c r="K295" i="4"/>
  <c r="Q295" i="4" s="1"/>
  <c r="P295" i="4" s="1"/>
  <c r="R295" i="4" s="1"/>
  <c r="V295" i="4" s="1"/>
  <c r="C6" i="12"/>
  <c r="D6" i="12" s="1"/>
  <c r="E6" i="12" s="1"/>
  <c r="T295" i="4" l="1"/>
  <c r="U295" i="4" s="1"/>
  <c r="H296" i="4"/>
  <c r="I296" i="4"/>
  <c r="J296" i="4"/>
  <c r="K296" i="4" l="1"/>
  <c r="Q296" i="4" s="1"/>
  <c r="P296" i="4" s="1"/>
  <c r="R296" i="4" s="1"/>
  <c r="M296" i="4"/>
  <c r="E297" i="4" s="1"/>
  <c r="F297" i="4" s="1"/>
  <c r="G297" i="4" s="1"/>
  <c r="V296" i="4" l="1"/>
  <c r="T296" i="4" s="1"/>
  <c r="U296" i="4" s="1"/>
  <c r="J297" i="4"/>
  <c r="H297" i="4"/>
  <c r="I297" i="4"/>
  <c r="M297" i="4" l="1"/>
  <c r="E298" i="4" s="1"/>
  <c r="K297" i="4"/>
  <c r="Q297" i="4" s="1"/>
  <c r="P297" i="4" s="1"/>
  <c r="R297" i="4" s="1"/>
  <c r="V297" i="4" s="1"/>
  <c r="D7" i="19" l="1"/>
  <c r="K7" i="12"/>
  <c r="D6" i="19"/>
  <c r="T297" i="4"/>
  <c r="U297" i="4" s="1"/>
  <c r="F298" i="4"/>
  <c r="G298" i="4" s="1"/>
  <c r="C6" i="19" l="1"/>
  <c r="X6" i="19" s="1"/>
  <c r="C6" i="27"/>
  <c r="X6" i="27" s="1"/>
  <c r="Y6" i="27" s="1"/>
  <c r="C6" i="25"/>
  <c r="U6" i="25" s="1"/>
  <c r="V6" i="25" s="1"/>
  <c r="K8" i="12"/>
  <c r="J298" i="4"/>
  <c r="H298" i="4"/>
  <c r="I298" i="4"/>
  <c r="K298" i="4" s="1"/>
  <c r="Q298" i="4" s="1"/>
  <c r="P298" i="4" s="1"/>
  <c r="R298" i="4" s="1"/>
  <c r="C7" i="19" l="1"/>
  <c r="X7" i="19" s="1"/>
  <c r="C7" i="27"/>
  <c r="X7" i="27" s="1"/>
  <c r="Y7" i="27" s="1"/>
  <c r="C7" i="25"/>
  <c r="U7" i="25" s="1"/>
  <c r="V7" i="25" s="1"/>
  <c r="V298" i="4"/>
  <c r="T298" i="4" s="1"/>
  <c r="U298" i="4" s="1"/>
  <c r="M298" i="4"/>
  <c r="E299" i="4" s="1"/>
  <c r="F299" i="4" s="1"/>
  <c r="G299" i="4" s="1"/>
  <c r="J299" i="4" l="1"/>
  <c r="H299" i="4"/>
  <c r="I299" i="4"/>
  <c r="B8" i="19" l="1"/>
  <c r="W8" i="19" s="1"/>
  <c r="K9" i="12"/>
  <c r="M299" i="4"/>
  <c r="E300" i="4" s="1"/>
  <c r="K299" i="4"/>
  <c r="Q299" i="4" s="1"/>
  <c r="P299" i="4" s="1"/>
  <c r="R299" i="4" s="1"/>
  <c r="V299" i="4" s="1"/>
  <c r="C8" i="19" l="1"/>
  <c r="X8" i="19" s="1"/>
  <c r="C8" i="27"/>
  <c r="X8" i="27" s="1"/>
  <c r="Y8" i="27" s="1"/>
  <c r="C8" i="25"/>
  <c r="U8" i="25" s="1"/>
  <c r="V8" i="25" s="1"/>
  <c r="Y8" i="19"/>
  <c r="T299" i="4"/>
  <c r="U299" i="4" s="1"/>
  <c r="F300" i="4"/>
  <c r="G300" i="4" s="1"/>
  <c r="I300" i="4" l="1"/>
  <c r="H300" i="4"/>
  <c r="J300" i="4"/>
  <c r="K300" i="4" l="1"/>
  <c r="Q300" i="4" s="1"/>
  <c r="P300" i="4" s="1"/>
  <c r="R300" i="4" s="1"/>
  <c r="M300" i="4"/>
  <c r="E301" i="4" s="1"/>
  <c r="F301" i="4" s="1"/>
  <c r="G301" i="4" s="1"/>
  <c r="J301" i="4" s="1"/>
  <c r="V300" i="4" l="1"/>
  <c r="T300" i="4" s="1"/>
  <c r="U300" i="4" s="1"/>
  <c r="I301" i="4"/>
  <c r="K301" i="4" s="1"/>
  <c r="Q301" i="4" s="1"/>
  <c r="P301" i="4" s="1"/>
  <c r="R301" i="4" s="1"/>
  <c r="V301" i="4" s="1"/>
  <c r="H301" i="4"/>
  <c r="T301" i="4" l="1"/>
  <c r="U301" i="4" s="1"/>
  <c r="M301" i="4"/>
  <c r="E302" i="4" s="1"/>
  <c r="F302" i="4" s="1"/>
  <c r="G302" i="4" s="1"/>
  <c r="J302" i="4" l="1"/>
  <c r="H302" i="4"/>
  <c r="I302" i="4"/>
  <c r="K302" i="4" s="1"/>
  <c r="Q302" i="4" s="1"/>
  <c r="P302" i="4" s="1"/>
  <c r="R302" i="4" s="1"/>
  <c r="V302" i="4" l="1"/>
  <c r="T302" i="4" s="1"/>
  <c r="U302" i="4" s="1"/>
  <c r="M302" i="4"/>
  <c r="E303" i="4" s="1"/>
  <c r="F303" i="4" s="1"/>
  <c r="G303" i="4" s="1"/>
  <c r="J303" i="4" l="1"/>
  <c r="H303" i="4"/>
  <c r="I303" i="4"/>
  <c r="M303" i="4" l="1"/>
  <c r="E304" i="4" s="1"/>
  <c r="K303" i="4"/>
  <c r="Q303" i="4" s="1"/>
  <c r="P303" i="4" s="1"/>
  <c r="R303" i="4" s="1"/>
  <c r="V303" i="4" s="1"/>
  <c r="T303" i="4" l="1"/>
  <c r="U303" i="4" s="1"/>
  <c r="F304" i="4"/>
  <c r="G304" i="4" s="1"/>
  <c r="J304" i="4" l="1"/>
  <c r="H304" i="4"/>
  <c r="I304" i="4"/>
  <c r="K304" i="4" s="1"/>
  <c r="Q304" i="4" s="1"/>
  <c r="P304" i="4" s="1"/>
  <c r="R304" i="4" s="1"/>
  <c r="V304" i="4" l="1"/>
  <c r="T304" i="4" s="1"/>
  <c r="U304" i="4" s="1"/>
  <c r="M304" i="4"/>
  <c r="E305" i="4" s="1"/>
  <c r="F305" i="4" l="1"/>
  <c r="G305" i="4" s="1"/>
  <c r="J305" i="4" l="1"/>
  <c r="H305" i="4"/>
  <c r="I305" i="4"/>
  <c r="K305" i="4" s="1"/>
  <c r="Q305" i="4" s="1"/>
  <c r="P305" i="4" s="1"/>
  <c r="R305" i="4" s="1"/>
  <c r="V305" i="4" s="1"/>
  <c r="T305" i="4" l="1"/>
  <c r="U305" i="4" s="1"/>
  <c r="M305" i="4"/>
  <c r="E306" i="4" s="1"/>
  <c r="F306" i="4" s="1"/>
  <c r="G306" i="4" s="1"/>
  <c r="J306" i="4" l="1"/>
  <c r="H306" i="4"/>
  <c r="I306" i="4"/>
  <c r="M306" i="4" l="1"/>
  <c r="E307" i="4" s="1"/>
  <c r="K306" i="4"/>
  <c r="Q306" i="4" s="1"/>
  <c r="P306" i="4" s="1"/>
  <c r="R306" i="4" s="1"/>
  <c r="V306" i="4" l="1"/>
  <c r="T306" i="4" s="1"/>
  <c r="U306" i="4" s="1"/>
  <c r="F307" i="4"/>
  <c r="G307" i="4" s="1"/>
  <c r="J307" i="4" l="1"/>
  <c r="H307" i="4"/>
  <c r="I307" i="4"/>
  <c r="M307" i="4" l="1"/>
  <c r="E308" i="4" s="1"/>
  <c r="K307" i="4"/>
  <c r="Q307" i="4" s="1"/>
  <c r="P307" i="4" s="1"/>
  <c r="R307" i="4" s="1"/>
  <c r="V307" i="4" s="1"/>
  <c r="T307" i="4" l="1"/>
  <c r="U307" i="4" s="1"/>
  <c r="F308" i="4"/>
  <c r="G308" i="4" s="1"/>
  <c r="J308" i="4" l="1"/>
  <c r="H308" i="4"/>
  <c r="I308" i="4"/>
  <c r="M308" i="4" l="1"/>
  <c r="E309" i="4" s="1"/>
  <c r="F309" i="4" s="1"/>
  <c r="G309" i="4" s="1"/>
  <c r="K308" i="4"/>
  <c r="Q308" i="4" s="1"/>
  <c r="P308" i="4" s="1"/>
  <c r="R308" i="4" s="1"/>
  <c r="V308" i="4" l="1"/>
  <c r="T308" i="4" s="1"/>
  <c r="U308" i="4" s="1"/>
  <c r="J309" i="4"/>
  <c r="H309" i="4"/>
  <c r="I309" i="4"/>
  <c r="M309" i="4" l="1"/>
  <c r="E310" i="4" s="1"/>
  <c r="K309" i="4"/>
  <c r="Q309" i="4" s="1"/>
  <c r="P309" i="4" s="1"/>
  <c r="R309" i="4" s="1"/>
  <c r="V309" i="4" s="1"/>
  <c r="T309" i="4" l="1"/>
  <c r="U309" i="4" s="1"/>
  <c r="F310" i="4"/>
  <c r="G310" i="4" s="1"/>
  <c r="J310" i="4" l="1"/>
  <c r="H310" i="4"/>
  <c r="I310" i="4"/>
  <c r="M310" i="4" l="1"/>
  <c r="E311" i="4" s="1"/>
  <c r="F311" i="4" s="1"/>
  <c r="G311" i="4" s="1"/>
  <c r="K310" i="4"/>
  <c r="Q310" i="4" s="1"/>
  <c r="P310" i="4" s="1"/>
  <c r="R310" i="4" s="1"/>
  <c r="V310" i="4" l="1"/>
  <c r="T310" i="4" s="1"/>
  <c r="U310" i="4" s="1"/>
  <c r="J311" i="4"/>
  <c r="H311" i="4"/>
  <c r="I311" i="4"/>
  <c r="M311" i="4" l="1"/>
  <c r="E312" i="4" s="1"/>
  <c r="K311" i="4"/>
  <c r="Q311" i="4" s="1"/>
  <c r="P311" i="4" s="1"/>
  <c r="R311" i="4" s="1"/>
  <c r="V311" i="4" s="1"/>
  <c r="T311" i="4" l="1"/>
  <c r="U311" i="4" s="1"/>
  <c r="F312" i="4"/>
  <c r="G312" i="4" s="1"/>
  <c r="J312" i="4" l="1"/>
  <c r="H312" i="4"/>
  <c r="I312" i="4"/>
  <c r="M312" i="4" s="1"/>
  <c r="K312" i="4" l="1"/>
  <c r="Q312" i="4" s="1"/>
  <c r="P312" i="4" s="1"/>
  <c r="R312" i="4" s="1"/>
  <c r="E313" i="4"/>
  <c r="V312" i="4" l="1"/>
  <c r="T312" i="4" s="1"/>
  <c r="U312" i="4" s="1"/>
  <c r="F313" i="4"/>
  <c r="G313" i="4" s="1"/>
  <c r="J313" i="4" l="1"/>
  <c r="H313" i="4"/>
  <c r="I313" i="4"/>
  <c r="M313" i="4" s="1"/>
  <c r="K313" i="4" l="1"/>
  <c r="Q313" i="4" s="1"/>
  <c r="P313" i="4" s="1"/>
  <c r="R313" i="4" s="1"/>
  <c r="V313" i="4" s="1"/>
  <c r="E314" i="4"/>
  <c r="T313" i="4" l="1"/>
  <c r="U313" i="4" s="1"/>
  <c r="F314" i="4"/>
  <c r="G314" i="4" s="1"/>
  <c r="J314" i="4" l="1"/>
  <c r="H314" i="4"/>
  <c r="I314" i="4"/>
  <c r="M314" i="4" l="1"/>
  <c r="E315" i="4" s="1"/>
  <c r="F315" i="4" s="1"/>
  <c r="G315" i="4" s="1"/>
  <c r="K314" i="4"/>
  <c r="Q314" i="4" s="1"/>
  <c r="P314" i="4" s="1"/>
  <c r="R314" i="4" s="1"/>
  <c r="V314" i="4" l="1"/>
  <c r="T314" i="4" s="1"/>
  <c r="U314" i="4" s="1"/>
  <c r="J315" i="4"/>
  <c r="H315" i="4"/>
  <c r="I315" i="4"/>
  <c r="M315" i="4" l="1"/>
  <c r="E316" i="4" s="1"/>
  <c r="K315" i="4"/>
  <c r="Q315" i="4" s="1"/>
  <c r="P315" i="4" s="1"/>
  <c r="R315" i="4" s="1"/>
  <c r="V315" i="4" s="1"/>
  <c r="T315" i="4" l="1"/>
  <c r="U315" i="4" s="1"/>
  <c r="F316" i="4"/>
  <c r="G316" i="4" s="1"/>
  <c r="J316" i="4" l="1"/>
  <c r="H316" i="4"/>
  <c r="I316" i="4"/>
  <c r="K316" i="4" l="1"/>
  <c r="Q316" i="4" s="1"/>
  <c r="P316" i="4" s="1"/>
  <c r="R316" i="4" s="1"/>
  <c r="M316" i="4"/>
  <c r="E317" i="4" s="1"/>
  <c r="V316" i="4" l="1"/>
  <c r="T316" i="4" s="1"/>
  <c r="U316" i="4" s="1"/>
  <c r="F317" i="4"/>
  <c r="G317" i="4" s="1"/>
  <c r="J317" i="4" l="1"/>
  <c r="H317" i="4"/>
  <c r="I317" i="4"/>
  <c r="M317" i="4" l="1"/>
  <c r="K317" i="4"/>
  <c r="Q317" i="4" s="1"/>
  <c r="P317" i="4" s="1"/>
  <c r="R317" i="4" s="1"/>
  <c r="V317" i="4" s="1"/>
  <c r="E318" i="4"/>
  <c r="T317" i="4" l="1"/>
  <c r="U317" i="4" s="1"/>
  <c r="F318" i="4"/>
  <c r="G318" i="4" s="1"/>
  <c r="J318" i="4" l="1"/>
  <c r="H318" i="4"/>
  <c r="I318" i="4"/>
  <c r="K318" i="4" l="1"/>
  <c r="Q318" i="4" s="1"/>
  <c r="P318" i="4" s="1"/>
  <c r="R318" i="4" s="1"/>
  <c r="M318" i="4"/>
  <c r="V318" i="4" l="1"/>
  <c r="T318" i="4" s="1"/>
  <c r="U318" i="4" s="1"/>
  <c r="X17" i="4"/>
  <c r="F19" i="12" s="1"/>
  <c r="T17" i="4"/>
  <c r="E17" i="19" l="1"/>
  <c r="E17" i="25"/>
  <c r="U17" i="4"/>
  <c r="F17" i="19" l="1"/>
  <c r="F17" i="25"/>
  <c r="D8" i="19"/>
  <c r="B7" i="19"/>
  <c r="W7" i="19" s="1"/>
  <c r="Y7" i="19" s="1"/>
  <c r="B6" i="19"/>
  <c r="W6" i="19" s="1"/>
  <c r="Y6" i="19" s="1"/>
  <c r="B5" i="19"/>
  <c r="W5" i="19" s="1"/>
  <c r="Y5" i="19" s="1"/>
  <c r="X7" i="4" l="1"/>
  <c r="F9" i="12" s="1"/>
  <c r="X14" i="4"/>
  <c r="F16" i="12" s="1"/>
  <c r="X10" i="4"/>
  <c r="F12" i="12" s="1"/>
  <c r="X6" i="4"/>
  <c r="F8" i="12" s="1"/>
  <c r="X11" i="4"/>
  <c r="F13" i="12" s="1"/>
  <c r="X13" i="4"/>
  <c r="F15" i="12" s="1"/>
  <c r="X9" i="4"/>
  <c r="F11" i="12" s="1"/>
  <c r="X15" i="4"/>
  <c r="F17" i="12" s="1"/>
  <c r="X16" i="4"/>
  <c r="F18" i="12" s="1"/>
  <c r="X12" i="4"/>
  <c r="F14" i="12" s="1"/>
  <c r="X8" i="4"/>
  <c r="F10" i="12" s="1"/>
  <c r="X4" i="4"/>
  <c r="F6" i="12" s="1"/>
  <c r="X5" i="4" l="1"/>
  <c r="F7" i="12" s="1"/>
  <c r="H6" i="12" l="1"/>
  <c r="L6" i="12" s="1"/>
  <c r="C7" i="12" s="1"/>
  <c r="D7" i="12" l="1"/>
  <c r="E7" i="12" s="1"/>
  <c r="H7" i="12" l="1"/>
  <c r="L7" i="12" s="1"/>
  <c r="C8" i="12" s="1"/>
  <c r="D8" i="12" l="1"/>
  <c r="E8" i="12" s="1"/>
  <c r="H8" i="12" l="1"/>
  <c r="L8" i="12" s="1"/>
  <c r="C9" i="12" s="1"/>
  <c r="D9" i="12" l="1"/>
  <c r="E9" i="12" s="1"/>
  <c r="H9" i="12" l="1"/>
  <c r="L9" i="12" s="1"/>
  <c r="C10" i="12" s="1"/>
  <c r="D10" i="12" l="1"/>
  <c r="E10" i="12" s="1"/>
  <c r="I10" i="12" l="1"/>
  <c r="H10" i="12"/>
  <c r="J10" i="12" s="1"/>
  <c r="L10" i="12" l="1"/>
  <c r="C11" i="12" s="1"/>
  <c r="D9" i="27"/>
  <c r="D9" i="25"/>
  <c r="B9" i="19"/>
  <c r="W9" i="19" s="1"/>
  <c r="B9" i="27"/>
  <c r="W9" i="27" s="1"/>
  <c r="B9" i="25"/>
  <c r="T9" i="25" s="1"/>
  <c r="D11" i="12"/>
  <c r="E11" i="12" s="1"/>
  <c r="D9" i="19"/>
  <c r="K10" i="12"/>
  <c r="C9" i="19" l="1"/>
  <c r="X9" i="19" s="1"/>
  <c r="Y9" i="19" s="1"/>
  <c r="C9" i="27"/>
  <c r="X9" i="27" s="1"/>
  <c r="C9" i="25"/>
  <c r="U9" i="25" s="1"/>
  <c r="H11" i="12"/>
  <c r="J11" i="12" s="1"/>
  <c r="I11" i="12"/>
  <c r="Y9" i="27" l="1"/>
  <c r="D10" i="27"/>
  <c r="D10" i="25"/>
  <c r="B10" i="19"/>
  <c r="W10" i="19" s="1"/>
  <c r="B10" i="27"/>
  <c r="W10" i="27" s="1"/>
  <c r="B10" i="25"/>
  <c r="T10" i="25" s="1"/>
  <c r="V9" i="25"/>
  <c r="K11" i="12"/>
  <c r="D10" i="19"/>
  <c r="L11" i="12"/>
  <c r="C12" i="12" s="1"/>
  <c r="C10" i="19" l="1"/>
  <c r="X10" i="19" s="1"/>
  <c r="Y10" i="19" s="1"/>
  <c r="C10" i="27"/>
  <c r="X10" i="27" s="1"/>
  <c r="Y10" i="27" s="1"/>
  <c r="C10" i="25"/>
  <c r="U10" i="25" s="1"/>
  <c r="D12" i="12"/>
  <c r="E12" i="12" s="1"/>
  <c r="V10" i="25" l="1"/>
  <c r="I12" i="12"/>
  <c r="H12" i="12"/>
  <c r="J12" i="12" s="1"/>
  <c r="B11" i="19" l="1"/>
  <c r="W11" i="19" s="1"/>
  <c r="B11" i="27"/>
  <c r="W11" i="27" s="1"/>
  <c r="B11" i="25"/>
  <c r="T11" i="25" s="1"/>
  <c r="L12" i="12"/>
  <c r="C13" i="12" s="1"/>
  <c r="D13" i="12" s="1"/>
  <c r="E13" i="12" s="1"/>
  <c r="D11" i="27"/>
  <c r="D11" i="25"/>
  <c r="D11" i="19"/>
  <c r="K12" i="12"/>
  <c r="C11" i="19" l="1"/>
  <c r="X11" i="19" s="1"/>
  <c r="Y11" i="19" s="1"/>
  <c r="C11" i="27"/>
  <c r="X11" i="27" s="1"/>
  <c r="C11" i="25"/>
  <c r="U11" i="25" s="1"/>
  <c r="V11" i="25" s="1"/>
  <c r="I13" i="12"/>
  <c r="H13" i="12"/>
  <c r="J13" i="12" s="1"/>
  <c r="B12" i="19" l="1"/>
  <c r="W12" i="19" s="1"/>
  <c r="B12" i="27"/>
  <c r="W12" i="27" s="1"/>
  <c r="B12" i="25"/>
  <c r="T12" i="25" s="1"/>
  <c r="D12" i="27"/>
  <c r="D12" i="25"/>
  <c r="Y11" i="27"/>
  <c r="D12" i="19"/>
  <c r="K13" i="12"/>
  <c r="L13" i="12"/>
  <c r="C14" i="12" s="1"/>
  <c r="C12" i="19" l="1"/>
  <c r="X12" i="19" s="1"/>
  <c r="Y12" i="19" s="1"/>
  <c r="C12" i="27"/>
  <c r="X12" i="27" s="1"/>
  <c r="Y12" i="27" s="1"/>
  <c r="C12" i="25"/>
  <c r="U12" i="25" s="1"/>
  <c r="V12" i="25" s="1"/>
  <c r="D14" i="12"/>
  <c r="E14" i="12" s="1"/>
  <c r="I14" i="12" l="1"/>
  <c r="H14" i="12"/>
  <c r="J14" i="12" s="1"/>
  <c r="B13" i="19" l="1"/>
  <c r="W13" i="19" s="1"/>
  <c r="B13" i="27"/>
  <c r="W13" i="27" s="1"/>
  <c r="B13" i="25"/>
  <c r="T13" i="25" s="1"/>
  <c r="D13" i="27"/>
  <c r="D13" i="25"/>
  <c r="K14" i="12"/>
  <c r="D13" i="19"/>
  <c r="L14" i="12"/>
  <c r="C15" i="12" s="1"/>
  <c r="C13" i="19" l="1"/>
  <c r="X13" i="19" s="1"/>
  <c r="Y13" i="19" s="1"/>
  <c r="C13" i="27"/>
  <c r="X13" i="27" s="1"/>
  <c r="Y13" i="27" s="1"/>
  <c r="C13" i="25"/>
  <c r="U13" i="25" s="1"/>
  <c r="V13" i="25" s="1"/>
  <c r="D15" i="12"/>
  <c r="E15" i="12" s="1"/>
  <c r="I15" i="12" l="1"/>
  <c r="H15" i="12"/>
  <c r="J15" i="12" s="1"/>
  <c r="D14" i="27" l="1"/>
  <c r="D14" i="25"/>
  <c r="B14" i="19"/>
  <c r="W14" i="19" s="1"/>
  <c r="B14" i="27"/>
  <c r="W14" i="27" s="1"/>
  <c r="B14" i="25"/>
  <c r="T14" i="25" s="1"/>
  <c r="D14" i="19"/>
  <c r="K15" i="12"/>
  <c r="L15" i="12"/>
  <c r="C16" i="12" s="1"/>
  <c r="C14" i="19" l="1"/>
  <c r="X14" i="19" s="1"/>
  <c r="Y14" i="19" s="1"/>
  <c r="C14" i="27"/>
  <c r="X14" i="27" s="1"/>
  <c r="Y14" i="27" s="1"/>
  <c r="C14" i="25"/>
  <c r="U14" i="25" s="1"/>
  <c r="V14" i="25" s="1"/>
  <c r="D16" i="12"/>
  <c r="E16" i="12" s="1"/>
  <c r="E16" i="26" s="1"/>
  <c r="H16" i="26" l="1"/>
  <c r="J16" i="26" s="1"/>
  <c r="I16" i="26"/>
  <c r="K16" i="26" s="1"/>
  <c r="H16" i="12"/>
  <c r="J16" i="12" s="1"/>
  <c r="I16" i="12"/>
  <c r="L16" i="12" l="1"/>
  <c r="C17" i="12" s="1"/>
  <c r="D15" i="27"/>
  <c r="D15" i="25"/>
  <c r="L16" i="26"/>
  <c r="C17" i="26" s="1"/>
  <c r="D17" i="26" s="1"/>
  <c r="E17" i="26" s="1"/>
  <c r="B15" i="19"/>
  <c r="W15" i="19" s="1"/>
  <c r="B15" i="27"/>
  <c r="W15" i="27" s="1"/>
  <c r="B15" i="25"/>
  <c r="T15" i="25" s="1"/>
  <c r="D17" i="12"/>
  <c r="E17" i="12" s="1"/>
  <c r="D15" i="19"/>
  <c r="K16" i="12"/>
  <c r="H17" i="26" l="1"/>
  <c r="J17" i="26" s="1"/>
  <c r="I17" i="26"/>
  <c r="K17" i="26" s="1"/>
  <c r="C15" i="19"/>
  <c r="X15" i="19" s="1"/>
  <c r="Y15" i="19" s="1"/>
  <c r="C15" i="27"/>
  <c r="X15" i="27" s="1"/>
  <c r="Y15" i="27" s="1"/>
  <c r="C15" i="25"/>
  <c r="U15" i="25" s="1"/>
  <c r="I17" i="12"/>
  <c r="H17" i="12"/>
  <c r="J17" i="12" s="1"/>
  <c r="V15" i="25" l="1"/>
  <c r="B16" i="19"/>
  <c r="W16" i="19" s="1"/>
  <c r="B16" i="27"/>
  <c r="W16" i="27" s="1"/>
  <c r="B16" i="25"/>
  <c r="T16" i="25" s="1"/>
  <c r="L17" i="26"/>
  <c r="C18" i="26" s="1"/>
  <c r="D18" i="26" s="1"/>
  <c r="E18" i="26" s="1"/>
  <c r="L17" i="12"/>
  <c r="C18" i="12" s="1"/>
  <c r="D18" i="12" s="1"/>
  <c r="E18" i="12" s="1"/>
  <c r="D16" i="27"/>
  <c r="D16" i="25"/>
  <c r="K17" i="12"/>
  <c r="D16" i="19"/>
  <c r="H18" i="26" l="1"/>
  <c r="J18" i="26" s="1"/>
  <c r="I18" i="26"/>
  <c r="K18" i="26" s="1"/>
  <c r="C16" i="19"/>
  <c r="X16" i="19" s="1"/>
  <c r="Y16" i="19" s="1"/>
  <c r="C16" i="27"/>
  <c r="X16" i="27" s="1"/>
  <c r="Y16" i="27" s="1"/>
  <c r="C16" i="25"/>
  <c r="U16" i="25" s="1"/>
  <c r="I18" i="12"/>
  <c r="H18" i="12"/>
  <c r="J18" i="12" s="1"/>
  <c r="L18" i="26" l="1"/>
  <c r="C19" i="26" s="1"/>
  <c r="D19" i="26" s="1"/>
  <c r="E19" i="26" s="1"/>
  <c r="B17" i="19"/>
  <c r="W17" i="19" s="1"/>
  <c r="B17" i="27"/>
  <c r="W17" i="27" s="1"/>
  <c r="B17" i="25"/>
  <c r="T17" i="25" s="1"/>
  <c r="D17" i="27"/>
  <c r="D17" i="25"/>
  <c r="V16" i="25"/>
  <c r="D17" i="19"/>
  <c r="K18" i="12"/>
  <c r="L18" i="12"/>
  <c r="C19" i="12" s="1"/>
  <c r="H19" i="26" l="1"/>
  <c r="J19" i="26" s="1"/>
  <c r="I19" i="26"/>
  <c r="K19" i="26" s="1"/>
  <c r="C17" i="19"/>
  <c r="X17" i="19" s="1"/>
  <c r="Y17" i="19" s="1"/>
  <c r="C17" i="27"/>
  <c r="X17" i="27" s="1"/>
  <c r="C17" i="25"/>
  <c r="U17" i="25" s="1"/>
  <c r="V17" i="25" s="1"/>
  <c r="D19" i="12"/>
  <c r="E19" i="12" s="1"/>
  <c r="L19" i="26" l="1"/>
  <c r="C20" i="26" s="1"/>
  <c r="D20" i="26" s="1"/>
  <c r="E20" i="26" s="1"/>
  <c r="H20" i="26" s="1"/>
  <c r="J20" i="26" s="1"/>
  <c r="Y17" i="27"/>
  <c r="H19" i="12"/>
  <c r="J19" i="12" s="1"/>
  <c r="I19" i="12"/>
  <c r="I20" i="26" l="1"/>
  <c r="K20" i="26" s="1"/>
  <c r="D18" i="27"/>
  <c r="D18" i="25"/>
  <c r="B18" i="19"/>
  <c r="W18" i="19" s="1"/>
  <c r="B18" i="27"/>
  <c r="W18" i="27" s="1"/>
  <c r="B18" i="25"/>
  <c r="T18" i="25" s="1"/>
  <c r="K19" i="12"/>
  <c r="D18" i="19"/>
  <c r="L19" i="12"/>
  <c r="C20" i="12" s="1"/>
  <c r="L20" i="26" l="1"/>
  <c r="C21" i="26" s="1"/>
  <c r="D21" i="26" s="1"/>
  <c r="E21" i="26" s="1"/>
  <c r="C18" i="19"/>
  <c r="X18" i="19" s="1"/>
  <c r="Y18" i="19" s="1"/>
  <c r="C18" i="27"/>
  <c r="X18" i="27" s="1"/>
  <c r="Y18" i="27" s="1"/>
  <c r="C18" i="25"/>
  <c r="U18" i="25" s="1"/>
  <c r="V18" i="25" s="1"/>
  <c r="D20" i="12"/>
  <c r="E20" i="12" s="1"/>
  <c r="I21" i="26" l="1"/>
  <c r="H21" i="26"/>
  <c r="J21" i="26" s="1"/>
  <c r="I20" i="12"/>
  <c r="H20" i="12"/>
  <c r="J20" i="12" s="1"/>
  <c r="L21" i="26" l="1"/>
  <c r="C22" i="26" s="1"/>
  <c r="D22" i="26" s="1"/>
  <c r="E22" i="26" s="1"/>
  <c r="K21" i="26"/>
  <c r="D19" i="27"/>
  <c r="D19" i="25"/>
  <c r="B19" i="19"/>
  <c r="W19" i="19" s="1"/>
  <c r="B19" i="27"/>
  <c r="W19" i="27" s="1"/>
  <c r="B19" i="25"/>
  <c r="T19" i="25" s="1"/>
  <c r="D19" i="19"/>
  <c r="K20" i="12"/>
  <c r="L20" i="12"/>
  <c r="C21" i="12" s="1"/>
  <c r="H22" i="26" l="1"/>
  <c r="J22" i="26" s="1"/>
  <c r="I22" i="26"/>
  <c r="C19" i="19"/>
  <c r="X19" i="19" s="1"/>
  <c r="Y19" i="19" s="1"/>
  <c r="C19" i="27"/>
  <c r="X19" i="27" s="1"/>
  <c r="Y19" i="27" s="1"/>
  <c r="C19" i="25"/>
  <c r="U19" i="25" s="1"/>
  <c r="V19" i="25" s="1"/>
  <c r="D21" i="12"/>
  <c r="E21" i="12" s="1"/>
  <c r="L22" i="26" l="1"/>
  <c r="C23" i="26" s="1"/>
  <c r="D23" i="26" s="1"/>
  <c r="E23" i="26" s="1"/>
  <c r="K22" i="26"/>
  <c r="I21" i="12"/>
  <c r="H21" i="12"/>
  <c r="J21" i="12" s="1"/>
  <c r="I23" i="26" l="1"/>
  <c r="K23" i="26" s="1"/>
  <c r="H23" i="26"/>
  <c r="J23" i="26" s="1"/>
  <c r="L21" i="12"/>
  <c r="C22" i="12" s="1"/>
  <c r="D20" i="27"/>
  <c r="D20" i="25"/>
  <c r="B20" i="19"/>
  <c r="W20" i="19" s="1"/>
  <c r="B20" i="27"/>
  <c r="W20" i="27" s="1"/>
  <c r="B20" i="25"/>
  <c r="T20" i="25" s="1"/>
  <c r="D22" i="12"/>
  <c r="E22" i="12" s="1"/>
  <c r="K21" i="12"/>
  <c r="D20" i="19"/>
  <c r="L23" i="26" l="1"/>
  <c r="C24" i="26" s="1"/>
  <c r="D24" i="26" s="1"/>
  <c r="E24" i="26" s="1"/>
  <c r="C20" i="19"/>
  <c r="X20" i="19" s="1"/>
  <c r="Y20" i="19" s="1"/>
  <c r="C20" i="27"/>
  <c r="X20" i="27" s="1"/>
  <c r="Y20" i="27" s="1"/>
  <c r="C20" i="25"/>
  <c r="U20" i="25" s="1"/>
  <c r="V20" i="25" s="1"/>
  <c r="I22" i="12"/>
  <c r="H22" i="12"/>
  <c r="J22" i="12" s="1"/>
  <c r="H24" i="26" l="1"/>
  <c r="J24" i="26" s="1"/>
  <c r="I24" i="26"/>
  <c r="B21" i="19"/>
  <c r="W21" i="19" s="1"/>
  <c r="B21" i="27"/>
  <c r="W21" i="27" s="1"/>
  <c r="B21" i="25"/>
  <c r="T21" i="25" s="1"/>
  <c r="D21" i="27"/>
  <c r="D21" i="25"/>
  <c r="K22" i="12"/>
  <c r="D21" i="19"/>
  <c r="L22" i="12"/>
  <c r="C23" i="12" s="1"/>
  <c r="L24" i="26" l="1"/>
  <c r="C25" i="26" s="1"/>
  <c r="D25" i="26" s="1"/>
  <c r="E25" i="26" s="1"/>
  <c r="K24" i="26"/>
  <c r="C21" i="19"/>
  <c r="X21" i="19" s="1"/>
  <c r="Y21" i="19" s="1"/>
  <c r="C21" i="27"/>
  <c r="X21" i="27" s="1"/>
  <c r="Y21" i="27" s="1"/>
  <c r="C21" i="25"/>
  <c r="U21" i="25" s="1"/>
  <c r="V21" i="25" s="1"/>
  <c r="D23" i="12"/>
  <c r="E23" i="12" s="1"/>
  <c r="H25" i="26" l="1"/>
  <c r="J25" i="26" s="1"/>
  <c r="I25" i="26"/>
  <c r="H23" i="12"/>
  <c r="J23" i="12" s="1"/>
  <c r="I23" i="12"/>
  <c r="L25" i="26" l="1"/>
  <c r="C26" i="26" s="1"/>
  <c r="D26" i="26" s="1"/>
  <c r="E26" i="26" s="1"/>
  <c r="K25" i="26"/>
  <c r="D22" i="27"/>
  <c r="D22" i="25"/>
  <c r="B22" i="19"/>
  <c r="W22" i="19" s="1"/>
  <c r="B22" i="27"/>
  <c r="W22" i="27" s="1"/>
  <c r="B22" i="25"/>
  <c r="T22" i="25" s="1"/>
  <c r="D22" i="19"/>
  <c r="K23" i="12"/>
  <c r="L23" i="12"/>
  <c r="C24" i="12" s="1"/>
  <c r="H26" i="26" l="1"/>
  <c r="J26" i="26" s="1"/>
  <c r="I26" i="26"/>
  <c r="K26" i="26" s="1"/>
  <c r="C22" i="19"/>
  <c r="X22" i="19" s="1"/>
  <c r="Y22" i="19" s="1"/>
  <c r="C22" i="27"/>
  <c r="X22" i="27" s="1"/>
  <c r="Y22" i="27" s="1"/>
  <c r="C22" i="25"/>
  <c r="U22" i="25" s="1"/>
  <c r="V22" i="25" s="1"/>
  <c r="D24" i="12"/>
  <c r="E24" i="12" s="1"/>
  <c r="L26" i="26" l="1"/>
  <c r="C27" i="26" s="1"/>
  <c r="D27" i="26" s="1"/>
  <c r="E27" i="26" s="1"/>
  <c r="H24" i="12"/>
  <c r="J24" i="12" s="1"/>
  <c r="I24" i="12"/>
  <c r="I27" i="26" l="1"/>
  <c r="H27" i="26"/>
  <c r="J27" i="26" s="1"/>
  <c r="D23" i="27"/>
  <c r="D23" i="25"/>
  <c r="B23" i="19"/>
  <c r="W23" i="19" s="1"/>
  <c r="B23" i="27"/>
  <c r="W23" i="27" s="1"/>
  <c r="B23" i="25"/>
  <c r="T23" i="25" s="1"/>
  <c r="K24" i="12"/>
  <c r="D23" i="19"/>
  <c r="L24" i="12"/>
  <c r="C25" i="12" s="1"/>
  <c r="K27" i="26" l="1"/>
  <c r="L27" i="26"/>
  <c r="C28" i="26" s="1"/>
  <c r="D28" i="26" s="1"/>
  <c r="C23" i="19"/>
  <c r="X23" i="19" s="1"/>
  <c r="Y23" i="19" s="1"/>
  <c r="C23" i="27"/>
  <c r="X23" i="27" s="1"/>
  <c r="Y23" i="27" s="1"/>
  <c r="C23" i="25"/>
  <c r="U23" i="25" s="1"/>
  <c r="V23" i="25" s="1"/>
  <c r="D25" i="12"/>
  <c r="E25" i="12" s="1"/>
  <c r="H25" i="12" l="1"/>
  <c r="J25" i="12" s="1"/>
  <c r="I25" i="12"/>
  <c r="B24" i="19" l="1"/>
  <c r="W24" i="19" s="1"/>
  <c r="B24" i="27"/>
  <c r="W24" i="27" s="1"/>
  <c r="B24" i="25"/>
  <c r="T24" i="25" s="1"/>
  <c r="D24" i="27"/>
  <c r="D24" i="25"/>
  <c r="D24" i="19"/>
  <c r="K25" i="12"/>
  <c r="L25" i="12"/>
  <c r="C26" i="12" s="1"/>
  <c r="C24" i="19" l="1"/>
  <c r="X24" i="19" s="1"/>
  <c r="Y24" i="19" s="1"/>
  <c r="C24" i="27"/>
  <c r="X24" i="27" s="1"/>
  <c r="Y24" i="27" s="1"/>
  <c r="C24" i="25"/>
  <c r="U24" i="25" s="1"/>
  <c r="V24" i="25" s="1"/>
  <c r="D26" i="12"/>
  <c r="E26" i="12" s="1"/>
  <c r="H26" i="12" l="1"/>
  <c r="J26" i="12" s="1"/>
  <c r="I26" i="12"/>
  <c r="B25" i="19" l="1"/>
  <c r="W25" i="19" s="1"/>
  <c r="B25" i="27"/>
  <c r="W25" i="27" s="1"/>
  <c r="B25" i="25"/>
  <c r="T25" i="25" s="1"/>
  <c r="D25" i="27"/>
  <c r="D25" i="25"/>
  <c r="K26" i="12"/>
  <c r="D25" i="19"/>
  <c r="L26" i="12"/>
  <c r="C27" i="12" s="1"/>
  <c r="C25" i="19" l="1"/>
  <c r="X25" i="19" s="1"/>
  <c r="Y25" i="19" s="1"/>
  <c r="C25" i="27"/>
  <c r="X25" i="27" s="1"/>
  <c r="Y25" i="27" s="1"/>
  <c r="C25" i="25"/>
  <c r="U25" i="25" s="1"/>
  <c r="V25" i="25" s="1"/>
  <c r="D27" i="12"/>
  <c r="E27" i="12" s="1"/>
  <c r="H27" i="12" l="1"/>
  <c r="J27" i="12" s="1"/>
  <c r="I27" i="12"/>
  <c r="B26" i="19" l="1"/>
  <c r="W26" i="19" s="1"/>
  <c r="B26" i="27"/>
  <c r="W26" i="27" s="1"/>
  <c r="B26" i="25"/>
  <c r="T26" i="25" s="1"/>
  <c r="D26" i="27"/>
  <c r="D26" i="25"/>
  <c r="D26" i="19"/>
  <c r="K27" i="12"/>
  <c r="L27" i="12"/>
  <c r="C28" i="12" s="1"/>
  <c r="C26" i="19" l="1"/>
  <c r="X26" i="19" s="1"/>
  <c r="Y26" i="19" s="1"/>
  <c r="C26" i="27"/>
  <c r="X26" i="27" s="1"/>
  <c r="Y26" i="27" s="1"/>
  <c r="C26" i="25"/>
  <c r="U26" i="25" s="1"/>
  <c r="V26" i="25" s="1"/>
  <c r="D28" i="12"/>
  <c r="E28" i="12" s="1"/>
  <c r="E28" i="26" s="1"/>
  <c r="H28" i="26" l="1"/>
  <c r="J28" i="26" s="1"/>
  <c r="I28" i="26"/>
  <c r="I28" i="12"/>
  <c r="H28" i="12"/>
  <c r="J28" i="12" s="1"/>
  <c r="L28" i="26" l="1"/>
  <c r="C29" i="26" s="1"/>
  <c r="D29" i="26" s="1"/>
  <c r="E29" i="26" s="1"/>
  <c r="H29" i="26" s="1"/>
  <c r="J29" i="26" s="1"/>
  <c r="K28" i="26"/>
  <c r="B27" i="19"/>
  <c r="W27" i="19" s="1"/>
  <c r="B27" i="27"/>
  <c r="W27" i="27" s="1"/>
  <c r="B27" i="25"/>
  <c r="T27" i="25" s="1"/>
  <c r="D27" i="27"/>
  <c r="D27" i="25"/>
  <c r="L28" i="12"/>
  <c r="C29" i="12" s="1"/>
  <c r="K28" i="12"/>
  <c r="D27" i="19"/>
  <c r="I29" i="26" l="1"/>
  <c r="K29" i="26" s="1"/>
  <c r="C27" i="19"/>
  <c r="X27" i="19" s="1"/>
  <c r="Y27" i="19" s="1"/>
  <c r="C27" i="27"/>
  <c r="X27" i="27" s="1"/>
  <c r="Y27" i="27" s="1"/>
  <c r="C27" i="25"/>
  <c r="U27" i="25" s="1"/>
  <c r="V27" i="25" s="1"/>
  <c r="D29" i="12"/>
  <c r="E29" i="12" s="1"/>
  <c r="L29" i="26" l="1"/>
  <c r="C30" i="26" s="1"/>
  <c r="D30" i="26" s="1"/>
  <c r="E30" i="26" s="1"/>
  <c r="H30" i="26" s="1"/>
  <c r="J30" i="26" s="1"/>
  <c r="I29" i="12"/>
  <c r="H29" i="12"/>
  <c r="J29" i="12" s="1"/>
  <c r="I30" i="26" l="1"/>
  <c r="K30" i="26" s="1"/>
  <c r="L29" i="12"/>
  <c r="C30" i="12" s="1"/>
  <c r="D30" i="12" s="1"/>
  <c r="E30" i="12" s="1"/>
  <c r="D28" i="27"/>
  <c r="D28" i="25"/>
  <c r="B28" i="19"/>
  <c r="W28" i="19" s="1"/>
  <c r="B28" i="27"/>
  <c r="W28" i="27" s="1"/>
  <c r="B28" i="25"/>
  <c r="T28" i="25" s="1"/>
  <c r="K29" i="12"/>
  <c r="D28" i="19"/>
  <c r="L30" i="26" l="1"/>
  <c r="C31" i="26" s="1"/>
  <c r="D31" i="26" s="1"/>
  <c r="E31" i="26" s="1"/>
  <c r="C28" i="19"/>
  <c r="X28" i="19" s="1"/>
  <c r="Y28" i="19" s="1"/>
  <c r="C28" i="27"/>
  <c r="X28" i="27" s="1"/>
  <c r="C28" i="25"/>
  <c r="U28" i="25" s="1"/>
  <c r="V28" i="25" s="1"/>
  <c r="I30" i="12"/>
  <c r="H30" i="12"/>
  <c r="J30" i="12" s="1"/>
  <c r="I31" i="26" l="1"/>
  <c r="K31" i="26" s="1"/>
  <c r="H31" i="26"/>
  <c r="J31" i="26" s="1"/>
  <c r="D29" i="27"/>
  <c r="D29" i="25"/>
  <c r="B29" i="19"/>
  <c r="W29" i="19" s="1"/>
  <c r="B29" i="27"/>
  <c r="W29" i="27" s="1"/>
  <c r="B29" i="25"/>
  <c r="T29" i="25" s="1"/>
  <c r="Y28" i="27"/>
  <c r="K30" i="12"/>
  <c r="D29" i="19"/>
  <c r="L30" i="12"/>
  <c r="C31" i="12" s="1"/>
  <c r="L31" i="26" l="1"/>
  <c r="C32" i="26" s="1"/>
  <c r="D32" i="26" s="1"/>
  <c r="E32" i="26" s="1"/>
  <c r="C29" i="19"/>
  <c r="X29" i="19" s="1"/>
  <c r="Y29" i="19" s="1"/>
  <c r="C29" i="27"/>
  <c r="X29" i="27" s="1"/>
  <c r="Y29" i="27" s="1"/>
  <c r="C29" i="25"/>
  <c r="U29" i="25" s="1"/>
  <c r="V29" i="25" s="1"/>
  <c r="D31" i="12"/>
  <c r="E31" i="12" s="1"/>
  <c r="H32" i="26" l="1"/>
  <c r="J32" i="26" s="1"/>
  <c r="I32" i="26"/>
  <c r="I31" i="12"/>
  <c r="H31" i="12"/>
  <c r="J31" i="12" s="1"/>
  <c r="L32" i="26" l="1"/>
  <c r="C33" i="26" s="1"/>
  <c r="D33" i="26" s="1"/>
  <c r="E33" i="26" s="1"/>
  <c r="K32" i="26"/>
  <c r="D30" i="27"/>
  <c r="D30" i="25"/>
  <c r="B30" i="19"/>
  <c r="W30" i="19" s="1"/>
  <c r="B30" i="27"/>
  <c r="W30" i="27" s="1"/>
  <c r="B30" i="25"/>
  <c r="T30" i="25" s="1"/>
  <c r="D30" i="19"/>
  <c r="K31" i="12"/>
  <c r="L31" i="12"/>
  <c r="C32" i="12" s="1"/>
  <c r="H33" i="26" l="1"/>
  <c r="J33" i="26" s="1"/>
  <c r="I33" i="26"/>
  <c r="L33" i="26" s="1"/>
  <c r="C34" i="26" s="1"/>
  <c r="D34" i="26" s="1"/>
  <c r="E34" i="26" s="1"/>
  <c r="C30" i="19"/>
  <c r="X30" i="19" s="1"/>
  <c r="Y30" i="19" s="1"/>
  <c r="C30" i="27"/>
  <c r="X30" i="27" s="1"/>
  <c r="Y30" i="27" s="1"/>
  <c r="C30" i="25"/>
  <c r="U30" i="25" s="1"/>
  <c r="V30" i="25" s="1"/>
  <c r="D32" i="12"/>
  <c r="E32" i="12" s="1"/>
  <c r="H34" i="26" l="1"/>
  <c r="J34" i="26" s="1"/>
  <c r="I34" i="26"/>
  <c r="K33" i="26"/>
  <c r="I32" i="12"/>
  <c r="H32" i="12"/>
  <c r="J32" i="12" s="1"/>
  <c r="K34" i="26" l="1"/>
  <c r="L34" i="26"/>
  <c r="C35" i="26" s="1"/>
  <c r="D35" i="26" s="1"/>
  <c r="E35" i="26" s="1"/>
  <c r="B31" i="19"/>
  <c r="W31" i="19" s="1"/>
  <c r="B31" i="27"/>
  <c r="W31" i="27" s="1"/>
  <c r="B31" i="25"/>
  <c r="T31" i="25" s="1"/>
  <c r="D31" i="27"/>
  <c r="D31" i="25"/>
  <c r="D31" i="19"/>
  <c r="K32" i="12"/>
  <c r="L32" i="12"/>
  <c r="C33" i="12" s="1"/>
  <c r="I35" i="26" l="1"/>
  <c r="H35" i="26"/>
  <c r="J35" i="26" s="1"/>
  <c r="C31" i="19"/>
  <c r="X31" i="19" s="1"/>
  <c r="Y31" i="19" s="1"/>
  <c r="C31" i="27"/>
  <c r="X31" i="27" s="1"/>
  <c r="Y31" i="27" s="1"/>
  <c r="C31" i="25"/>
  <c r="U31" i="25" s="1"/>
  <c r="V31" i="25" s="1"/>
  <c r="D33" i="12"/>
  <c r="E33" i="12" s="1"/>
  <c r="K35" i="26" l="1"/>
  <c r="L35" i="26"/>
  <c r="C36" i="26" s="1"/>
  <c r="D36" i="26" s="1"/>
  <c r="E36" i="26" s="1"/>
  <c r="I33" i="12"/>
  <c r="H33" i="12"/>
  <c r="J33" i="12" s="1"/>
  <c r="I36" i="26" l="1"/>
  <c r="K36" i="26" s="1"/>
  <c r="H36" i="26"/>
  <c r="J36" i="26" s="1"/>
  <c r="D32" i="27"/>
  <c r="D32" i="25"/>
  <c r="B32" i="19"/>
  <c r="W32" i="19" s="1"/>
  <c r="B32" i="27"/>
  <c r="W32" i="27" s="1"/>
  <c r="B32" i="25"/>
  <c r="T32" i="25" s="1"/>
  <c r="L33" i="12"/>
  <c r="C34" i="12" s="1"/>
  <c r="D34" i="12" s="1"/>
  <c r="E34" i="12" s="1"/>
  <c r="K33" i="12"/>
  <c r="D32" i="19"/>
  <c r="L36" i="26" l="1"/>
  <c r="C37" i="26" s="1"/>
  <c r="D37" i="26" s="1"/>
  <c r="E37" i="26" s="1"/>
  <c r="C32" i="19"/>
  <c r="X32" i="19" s="1"/>
  <c r="Y32" i="19" s="1"/>
  <c r="C32" i="27"/>
  <c r="X32" i="27" s="1"/>
  <c r="Y32" i="27" s="1"/>
  <c r="C32" i="25"/>
  <c r="U32" i="25" s="1"/>
  <c r="V32" i="25" s="1"/>
  <c r="H34" i="12"/>
  <c r="J34" i="12" s="1"/>
  <c r="I34" i="12"/>
  <c r="H37" i="26" l="1"/>
  <c r="J37" i="26" s="1"/>
  <c r="I37" i="26"/>
  <c r="L37" i="26" s="1"/>
  <c r="C38" i="26" s="1"/>
  <c r="D38" i="26" s="1"/>
  <c r="E38" i="26" s="1"/>
  <c r="B33" i="19"/>
  <c r="W33" i="19" s="1"/>
  <c r="B33" i="27"/>
  <c r="W33" i="27" s="1"/>
  <c r="B33" i="25"/>
  <c r="T33" i="25" s="1"/>
  <c r="D33" i="27"/>
  <c r="D33" i="25"/>
  <c r="K34" i="12"/>
  <c r="D33" i="19"/>
  <c r="L34" i="12"/>
  <c r="C35" i="12" s="1"/>
  <c r="I38" i="26" l="1"/>
  <c r="K38" i="26" s="1"/>
  <c r="H38" i="26"/>
  <c r="J38" i="26" s="1"/>
  <c r="K37" i="26"/>
  <c r="C33" i="19"/>
  <c r="X33" i="19" s="1"/>
  <c r="Y33" i="19" s="1"/>
  <c r="C33" i="27"/>
  <c r="X33" i="27" s="1"/>
  <c r="Y33" i="27" s="1"/>
  <c r="C33" i="25"/>
  <c r="U33" i="25" s="1"/>
  <c r="V33" i="25" s="1"/>
  <c r="D35" i="12"/>
  <c r="E35" i="12" s="1"/>
  <c r="L38" i="26" l="1"/>
  <c r="C39" i="26" s="1"/>
  <c r="D39" i="26" s="1"/>
  <c r="E39" i="26" s="1"/>
  <c r="I35" i="12"/>
  <c r="H35" i="12"/>
  <c r="J35" i="12" s="1"/>
  <c r="I39" i="26" l="1"/>
  <c r="K39" i="26" s="1"/>
  <c r="H39" i="26"/>
  <c r="J39" i="26" s="1"/>
  <c r="B34" i="19"/>
  <c r="W34" i="19" s="1"/>
  <c r="B34" i="27"/>
  <c r="W34" i="27" s="1"/>
  <c r="B34" i="25"/>
  <c r="T34" i="25" s="1"/>
  <c r="D34" i="27"/>
  <c r="D34" i="25"/>
  <c r="L35" i="12"/>
  <c r="C36" i="12" s="1"/>
  <c r="D36" i="12" s="1"/>
  <c r="E36" i="12" s="1"/>
  <c r="K35" i="12"/>
  <c r="D34" i="19"/>
  <c r="L39" i="26" l="1"/>
  <c r="C40" i="26" s="1"/>
  <c r="D40" i="26" s="1"/>
  <c r="C34" i="19"/>
  <c r="X34" i="19" s="1"/>
  <c r="Y34" i="19" s="1"/>
  <c r="C34" i="27"/>
  <c r="X34" i="27" s="1"/>
  <c r="Y34" i="27" s="1"/>
  <c r="C34" i="25"/>
  <c r="U34" i="25" s="1"/>
  <c r="V34" i="25" s="1"/>
  <c r="H36" i="12"/>
  <c r="J36" i="12" s="1"/>
  <c r="I36" i="12"/>
  <c r="D35" i="27" l="1"/>
  <c r="D35" i="25"/>
  <c r="B35" i="19"/>
  <c r="W35" i="19" s="1"/>
  <c r="B35" i="27"/>
  <c r="W35" i="27" s="1"/>
  <c r="B35" i="25"/>
  <c r="T35" i="25" s="1"/>
  <c r="K36" i="12"/>
  <c r="D35" i="19"/>
  <c r="L36" i="12"/>
  <c r="C37" i="12" s="1"/>
  <c r="C35" i="19" l="1"/>
  <c r="X35" i="19" s="1"/>
  <c r="Y35" i="19" s="1"/>
  <c r="C35" i="27"/>
  <c r="X35" i="27" s="1"/>
  <c r="Y35" i="27" s="1"/>
  <c r="C35" i="25"/>
  <c r="U35" i="25" s="1"/>
  <c r="V35" i="25" s="1"/>
  <c r="D37" i="12"/>
  <c r="E37" i="12" s="1"/>
  <c r="I37" i="12" l="1"/>
  <c r="H37" i="12"/>
  <c r="J37" i="12" s="1"/>
  <c r="D36" i="27" l="1"/>
  <c r="D36" i="25"/>
  <c r="B36" i="19"/>
  <c r="W36" i="19" s="1"/>
  <c r="B36" i="27"/>
  <c r="W36" i="27" s="1"/>
  <c r="B36" i="25"/>
  <c r="T36" i="25" s="1"/>
  <c r="D36" i="19"/>
  <c r="K37" i="12"/>
  <c r="L37" i="12"/>
  <c r="C38" i="12" s="1"/>
  <c r="C36" i="19" l="1"/>
  <c r="X36" i="19" s="1"/>
  <c r="Y36" i="19" s="1"/>
  <c r="C36" i="27"/>
  <c r="X36" i="27" s="1"/>
  <c r="Y36" i="27" s="1"/>
  <c r="C36" i="25"/>
  <c r="U36" i="25" s="1"/>
  <c r="V36" i="25" s="1"/>
  <c r="D38" i="12"/>
  <c r="E38" i="12" s="1"/>
  <c r="H38" i="12" l="1"/>
  <c r="J38" i="12" s="1"/>
  <c r="I38" i="12"/>
  <c r="B37" i="19" l="1"/>
  <c r="W37" i="19" s="1"/>
  <c r="B37" i="27"/>
  <c r="W37" i="27" s="1"/>
  <c r="B37" i="25"/>
  <c r="T37" i="25" s="1"/>
  <c r="D37" i="27"/>
  <c r="D37" i="25"/>
  <c r="K38" i="12"/>
  <c r="D37" i="19"/>
  <c r="L38" i="12"/>
  <c r="C39" i="12" s="1"/>
  <c r="C37" i="19" l="1"/>
  <c r="X37" i="19" s="1"/>
  <c r="Y37" i="19" s="1"/>
  <c r="C37" i="27"/>
  <c r="X37" i="27" s="1"/>
  <c r="Y37" i="27" s="1"/>
  <c r="C37" i="25"/>
  <c r="U37" i="25" s="1"/>
  <c r="V37" i="25" s="1"/>
  <c r="D39" i="12"/>
  <c r="E39" i="12" s="1"/>
  <c r="I39" i="12" l="1"/>
  <c r="H39" i="12"/>
  <c r="J39" i="12" s="1"/>
  <c r="B38" i="19" l="1"/>
  <c r="W38" i="19" s="1"/>
  <c r="B38" i="27"/>
  <c r="W38" i="27" s="1"/>
  <c r="B38" i="25"/>
  <c r="T38" i="25" s="1"/>
  <c r="D38" i="27"/>
  <c r="D38" i="25"/>
  <c r="D38" i="19"/>
  <c r="K39" i="12"/>
  <c r="L39" i="12"/>
  <c r="C40" i="12" s="1"/>
  <c r="C38" i="19" l="1"/>
  <c r="X38" i="19" s="1"/>
  <c r="Y38" i="19" s="1"/>
  <c r="C38" i="27"/>
  <c r="X38" i="27" s="1"/>
  <c r="Y38" i="27" s="1"/>
  <c r="C38" i="25"/>
  <c r="U38" i="25" s="1"/>
  <c r="V38" i="25" s="1"/>
  <c r="D40" i="12"/>
  <c r="E40" i="12" s="1"/>
  <c r="E40" i="26" s="1"/>
  <c r="H40" i="26" l="1"/>
  <c r="J40" i="26" s="1"/>
  <c r="I40" i="26"/>
  <c r="K40" i="26" s="1"/>
  <c r="I40" i="12"/>
  <c r="H40" i="12"/>
  <c r="J40" i="12" s="1"/>
  <c r="B39" i="19" l="1"/>
  <c r="W39" i="19" s="1"/>
  <c r="B39" i="27"/>
  <c r="W39" i="27" s="1"/>
  <c r="B39" i="25"/>
  <c r="T39" i="25" s="1"/>
  <c r="L40" i="26"/>
  <c r="C41" i="26" s="1"/>
  <c r="D41" i="26" s="1"/>
  <c r="E41" i="26" s="1"/>
  <c r="D39" i="27"/>
  <c r="D39" i="25"/>
  <c r="K40" i="12"/>
  <c r="D39" i="19"/>
  <c r="L40" i="12"/>
  <c r="C41" i="12" s="1"/>
  <c r="C39" i="19" l="1"/>
  <c r="X39" i="19" s="1"/>
  <c r="Y39" i="19" s="1"/>
  <c r="C39" i="27"/>
  <c r="X39" i="27" s="1"/>
  <c r="C39" i="25"/>
  <c r="U39" i="25" s="1"/>
  <c r="V39" i="25" s="1"/>
  <c r="H41" i="26"/>
  <c r="J41" i="26" s="1"/>
  <c r="I41" i="26"/>
  <c r="K41" i="26" s="1"/>
  <c r="D41" i="12"/>
  <c r="E41" i="12" s="1"/>
  <c r="L41" i="26" l="1"/>
  <c r="C42" i="26" s="1"/>
  <c r="D42" i="26" s="1"/>
  <c r="E42" i="26" s="1"/>
  <c r="Y39" i="27"/>
  <c r="I41" i="12"/>
  <c r="H41" i="12"/>
  <c r="J41" i="12" s="1"/>
  <c r="B40" i="19" l="1"/>
  <c r="W40" i="19" s="1"/>
  <c r="B40" i="27"/>
  <c r="W40" i="27" s="1"/>
  <c r="B40" i="25"/>
  <c r="T40" i="25" s="1"/>
  <c r="D40" i="27"/>
  <c r="D40" i="25"/>
  <c r="H42" i="26"/>
  <c r="J42" i="26" s="1"/>
  <c r="I42" i="26"/>
  <c r="K42" i="26" s="1"/>
  <c r="K41" i="12"/>
  <c r="D40" i="19"/>
  <c r="L41" i="12"/>
  <c r="C42" i="12" s="1"/>
  <c r="L42" i="26" l="1"/>
  <c r="C43" i="26" s="1"/>
  <c r="D43" i="26" s="1"/>
  <c r="E43" i="26" s="1"/>
  <c r="H43" i="26" s="1"/>
  <c r="J43" i="26" s="1"/>
  <c r="C40" i="19"/>
  <c r="X40" i="19" s="1"/>
  <c r="Y40" i="19" s="1"/>
  <c r="C40" i="27"/>
  <c r="X40" i="27" s="1"/>
  <c r="C40" i="25"/>
  <c r="U40" i="25" s="1"/>
  <c r="V40" i="25" s="1"/>
  <c r="D42" i="12"/>
  <c r="E42" i="12" s="1"/>
  <c r="I43" i="26" l="1"/>
  <c r="K43" i="26" s="1"/>
  <c r="Y40" i="27"/>
  <c r="I42" i="12"/>
  <c r="H42" i="12"/>
  <c r="J42" i="12" s="1"/>
  <c r="L43" i="26" l="1"/>
  <c r="C44" i="26" s="1"/>
  <c r="D44" i="26" s="1"/>
  <c r="E44" i="26" s="1"/>
  <c r="B41" i="19"/>
  <c r="W41" i="19" s="1"/>
  <c r="B41" i="27"/>
  <c r="W41" i="27" s="1"/>
  <c r="B41" i="25"/>
  <c r="T41" i="25" s="1"/>
  <c r="D41" i="27"/>
  <c r="D41" i="25"/>
  <c r="H44" i="26"/>
  <c r="J44" i="26" s="1"/>
  <c r="I44" i="26"/>
  <c r="K44" i="26" s="1"/>
  <c r="L42" i="12"/>
  <c r="C43" i="12" s="1"/>
  <c r="D43" i="12" s="1"/>
  <c r="E43" i="12" s="1"/>
  <c r="K42" i="12"/>
  <c r="D41" i="19"/>
  <c r="L44" i="26" l="1"/>
  <c r="C45" i="26" s="1"/>
  <c r="D45" i="26" s="1"/>
  <c r="E45" i="26" s="1"/>
  <c r="C41" i="19"/>
  <c r="X41" i="19" s="1"/>
  <c r="Y41" i="19" s="1"/>
  <c r="C41" i="27"/>
  <c r="X41" i="27" s="1"/>
  <c r="C41" i="25"/>
  <c r="U41" i="25" s="1"/>
  <c r="H45" i="26"/>
  <c r="J45" i="26" s="1"/>
  <c r="I45" i="26"/>
  <c r="I43" i="12"/>
  <c r="H43" i="12"/>
  <c r="J43" i="12" s="1"/>
  <c r="B42" i="19" l="1"/>
  <c r="W42" i="19" s="1"/>
  <c r="B42" i="27"/>
  <c r="W42" i="27" s="1"/>
  <c r="B42" i="25"/>
  <c r="T42" i="25" s="1"/>
  <c r="K45" i="26"/>
  <c r="D42" i="27"/>
  <c r="D42" i="25"/>
  <c r="L45" i="26"/>
  <c r="C46" i="26" s="1"/>
  <c r="D46" i="26" s="1"/>
  <c r="E46" i="26" s="1"/>
  <c r="Y41" i="27"/>
  <c r="V41" i="25"/>
  <c r="D42" i="19"/>
  <c r="K43" i="12"/>
  <c r="L43" i="12"/>
  <c r="C44" i="12" s="1"/>
  <c r="H46" i="26" l="1"/>
  <c r="J46" i="26" s="1"/>
  <c r="I46" i="26"/>
  <c r="K46" i="26" s="1"/>
  <c r="C42" i="19"/>
  <c r="X42" i="19" s="1"/>
  <c r="Y42" i="19" s="1"/>
  <c r="C42" i="27"/>
  <c r="X42" i="27" s="1"/>
  <c r="Y42" i="27" s="1"/>
  <c r="C42" i="25"/>
  <c r="U42" i="25" s="1"/>
  <c r="V42" i="25" s="1"/>
  <c r="D44" i="12"/>
  <c r="E44" i="12" s="1"/>
  <c r="L46" i="26" l="1"/>
  <c r="C47" i="26" s="1"/>
  <c r="D47" i="26" s="1"/>
  <c r="E47" i="26" s="1"/>
  <c r="H44" i="12"/>
  <c r="J44" i="12" s="1"/>
  <c r="I44" i="12"/>
  <c r="B43" i="19" l="1"/>
  <c r="W43" i="19" s="1"/>
  <c r="B43" i="27"/>
  <c r="W43" i="27" s="1"/>
  <c r="B43" i="25"/>
  <c r="T43" i="25" s="1"/>
  <c r="D43" i="27"/>
  <c r="D43" i="25"/>
  <c r="H47" i="26"/>
  <c r="J47" i="26" s="1"/>
  <c r="I47" i="26"/>
  <c r="K47" i="26" s="1"/>
  <c r="D43" i="19"/>
  <c r="K44" i="12"/>
  <c r="L44" i="12"/>
  <c r="C45" i="12" s="1"/>
  <c r="L47" i="26" l="1"/>
  <c r="C48" i="26" s="1"/>
  <c r="C43" i="19"/>
  <c r="X43" i="19" s="1"/>
  <c r="Y43" i="19" s="1"/>
  <c r="C43" i="27"/>
  <c r="X43" i="27" s="1"/>
  <c r="Y43" i="27" s="1"/>
  <c r="C43" i="25"/>
  <c r="U43" i="25" s="1"/>
  <c r="V43" i="25" s="1"/>
  <c r="D45" i="12"/>
  <c r="E45" i="12" s="1"/>
  <c r="D48" i="26" l="1"/>
  <c r="E48" i="26" s="1"/>
  <c r="I45" i="12"/>
  <c r="H45" i="12"/>
  <c r="J45" i="12" s="1"/>
  <c r="B44" i="19" l="1"/>
  <c r="W44" i="19" s="1"/>
  <c r="B44" i="27"/>
  <c r="W44" i="27" s="1"/>
  <c r="B44" i="25"/>
  <c r="T44" i="25" s="1"/>
  <c r="H48" i="26"/>
  <c r="J48" i="26" s="1"/>
  <c r="I48" i="26"/>
  <c r="K48" i="26" s="1"/>
  <c r="D44" i="27"/>
  <c r="D44" i="25"/>
  <c r="K45" i="12"/>
  <c r="D44" i="19"/>
  <c r="L45" i="12"/>
  <c r="C46" i="12" s="1"/>
  <c r="C44" i="19" l="1"/>
  <c r="X44" i="19" s="1"/>
  <c r="C44" i="27"/>
  <c r="X44" i="27" s="1"/>
  <c r="Y44" i="27" s="1"/>
  <c r="C44" i="25"/>
  <c r="U44" i="25" s="1"/>
  <c r="V44" i="25" s="1"/>
  <c r="L48" i="26"/>
  <c r="C49" i="26" s="1"/>
  <c r="D49" i="26" s="1"/>
  <c r="E49" i="26" s="1"/>
  <c r="Y44" i="19"/>
  <c r="D46" i="12"/>
  <c r="E46" i="12" s="1"/>
  <c r="H49" i="26" l="1"/>
  <c r="J49" i="26" s="1"/>
  <c r="I49" i="26"/>
  <c r="K49" i="26" s="1"/>
  <c r="H46" i="12"/>
  <c r="J46" i="12" s="1"/>
  <c r="I46" i="12"/>
  <c r="D45" i="27" l="1"/>
  <c r="D45" i="25"/>
  <c r="L49" i="26"/>
  <c r="C50" i="26" s="1"/>
  <c r="D50" i="26" s="1"/>
  <c r="E50" i="26" s="1"/>
  <c r="B45" i="19"/>
  <c r="W45" i="19" s="1"/>
  <c r="B45" i="27"/>
  <c r="W45" i="27" s="1"/>
  <c r="B45" i="25"/>
  <c r="T45" i="25" s="1"/>
  <c r="D45" i="19"/>
  <c r="K46" i="12"/>
  <c r="L46" i="12"/>
  <c r="C47" i="12" s="1"/>
  <c r="H50" i="26" l="1"/>
  <c r="J50" i="26" s="1"/>
  <c r="I50" i="26"/>
  <c r="K50" i="26" s="1"/>
  <c r="C45" i="19"/>
  <c r="X45" i="19" s="1"/>
  <c r="Y45" i="19" s="1"/>
  <c r="C45" i="27"/>
  <c r="X45" i="27" s="1"/>
  <c r="Y45" i="27" s="1"/>
  <c r="C45" i="25"/>
  <c r="U45" i="25" s="1"/>
  <c r="V45" i="25" s="1"/>
  <c r="D47" i="12"/>
  <c r="E47" i="12" s="1"/>
  <c r="L50" i="26" l="1"/>
  <c r="C51" i="26" s="1"/>
  <c r="I47" i="12"/>
  <c r="H47" i="12"/>
  <c r="J47" i="12" s="1"/>
  <c r="D46" i="27" l="1"/>
  <c r="D46" i="25"/>
  <c r="B46" i="19"/>
  <c r="W46" i="19" s="1"/>
  <c r="B46" i="27"/>
  <c r="W46" i="27" s="1"/>
  <c r="B46" i="25"/>
  <c r="T46" i="25" s="1"/>
  <c r="D51" i="26"/>
  <c r="E51" i="26"/>
  <c r="K47" i="12"/>
  <c r="D46" i="19"/>
  <c r="L47" i="12"/>
  <c r="C48" i="12" s="1"/>
  <c r="H51" i="26" l="1"/>
  <c r="J51" i="26" s="1"/>
  <c r="I51" i="26"/>
  <c r="C46" i="19"/>
  <c r="X46" i="19" s="1"/>
  <c r="Y46" i="19" s="1"/>
  <c r="C46" i="27"/>
  <c r="X46" i="27" s="1"/>
  <c r="Y46" i="27" s="1"/>
  <c r="C46" i="25"/>
  <c r="U46" i="25" s="1"/>
  <c r="V46" i="25" s="1"/>
  <c r="D48" i="12"/>
  <c r="E48" i="12" s="1"/>
  <c r="K51" i="26" l="1"/>
  <c r="L51" i="26"/>
  <c r="C52" i="26" s="1"/>
  <c r="D52" i="26" s="1"/>
  <c r="H48" i="12"/>
  <c r="J48" i="12" s="1"/>
  <c r="I48" i="12"/>
  <c r="D47" i="27" l="1"/>
  <c r="D47" i="25"/>
  <c r="B47" i="19"/>
  <c r="W47" i="19" s="1"/>
  <c r="B47" i="27"/>
  <c r="W47" i="27" s="1"/>
  <c r="B47" i="25"/>
  <c r="T47" i="25" s="1"/>
  <c r="D47" i="19"/>
  <c r="K48" i="12"/>
  <c r="L48" i="12"/>
  <c r="C49" i="12" s="1"/>
  <c r="C47" i="19" l="1"/>
  <c r="X47" i="19" s="1"/>
  <c r="Y47" i="19" s="1"/>
  <c r="C47" i="27"/>
  <c r="X47" i="27" s="1"/>
  <c r="Y47" i="27" s="1"/>
  <c r="C47" i="25"/>
  <c r="U47" i="25" s="1"/>
  <c r="V47" i="25" s="1"/>
  <c r="D49" i="12"/>
  <c r="E49" i="12" s="1"/>
  <c r="I49" i="12" l="1"/>
  <c r="H49" i="12"/>
  <c r="J49" i="12" s="1"/>
  <c r="B48" i="19" l="1"/>
  <c r="W48" i="19" s="1"/>
  <c r="B48" i="27"/>
  <c r="W48" i="27" s="1"/>
  <c r="B48" i="25"/>
  <c r="T48" i="25" s="1"/>
  <c r="D48" i="27"/>
  <c r="D48" i="25"/>
  <c r="K49" i="12"/>
  <c r="D48" i="19"/>
  <c r="L49" i="12"/>
  <c r="C50" i="12" s="1"/>
  <c r="C48" i="19" l="1"/>
  <c r="X48" i="19" s="1"/>
  <c r="Y48" i="19" s="1"/>
  <c r="C48" i="27"/>
  <c r="X48" i="27" s="1"/>
  <c r="Y48" i="27" s="1"/>
  <c r="C48" i="25"/>
  <c r="U48" i="25" s="1"/>
  <c r="V48" i="25" s="1"/>
  <c r="D50" i="12"/>
  <c r="E50" i="12" s="1"/>
  <c r="H50" i="12" l="1"/>
  <c r="J50" i="12" s="1"/>
  <c r="I50" i="12"/>
  <c r="B49" i="19" l="1"/>
  <c r="W49" i="19" s="1"/>
  <c r="B49" i="27"/>
  <c r="W49" i="27" s="1"/>
  <c r="B49" i="25"/>
  <c r="T49" i="25" s="1"/>
  <c r="D49" i="27"/>
  <c r="D49" i="25"/>
  <c r="D49" i="19"/>
  <c r="K50" i="12"/>
  <c r="L50" i="12"/>
  <c r="C51" i="12" s="1"/>
  <c r="C49" i="19" l="1"/>
  <c r="X49" i="19" s="1"/>
  <c r="Y49" i="19" s="1"/>
  <c r="C49" i="27"/>
  <c r="X49" i="27" s="1"/>
  <c r="Y49" i="27" s="1"/>
  <c r="C49" i="25"/>
  <c r="U49" i="25" s="1"/>
  <c r="V49" i="25" s="1"/>
  <c r="D51" i="12"/>
  <c r="E51" i="12" s="1"/>
  <c r="I51" i="12" l="1"/>
  <c r="H51" i="12"/>
  <c r="J51" i="12" s="1"/>
  <c r="B50" i="19" l="1"/>
  <c r="W50" i="19" s="1"/>
  <c r="B50" i="27"/>
  <c r="W50" i="27" s="1"/>
  <c r="B50" i="25"/>
  <c r="T50" i="25" s="1"/>
  <c r="D50" i="27"/>
  <c r="D50" i="25"/>
  <c r="K51" i="12"/>
  <c r="D50" i="19"/>
  <c r="L51" i="12"/>
  <c r="C52" i="12" s="1"/>
  <c r="C50" i="19" l="1"/>
  <c r="X50" i="19" s="1"/>
  <c r="Y50" i="19" s="1"/>
  <c r="C50" i="27"/>
  <c r="X50" i="27" s="1"/>
  <c r="Y50" i="27" s="1"/>
  <c r="C50" i="25"/>
  <c r="U50" i="25" s="1"/>
  <c r="V50" i="25" s="1"/>
  <c r="D52" i="12"/>
  <c r="E52" i="12" s="1"/>
  <c r="E52" i="26" s="1"/>
  <c r="H52" i="26" l="1"/>
  <c r="J52" i="26" s="1"/>
  <c r="I52" i="26"/>
  <c r="K52" i="26" s="1"/>
  <c r="I52" i="12"/>
  <c r="H52" i="12"/>
  <c r="J52" i="12" s="1"/>
  <c r="L52" i="26" l="1"/>
  <c r="C53" i="26" s="1"/>
  <c r="D53" i="26" s="1"/>
  <c r="E53" i="26" s="1"/>
  <c r="B51" i="19"/>
  <c r="W51" i="19" s="1"/>
  <c r="B51" i="27"/>
  <c r="W51" i="27" s="1"/>
  <c r="B51" i="25"/>
  <c r="T51" i="25" s="1"/>
  <c r="H53" i="26"/>
  <c r="J53" i="26" s="1"/>
  <c r="I53" i="26"/>
  <c r="K53" i="26" s="1"/>
  <c r="D51" i="27"/>
  <c r="D51" i="25"/>
  <c r="K52" i="12"/>
  <c r="D51" i="19"/>
  <c r="L52" i="12"/>
  <c r="C53" i="12" s="1"/>
  <c r="L53" i="26" l="1"/>
  <c r="C54" i="26" s="1"/>
  <c r="D54" i="26" s="1"/>
  <c r="E54" i="26" s="1"/>
  <c r="H54" i="26" s="1"/>
  <c r="J54" i="26" s="1"/>
  <c r="C51" i="19"/>
  <c r="X51" i="19" s="1"/>
  <c r="Y51" i="19" s="1"/>
  <c r="C51" i="27"/>
  <c r="X51" i="27" s="1"/>
  <c r="C51" i="25"/>
  <c r="U51" i="25" s="1"/>
  <c r="D53" i="12"/>
  <c r="E53" i="12" s="1"/>
  <c r="I54" i="26" l="1"/>
  <c r="K54" i="26" s="1"/>
  <c r="Y51" i="27"/>
  <c r="V51" i="25"/>
  <c r="L54" i="26"/>
  <c r="C55" i="26" s="1"/>
  <c r="D55" i="26" s="1"/>
  <c r="E55" i="26" s="1"/>
  <c r="I53" i="12"/>
  <c r="H53" i="12"/>
  <c r="J53" i="12" s="1"/>
  <c r="D52" i="27" l="1"/>
  <c r="D52" i="25"/>
  <c r="B52" i="19"/>
  <c r="W52" i="19" s="1"/>
  <c r="B52" i="27"/>
  <c r="W52" i="27" s="1"/>
  <c r="B52" i="25"/>
  <c r="T52" i="25" s="1"/>
  <c r="H55" i="26"/>
  <c r="J55" i="26" s="1"/>
  <c r="I55" i="26"/>
  <c r="K55" i="26" s="1"/>
  <c r="K53" i="12"/>
  <c r="D52" i="19"/>
  <c r="L53" i="12"/>
  <c r="C54" i="12" s="1"/>
  <c r="C52" i="19" l="1"/>
  <c r="X52" i="19" s="1"/>
  <c r="Y52" i="19" s="1"/>
  <c r="C52" i="27"/>
  <c r="X52" i="27" s="1"/>
  <c r="Y52" i="27" s="1"/>
  <c r="C52" i="25"/>
  <c r="U52" i="25" s="1"/>
  <c r="V52" i="25" s="1"/>
  <c r="L55" i="26"/>
  <c r="C56" i="26" s="1"/>
  <c r="D56" i="26" s="1"/>
  <c r="E56" i="26" s="1"/>
  <c r="D54" i="12"/>
  <c r="E54" i="12" s="1"/>
  <c r="H56" i="26" l="1"/>
  <c r="J56" i="26" s="1"/>
  <c r="I56" i="26"/>
  <c r="K56" i="26" s="1"/>
  <c r="I54" i="12"/>
  <c r="H54" i="12"/>
  <c r="J54" i="12" s="1"/>
  <c r="D53" i="27" l="1"/>
  <c r="D53" i="25"/>
  <c r="B53" i="19"/>
  <c r="W53" i="19" s="1"/>
  <c r="B53" i="27"/>
  <c r="W53" i="27" s="1"/>
  <c r="B53" i="25"/>
  <c r="T53" i="25" s="1"/>
  <c r="L56" i="26"/>
  <c r="C57" i="26" s="1"/>
  <c r="D57" i="26" s="1"/>
  <c r="E57" i="26" s="1"/>
  <c r="K54" i="12"/>
  <c r="D53" i="19"/>
  <c r="L54" i="12"/>
  <c r="C55" i="12" s="1"/>
  <c r="C53" i="19" l="1"/>
  <c r="X53" i="19" s="1"/>
  <c r="Y53" i="19" s="1"/>
  <c r="C53" i="27"/>
  <c r="X53" i="27" s="1"/>
  <c r="C53" i="25"/>
  <c r="U53" i="25" s="1"/>
  <c r="V53" i="25" s="1"/>
  <c r="H57" i="26"/>
  <c r="J57" i="26" s="1"/>
  <c r="I57" i="26"/>
  <c r="K57" i="26" s="1"/>
  <c r="D55" i="12"/>
  <c r="E55" i="12" s="1"/>
  <c r="L57" i="26" l="1"/>
  <c r="C58" i="26" s="1"/>
  <c r="D58" i="26" s="1"/>
  <c r="E58" i="26" s="1"/>
  <c r="Y53" i="27"/>
  <c r="H55" i="12"/>
  <c r="J55" i="12" s="1"/>
  <c r="I55" i="12"/>
  <c r="D54" i="27" l="1"/>
  <c r="D54" i="25"/>
  <c r="B54" i="19"/>
  <c r="W54" i="19" s="1"/>
  <c r="B54" i="27"/>
  <c r="W54" i="27" s="1"/>
  <c r="B54" i="25"/>
  <c r="T54" i="25" s="1"/>
  <c r="H58" i="26"/>
  <c r="J58" i="26" s="1"/>
  <c r="I58" i="26"/>
  <c r="K55" i="12"/>
  <c r="D54" i="19"/>
  <c r="L55" i="12"/>
  <c r="C56" i="12" s="1"/>
  <c r="K58" i="26" l="1"/>
  <c r="C54" i="19"/>
  <c r="X54" i="19" s="1"/>
  <c r="Y54" i="19" s="1"/>
  <c r="C54" i="27"/>
  <c r="X54" i="27" s="1"/>
  <c r="Y54" i="27" s="1"/>
  <c r="C54" i="25"/>
  <c r="U54" i="25" s="1"/>
  <c r="V54" i="25" s="1"/>
  <c r="L58" i="26"/>
  <c r="C59" i="26" s="1"/>
  <c r="D59" i="26" s="1"/>
  <c r="E59" i="26" s="1"/>
  <c r="D56" i="12"/>
  <c r="E56" i="12" s="1"/>
  <c r="H59" i="26" l="1"/>
  <c r="J59" i="26" s="1"/>
  <c r="I59" i="26"/>
  <c r="I56" i="12"/>
  <c r="H56" i="12"/>
  <c r="J56" i="12" s="1"/>
  <c r="K59" i="26" l="1"/>
  <c r="L59" i="26"/>
  <c r="C60" i="26" s="1"/>
  <c r="D60" i="26" s="1"/>
  <c r="E60" i="26" s="1"/>
  <c r="H60" i="26" s="1"/>
  <c r="J60" i="26" s="1"/>
  <c r="D55" i="27"/>
  <c r="D55" i="25"/>
  <c r="B55" i="19"/>
  <c r="W55" i="19" s="1"/>
  <c r="B55" i="27"/>
  <c r="W55" i="27" s="1"/>
  <c r="B55" i="25"/>
  <c r="T55" i="25" s="1"/>
  <c r="K56" i="12"/>
  <c r="D55" i="19"/>
  <c r="L56" i="12"/>
  <c r="C57" i="12" s="1"/>
  <c r="I60" i="26" l="1"/>
  <c r="K60" i="26" s="1"/>
  <c r="C55" i="19"/>
  <c r="X55" i="19" s="1"/>
  <c r="Y55" i="19" s="1"/>
  <c r="C55" i="27"/>
  <c r="X55" i="27" s="1"/>
  <c r="Y55" i="27" s="1"/>
  <c r="C55" i="25"/>
  <c r="U55" i="25" s="1"/>
  <c r="V55" i="25" s="1"/>
  <c r="D57" i="12"/>
  <c r="E57" i="12" s="1"/>
  <c r="L60" i="26" l="1"/>
  <c r="C61" i="26" s="1"/>
  <c r="D61" i="26" s="1"/>
  <c r="H57" i="12"/>
  <c r="J57" i="12" s="1"/>
  <c r="I57" i="12"/>
  <c r="E61" i="26" l="1"/>
  <c r="D56" i="27"/>
  <c r="D56" i="25"/>
  <c r="H61" i="26"/>
  <c r="J61" i="26" s="1"/>
  <c r="I61" i="26"/>
  <c r="B56" i="19"/>
  <c r="W56" i="19" s="1"/>
  <c r="B56" i="27"/>
  <c r="W56" i="27" s="1"/>
  <c r="B56" i="25"/>
  <c r="T56" i="25" s="1"/>
  <c r="K57" i="12"/>
  <c r="D56" i="19"/>
  <c r="L57" i="12"/>
  <c r="C58" i="12" s="1"/>
  <c r="K61" i="26" l="1"/>
  <c r="C56" i="19"/>
  <c r="X56" i="19" s="1"/>
  <c r="Y56" i="19" s="1"/>
  <c r="C56" i="27"/>
  <c r="X56" i="27" s="1"/>
  <c r="Y56" i="27" s="1"/>
  <c r="C56" i="25"/>
  <c r="U56" i="25" s="1"/>
  <c r="V56" i="25" s="1"/>
  <c r="L61" i="26"/>
  <c r="C62" i="26" s="1"/>
  <c r="D62" i="26" s="1"/>
  <c r="E62" i="26" s="1"/>
  <c r="D58" i="12"/>
  <c r="E58" i="12" s="1"/>
  <c r="H62" i="26" l="1"/>
  <c r="J62" i="26" s="1"/>
  <c r="I62" i="26"/>
  <c r="K62" i="26" s="1"/>
  <c r="I58" i="12"/>
  <c r="H58" i="12"/>
  <c r="J58" i="12" s="1"/>
  <c r="B57" i="19" l="1"/>
  <c r="W57" i="19" s="1"/>
  <c r="B57" i="27"/>
  <c r="W57" i="27" s="1"/>
  <c r="B57" i="25"/>
  <c r="T57" i="25" s="1"/>
  <c r="L62" i="26"/>
  <c r="C63" i="26" s="1"/>
  <c r="D63" i="26" s="1"/>
  <c r="E63" i="26" s="1"/>
  <c r="D57" i="27"/>
  <c r="D57" i="25"/>
  <c r="D57" i="19"/>
  <c r="K58" i="12"/>
  <c r="L58" i="12"/>
  <c r="C59" i="12" s="1"/>
  <c r="H63" i="26" l="1"/>
  <c r="J63" i="26" s="1"/>
  <c r="I63" i="26"/>
  <c r="K63" i="26" s="1"/>
  <c r="C57" i="19"/>
  <c r="X57" i="19" s="1"/>
  <c r="Y57" i="19" s="1"/>
  <c r="C57" i="27"/>
  <c r="X57" i="27" s="1"/>
  <c r="Y57" i="27" s="1"/>
  <c r="C57" i="25"/>
  <c r="U57" i="25" s="1"/>
  <c r="V57" i="25" s="1"/>
  <c r="D59" i="12"/>
  <c r="E59" i="12" s="1"/>
  <c r="L63" i="26" l="1"/>
  <c r="C64" i="26" s="1"/>
  <c r="D64" i="26" s="1"/>
  <c r="H59" i="12"/>
  <c r="J59" i="12" s="1"/>
  <c r="I59" i="12"/>
  <c r="B58" i="19" l="1"/>
  <c r="W58" i="19" s="1"/>
  <c r="B58" i="27"/>
  <c r="W58" i="27" s="1"/>
  <c r="B58" i="25"/>
  <c r="T58" i="25" s="1"/>
  <c r="D58" i="27"/>
  <c r="D58" i="25"/>
  <c r="K59" i="12"/>
  <c r="D58" i="19"/>
  <c r="L59" i="12"/>
  <c r="C60" i="12" s="1"/>
  <c r="C58" i="19" l="1"/>
  <c r="X58" i="19" s="1"/>
  <c r="Y58" i="19" s="1"/>
  <c r="C58" i="27"/>
  <c r="X58" i="27" s="1"/>
  <c r="Y58" i="27" s="1"/>
  <c r="C58" i="25"/>
  <c r="U58" i="25" s="1"/>
  <c r="V58" i="25" s="1"/>
  <c r="D60" i="12"/>
  <c r="E60" i="12" s="1"/>
  <c r="I60" i="12" l="1"/>
  <c r="H60" i="12"/>
  <c r="J60" i="12" s="1"/>
  <c r="B59" i="19" l="1"/>
  <c r="W59" i="19" s="1"/>
  <c r="B59" i="27"/>
  <c r="W59" i="27" s="1"/>
  <c r="B59" i="25"/>
  <c r="T59" i="25" s="1"/>
  <c r="D59" i="27"/>
  <c r="D59" i="25"/>
  <c r="D59" i="19"/>
  <c r="K60" i="12"/>
  <c r="L60" i="12"/>
  <c r="C61" i="12" s="1"/>
  <c r="C59" i="19" l="1"/>
  <c r="X59" i="19" s="1"/>
  <c r="Y59" i="19" s="1"/>
  <c r="C59" i="27"/>
  <c r="X59" i="27" s="1"/>
  <c r="Y59" i="27" s="1"/>
  <c r="C59" i="25"/>
  <c r="U59" i="25" s="1"/>
  <c r="V59" i="25" s="1"/>
  <c r="D61" i="12"/>
  <c r="E61" i="12" s="1"/>
  <c r="H61" i="12" l="1"/>
  <c r="J61" i="12" s="1"/>
  <c r="I61" i="12"/>
  <c r="D60" i="27" l="1"/>
  <c r="D60" i="25"/>
  <c r="B60" i="19"/>
  <c r="W60" i="19" s="1"/>
  <c r="B60" i="27"/>
  <c r="W60" i="27" s="1"/>
  <c r="B60" i="25"/>
  <c r="T60" i="25" s="1"/>
  <c r="K61" i="12"/>
  <c r="D60" i="19"/>
  <c r="L61" i="12"/>
  <c r="C62" i="12" s="1"/>
  <c r="C60" i="19" l="1"/>
  <c r="X60" i="19" s="1"/>
  <c r="Y60" i="19" s="1"/>
  <c r="C60" i="27"/>
  <c r="X60" i="27" s="1"/>
  <c r="Y60" i="27" s="1"/>
  <c r="C60" i="25"/>
  <c r="U60" i="25" s="1"/>
  <c r="V60" i="25" s="1"/>
  <c r="D62" i="12"/>
  <c r="E62" i="12" s="1"/>
  <c r="I62" i="12" l="1"/>
  <c r="H62" i="12"/>
  <c r="J62" i="12" s="1"/>
  <c r="D61" i="27" l="1"/>
  <c r="D61" i="25"/>
  <c r="B61" i="19"/>
  <c r="W61" i="19" s="1"/>
  <c r="B61" i="27"/>
  <c r="W61" i="27" s="1"/>
  <c r="B61" i="25"/>
  <c r="T61" i="25" s="1"/>
  <c r="D61" i="19"/>
  <c r="K62" i="12"/>
  <c r="L62" i="12"/>
  <c r="C63" i="12" s="1"/>
  <c r="C61" i="19" l="1"/>
  <c r="X61" i="19" s="1"/>
  <c r="Y61" i="19" s="1"/>
  <c r="C61" i="27"/>
  <c r="X61" i="27" s="1"/>
  <c r="Y61" i="27" s="1"/>
  <c r="C61" i="25"/>
  <c r="U61" i="25" s="1"/>
  <c r="V61" i="25" s="1"/>
  <c r="D63" i="12"/>
  <c r="E63" i="12" s="1"/>
  <c r="H63" i="12" l="1"/>
  <c r="J63" i="12" s="1"/>
  <c r="I63" i="12"/>
  <c r="B62" i="19" l="1"/>
  <c r="W62" i="19" s="1"/>
  <c r="B62" i="27"/>
  <c r="W62" i="27" s="1"/>
  <c r="B62" i="25"/>
  <c r="T62" i="25" s="1"/>
  <c r="D62" i="27"/>
  <c r="D62" i="25"/>
  <c r="K63" i="12"/>
  <c r="D62" i="19"/>
  <c r="L63" i="12"/>
  <c r="C64" i="12" s="1"/>
  <c r="C62" i="19" l="1"/>
  <c r="X62" i="19" s="1"/>
  <c r="Y62" i="19" s="1"/>
  <c r="C62" i="27"/>
  <c r="X62" i="27" s="1"/>
  <c r="Y62" i="27" s="1"/>
  <c r="C62" i="25"/>
  <c r="U62" i="25" s="1"/>
  <c r="V62" i="25" s="1"/>
  <c r="D64" i="12"/>
  <c r="E64" i="12" s="1"/>
  <c r="E64" i="26" s="1"/>
  <c r="H64" i="26" l="1"/>
  <c r="J64" i="26" s="1"/>
  <c r="I64" i="26"/>
  <c r="K64" i="26" s="1"/>
  <c r="I64" i="12"/>
  <c r="H64" i="12"/>
  <c r="J64" i="12" s="1"/>
  <c r="L64" i="26" l="1"/>
  <c r="C65" i="26" s="1"/>
  <c r="D65" i="26" s="1"/>
  <c r="E65" i="26" s="1"/>
  <c r="D63" i="27"/>
  <c r="D63" i="25"/>
  <c r="B63" i="19"/>
  <c r="W63" i="19" s="1"/>
  <c r="B63" i="27"/>
  <c r="W63" i="27" s="1"/>
  <c r="B63" i="25"/>
  <c r="T63" i="25" s="1"/>
  <c r="L64" i="12"/>
  <c r="C65" i="12" s="1"/>
  <c r="D65" i="12" s="1"/>
  <c r="E65" i="12" s="1"/>
  <c r="K64" i="12"/>
  <c r="D63" i="19"/>
  <c r="H65" i="26" l="1"/>
  <c r="J65" i="26" s="1"/>
  <c r="I65" i="26"/>
  <c r="K65" i="26" s="1"/>
  <c r="C63" i="19"/>
  <c r="X63" i="19" s="1"/>
  <c r="Y63" i="19" s="1"/>
  <c r="C63" i="27"/>
  <c r="X63" i="27" s="1"/>
  <c r="C63" i="25"/>
  <c r="U63" i="25" s="1"/>
  <c r="I65" i="12"/>
  <c r="H65" i="12"/>
  <c r="J65" i="12" s="1"/>
  <c r="L65" i="26" l="1"/>
  <c r="C66" i="26" s="1"/>
  <c r="D66" i="26" s="1"/>
  <c r="E66" i="26" s="1"/>
  <c r="Y63" i="27"/>
  <c r="V63" i="25"/>
  <c r="B64" i="19"/>
  <c r="W64" i="19" s="1"/>
  <c r="B64" i="27"/>
  <c r="W64" i="27" s="1"/>
  <c r="B64" i="25"/>
  <c r="T64" i="25" s="1"/>
  <c r="D64" i="27"/>
  <c r="D64" i="25"/>
  <c r="H66" i="26"/>
  <c r="J66" i="26" s="1"/>
  <c r="I66" i="26"/>
  <c r="K66" i="26" s="1"/>
  <c r="D64" i="19"/>
  <c r="K65" i="12"/>
  <c r="L65" i="12"/>
  <c r="C66" i="12" s="1"/>
  <c r="C64" i="19" l="1"/>
  <c r="X64" i="19" s="1"/>
  <c r="Y64" i="19" s="1"/>
  <c r="C64" i="27"/>
  <c r="X64" i="27" s="1"/>
  <c r="Y64" i="27" s="1"/>
  <c r="C64" i="25"/>
  <c r="U64" i="25" s="1"/>
  <c r="L66" i="26"/>
  <c r="C67" i="26" s="1"/>
  <c r="D67" i="26" s="1"/>
  <c r="E67" i="26" s="1"/>
  <c r="D66" i="12"/>
  <c r="E66" i="12" s="1"/>
  <c r="H67" i="26" l="1"/>
  <c r="J67" i="26" s="1"/>
  <c r="I67" i="26"/>
  <c r="K67" i="26" s="1"/>
  <c r="V64" i="25"/>
  <c r="H66" i="12"/>
  <c r="J66" i="12" s="1"/>
  <c r="I66" i="12"/>
  <c r="L67" i="26" l="1"/>
  <c r="C68" i="26" s="1"/>
  <c r="D68" i="26" s="1"/>
  <c r="E68" i="26" s="1"/>
  <c r="D65" i="27"/>
  <c r="D65" i="25"/>
  <c r="B65" i="19"/>
  <c r="W65" i="19" s="1"/>
  <c r="B65" i="27"/>
  <c r="W65" i="27" s="1"/>
  <c r="B65" i="25"/>
  <c r="T65" i="25" s="1"/>
  <c r="D65" i="19"/>
  <c r="K66" i="12"/>
  <c r="L66" i="12"/>
  <c r="C67" i="12" s="1"/>
  <c r="C65" i="19" l="1"/>
  <c r="X65" i="19" s="1"/>
  <c r="Y65" i="19" s="1"/>
  <c r="C65" i="27"/>
  <c r="X65" i="27" s="1"/>
  <c r="C65" i="25"/>
  <c r="U65" i="25" s="1"/>
  <c r="H68" i="26"/>
  <c r="J68" i="26" s="1"/>
  <c r="I68" i="26"/>
  <c r="D67" i="12"/>
  <c r="E67" i="12" s="1"/>
  <c r="Y65" i="27" l="1"/>
  <c r="L68" i="26"/>
  <c r="C69" i="26" s="1"/>
  <c r="D69" i="26" s="1"/>
  <c r="E69" i="26" s="1"/>
  <c r="K68" i="26"/>
  <c r="V65" i="25"/>
  <c r="I67" i="12"/>
  <c r="H67" i="12"/>
  <c r="J67" i="12" s="1"/>
  <c r="H69" i="26" l="1"/>
  <c r="J69" i="26" s="1"/>
  <c r="I69" i="26"/>
  <c r="K69" i="26" s="1"/>
  <c r="B66" i="19"/>
  <c r="W66" i="19" s="1"/>
  <c r="B66" i="27"/>
  <c r="W66" i="27" s="1"/>
  <c r="B66" i="25"/>
  <c r="T66" i="25" s="1"/>
  <c r="D66" i="27"/>
  <c r="D66" i="25"/>
  <c r="D66" i="19"/>
  <c r="K67" i="12"/>
  <c r="L67" i="12"/>
  <c r="C68" i="12" s="1"/>
  <c r="L69" i="26" l="1"/>
  <c r="C70" i="26" s="1"/>
  <c r="D70" i="26" s="1"/>
  <c r="E70" i="26" s="1"/>
  <c r="H70" i="26" s="1"/>
  <c r="J70" i="26" s="1"/>
  <c r="C66" i="19"/>
  <c r="X66" i="19" s="1"/>
  <c r="Y66" i="19" s="1"/>
  <c r="C66" i="27"/>
  <c r="X66" i="27" s="1"/>
  <c r="C66" i="25"/>
  <c r="U66" i="25" s="1"/>
  <c r="V66" i="25" s="1"/>
  <c r="D68" i="12"/>
  <c r="E68" i="12" s="1"/>
  <c r="I70" i="26" l="1"/>
  <c r="K70" i="26" s="1"/>
  <c r="Y66" i="27"/>
  <c r="H68" i="12"/>
  <c r="J68" i="12" s="1"/>
  <c r="I68" i="12"/>
  <c r="L70" i="26" l="1"/>
  <c r="C71" i="26" s="1"/>
  <c r="D71" i="26" s="1"/>
  <c r="E71" i="26" s="1"/>
  <c r="B67" i="19"/>
  <c r="W67" i="19" s="1"/>
  <c r="B67" i="27"/>
  <c r="W67" i="27" s="1"/>
  <c r="B67" i="25"/>
  <c r="T67" i="25" s="1"/>
  <c r="D67" i="27"/>
  <c r="D67" i="25"/>
  <c r="H71" i="26"/>
  <c r="J71" i="26" s="1"/>
  <c r="I71" i="26"/>
  <c r="K71" i="26" s="1"/>
  <c r="K68" i="12"/>
  <c r="D67" i="19"/>
  <c r="L68" i="12"/>
  <c r="C69" i="12" s="1"/>
  <c r="L71" i="26" l="1"/>
  <c r="C72" i="26" s="1"/>
  <c r="D72" i="26" s="1"/>
  <c r="E72" i="26" s="1"/>
  <c r="I72" i="26" s="1"/>
  <c r="C67" i="19"/>
  <c r="X67" i="19" s="1"/>
  <c r="Y67" i="19" s="1"/>
  <c r="C67" i="27"/>
  <c r="X67" i="27" s="1"/>
  <c r="Y67" i="27" s="1"/>
  <c r="C67" i="25"/>
  <c r="U67" i="25" s="1"/>
  <c r="H72" i="26"/>
  <c r="J72" i="26" s="1"/>
  <c r="V67" i="25"/>
  <c r="D69" i="12"/>
  <c r="E69" i="12" s="1"/>
  <c r="L72" i="26" l="1"/>
  <c r="C73" i="26" s="1"/>
  <c r="D73" i="26" s="1"/>
  <c r="E73" i="26" s="1"/>
  <c r="K72" i="26"/>
  <c r="I69" i="12"/>
  <c r="H69" i="12"/>
  <c r="J69" i="12" s="1"/>
  <c r="B68" i="19" l="1"/>
  <c r="W68" i="19" s="1"/>
  <c r="B68" i="27"/>
  <c r="W68" i="27" s="1"/>
  <c r="B68" i="25"/>
  <c r="T68" i="25" s="1"/>
  <c r="D68" i="27"/>
  <c r="D68" i="25"/>
  <c r="H73" i="26"/>
  <c r="J73" i="26" s="1"/>
  <c r="I73" i="26"/>
  <c r="K73" i="26" s="1"/>
  <c r="D68" i="19"/>
  <c r="K69" i="12"/>
  <c r="L69" i="12"/>
  <c r="C70" i="12" s="1"/>
  <c r="L73" i="26" l="1"/>
  <c r="C74" i="26" s="1"/>
  <c r="D74" i="26" s="1"/>
  <c r="E74" i="26" s="1"/>
  <c r="H74" i="26" s="1"/>
  <c r="J74" i="26" s="1"/>
  <c r="C68" i="19"/>
  <c r="X68" i="19" s="1"/>
  <c r="Y68" i="19" s="1"/>
  <c r="C68" i="27"/>
  <c r="X68" i="27" s="1"/>
  <c r="Y68" i="27" s="1"/>
  <c r="C68" i="25"/>
  <c r="U68" i="25" s="1"/>
  <c r="V68" i="25" s="1"/>
  <c r="D70" i="12"/>
  <c r="E70" i="12" s="1"/>
  <c r="I74" i="26" l="1"/>
  <c r="L74" i="26" s="1"/>
  <c r="C75" i="26" s="1"/>
  <c r="D75" i="26" s="1"/>
  <c r="E75" i="26" s="1"/>
  <c r="H70" i="12"/>
  <c r="J70" i="12" s="1"/>
  <c r="I70" i="12"/>
  <c r="K74" i="26" l="1"/>
  <c r="D69" i="27"/>
  <c r="D69" i="25"/>
  <c r="H75" i="26"/>
  <c r="J75" i="26" s="1"/>
  <c r="I75" i="26"/>
  <c r="K75" i="26" s="1"/>
  <c r="B69" i="19"/>
  <c r="W69" i="19" s="1"/>
  <c r="B69" i="27"/>
  <c r="W69" i="27" s="1"/>
  <c r="B69" i="25"/>
  <c r="T69" i="25" s="1"/>
  <c r="D69" i="19"/>
  <c r="K70" i="12"/>
  <c r="L70" i="12"/>
  <c r="C71" i="12" s="1"/>
  <c r="C69" i="19" l="1"/>
  <c r="X69" i="19" s="1"/>
  <c r="Y69" i="19" s="1"/>
  <c r="C69" i="27"/>
  <c r="X69" i="27" s="1"/>
  <c r="Y69" i="27" s="1"/>
  <c r="C69" i="25"/>
  <c r="U69" i="25" s="1"/>
  <c r="V69" i="25" s="1"/>
  <c r="L75" i="26"/>
  <c r="C76" i="26" s="1"/>
  <c r="D76" i="26" s="1"/>
  <c r="D71" i="12"/>
  <c r="E71" i="12" s="1"/>
  <c r="I71" i="12" l="1"/>
  <c r="H71" i="12"/>
  <c r="J71" i="12" s="1"/>
  <c r="B70" i="19" l="1"/>
  <c r="W70" i="19" s="1"/>
  <c r="B70" i="27"/>
  <c r="W70" i="27" s="1"/>
  <c r="B70" i="25"/>
  <c r="T70" i="25" s="1"/>
  <c r="D70" i="27"/>
  <c r="D70" i="25"/>
  <c r="D70" i="19"/>
  <c r="K71" i="12"/>
  <c r="L71" i="12"/>
  <c r="C72" i="12" s="1"/>
  <c r="C70" i="19" l="1"/>
  <c r="X70" i="19" s="1"/>
  <c r="Y70" i="19" s="1"/>
  <c r="C70" i="27"/>
  <c r="X70" i="27" s="1"/>
  <c r="Y70" i="27" s="1"/>
  <c r="C70" i="25"/>
  <c r="U70" i="25" s="1"/>
  <c r="V70" i="25" s="1"/>
  <c r="D72" i="12"/>
  <c r="E72" i="12" s="1"/>
  <c r="H72" i="12" l="1"/>
  <c r="J72" i="12" s="1"/>
  <c r="I72" i="12"/>
  <c r="D71" i="27" l="1"/>
  <c r="D71" i="25"/>
  <c r="B71" i="19"/>
  <c r="W71" i="19" s="1"/>
  <c r="B71" i="27"/>
  <c r="W71" i="27" s="1"/>
  <c r="B71" i="25"/>
  <c r="T71" i="25" s="1"/>
  <c r="D71" i="19"/>
  <c r="K72" i="12"/>
  <c r="L72" i="12"/>
  <c r="C73" i="12" s="1"/>
  <c r="C71" i="19" l="1"/>
  <c r="X71" i="19" s="1"/>
  <c r="Y71" i="19" s="1"/>
  <c r="C71" i="27"/>
  <c r="X71" i="27" s="1"/>
  <c r="Y71" i="27" s="1"/>
  <c r="C71" i="25"/>
  <c r="U71" i="25" s="1"/>
  <c r="V71" i="25" s="1"/>
  <c r="D73" i="12"/>
  <c r="E73" i="12" s="1"/>
  <c r="H73" i="12" l="1"/>
  <c r="J73" i="12" s="1"/>
  <c r="I73" i="12"/>
  <c r="D72" i="27" l="1"/>
  <c r="D72" i="25"/>
  <c r="B72" i="19"/>
  <c r="W72" i="19" s="1"/>
  <c r="B72" i="27"/>
  <c r="W72" i="27" s="1"/>
  <c r="B72" i="25"/>
  <c r="T72" i="25" s="1"/>
  <c r="K73" i="12"/>
  <c r="D72" i="19"/>
  <c r="L73" i="12"/>
  <c r="C74" i="12" s="1"/>
  <c r="C72" i="19" l="1"/>
  <c r="X72" i="19" s="1"/>
  <c r="Y72" i="19" s="1"/>
  <c r="C72" i="27"/>
  <c r="X72" i="27" s="1"/>
  <c r="Y72" i="27" s="1"/>
  <c r="C72" i="25"/>
  <c r="U72" i="25" s="1"/>
  <c r="V72" i="25" s="1"/>
  <c r="D74" i="12"/>
  <c r="E74" i="12" s="1"/>
  <c r="H74" i="12" l="1"/>
  <c r="J74" i="12" s="1"/>
  <c r="I74" i="12"/>
  <c r="D73" i="27" l="1"/>
  <c r="D73" i="25"/>
  <c r="B73" i="19"/>
  <c r="W73" i="19" s="1"/>
  <c r="B73" i="27"/>
  <c r="W73" i="27" s="1"/>
  <c r="B73" i="25"/>
  <c r="T73" i="25" s="1"/>
  <c r="D73" i="19"/>
  <c r="K74" i="12"/>
  <c r="L74" i="12"/>
  <c r="C75" i="12" s="1"/>
  <c r="C73" i="19" l="1"/>
  <c r="X73" i="19" s="1"/>
  <c r="Y73" i="19" s="1"/>
  <c r="C73" i="27"/>
  <c r="X73" i="27" s="1"/>
  <c r="Y73" i="27" s="1"/>
  <c r="C73" i="25"/>
  <c r="U73" i="25" s="1"/>
  <c r="V73" i="25" s="1"/>
  <c r="D75" i="12"/>
  <c r="E75" i="12" s="1"/>
  <c r="I75" i="12" l="1"/>
  <c r="H75" i="12"/>
  <c r="J75" i="12" s="1"/>
  <c r="B74" i="19" l="1"/>
  <c r="W74" i="19" s="1"/>
  <c r="B74" i="27"/>
  <c r="W74" i="27" s="1"/>
  <c r="B74" i="25"/>
  <c r="T74" i="25" s="1"/>
  <c r="D74" i="27"/>
  <c r="D74" i="25"/>
  <c r="D74" i="19"/>
  <c r="K75" i="12"/>
  <c r="L75" i="12"/>
  <c r="C76" i="12" s="1"/>
  <c r="C74" i="19" l="1"/>
  <c r="X74" i="19" s="1"/>
  <c r="Y74" i="19" s="1"/>
  <c r="C74" i="27"/>
  <c r="X74" i="27" s="1"/>
  <c r="Y74" i="27" s="1"/>
  <c r="C74" i="25"/>
  <c r="U74" i="25" s="1"/>
  <c r="V74" i="25" s="1"/>
  <c r="D76" i="12"/>
  <c r="E76" i="12" s="1"/>
  <c r="E76" i="26" s="1"/>
  <c r="H76" i="26" l="1"/>
  <c r="J76" i="26" s="1"/>
  <c r="I76" i="26"/>
  <c r="K76" i="26" s="1"/>
  <c r="H76" i="12"/>
  <c r="J76" i="12" s="1"/>
  <c r="I76" i="12"/>
  <c r="L76" i="26" l="1"/>
  <c r="C77" i="26" s="1"/>
  <c r="D77" i="26" s="1"/>
  <c r="E77" i="26" s="1"/>
  <c r="D75" i="27"/>
  <c r="D75" i="25"/>
  <c r="B75" i="19"/>
  <c r="W75" i="19" s="1"/>
  <c r="B75" i="27"/>
  <c r="W75" i="27" s="1"/>
  <c r="B75" i="25"/>
  <c r="T75" i="25" s="1"/>
  <c r="D75" i="19"/>
  <c r="K76" i="12"/>
  <c r="L76" i="12"/>
  <c r="C77" i="12" s="1"/>
  <c r="C75" i="19" l="1"/>
  <c r="X75" i="19" s="1"/>
  <c r="Y75" i="19" s="1"/>
  <c r="C75" i="27"/>
  <c r="X75" i="27" s="1"/>
  <c r="C75" i="25"/>
  <c r="U75" i="25" s="1"/>
  <c r="H77" i="26"/>
  <c r="J77" i="26" s="1"/>
  <c r="I77" i="26"/>
  <c r="D77" i="12"/>
  <c r="E77" i="12" s="1"/>
  <c r="Y75" i="27" l="1"/>
  <c r="L77" i="26"/>
  <c r="C78" i="26" s="1"/>
  <c r="K77" i="26"/>
  <c r="V75" i="25"/>
  <c r="I77" i="12"/>
  <c r="H77" i="12"/>
  <c r="J77" i="12" s="1"/>
  <c r="D76" i="27" l="1"/>
  <c r="D76" i="25"/>
  <c r="D78" i="26"/>
  <c r="E78" i="26" s="1"/>
  <c r="B76" i="19"/>
  <c r="W76" i="19" s="1"/>
  <c r="B76" i="27"/>
  <c r="W76" i="27" s="1"/>
  <c r="B76" i="25"/>
  <c r="T76" i="25" s="1"/>
  <c r="K77" i="12"/>
  <c r="D76" i="19"/>
  <c r="L77" i="12"/>
  <c r="C78" i="12" s="1"/>
  <c r="H78" i="26" l="1"/>
  <c r="J78" i="26" s="1"/>
  <c r="I78" i="26"/>
  <c r="K78" i="26" s="1"/>
  <c r="C76" i="19"/>
  <c r="X76" i="19" s="1"/>
  <c r="Y76" i="19" s="1"/>
  <c r="C76" i="27"/>
  <c r="X76" i="27" s="1"/>
  <c r="C76" i="25"/>
  <c r="U76" i="25" s="1"/>
  <c r="D78" i="12"/>
  <c r="E78" i="12" s="1"/>
  <c r="Y76" i="27" l="1"/>
  <c r="L78" i="26"/>
  <c r="C79" i="26" s="1"/>
  <c r="D79" i="26" s="1"/>
  <c r="E79" i="26" s="1"/>
  <c r="V76" i="25"/>
  <c r="I78" i="12"/>
  <c r="H78" i="12"/>
  <c r="J78" i="12" s="1"/>
  <c r="D77" i="27" l="1"/>
  <c r="D77" i="25"/>
  <c r="H79" i="26"/>
  <c r="J79" i="26" s="1"/>
  <c r="I79" i="26"/>
  <c r="K79" i="26" s="1"/>
  <c r="B77" i="19"/>
  <c r="W77" i="19" s="1"/>
  <c r="B77" i="27"/>
  <c r="W77" i="27" s="1"/>
  <c r="B77" i="25"/>
  <c r="T77" i="25" s="1"/>
  <c r="K78" i="12"/>
  <c r="D77" i="19"/>
  <c r="L78" i="12"/>
  <c r="C79" i="12" s="1"/>
  <c r="C77" i="19" l="1"/>
  <c r="X77" i="19" s="1"/>
  <c r="Y77" i="19" s="1"/>
  <c r="C77" i="27"/>
  <c r="X77" i="27" s="1"/>
  <c r="C77" i="25"/>
  <c r="U77" i="25" s="1"/>
  <c r="L79" i="26"/>
  <c r="C80" i="26" s="1"/>
  <c r="D80" i="26" s="1"/>
  <c r="E80" i="26" s="1"/>
  <c r="D79" i="12"/>
  <c r="E79" i="12" s="1"/>
  <c r="H80" i="26" l="1"/>
  <c r="J80" i="26" s="1"/>
  <c r="I80" i="26"/>
  <c r="K80" i="26" s="1"/>
  <c r="V77" i="25"/>
  <c r="Y77" i="27"/>
  <c r="I79" i="12"/>
  <c r="H79" i="12"/>
  <c r="J79" i="12" s="1"/>
  <c r="B78" i="19" l="1"/>
  <c r="W78" i="19" s="1"/>
  <c r="B78" i="27"/>
  <c r="W78" i="27" s="1"/>
  <c r="B78" i="25"/>
  <c r="T78" i="25" s="1"/>
  <c r="L80" i="26"/>
  <c r="C81" i="26" s="1"/>
  <c r="D81" i="26" s="1"/>
  <c r="E81" i="26" s="1"/>
  <c r="D78" i="27"/>
  <c r="D78" i="25"/>
  <c r="K79" i="12"/>
  <c r="D78" i="19"/>
  <c r="L79" i="12"/>
  <c r="C80" i="12" s="1"/>
  <c r="H81" i="26" l="1"/>
  <c r="J81" i="26" s="1"/>
  <c r="I81" i="26"/>
  <c r="K81" i="26" s="1"/>
  <c r="C78" i="19"/>
  <c r="X78" i="19" s="1"/>
  <c r="Y78" i="19" s="1"/>
  <c r="C78" i="27"/>
  <c r="X78" i="27" s="1"/>
  <c r="C78" i="25"/>
  <c r="U78" i="25" s="1"/>
  <c r="V78" i="25" s="1"/>
  <c r="D80" i="12"/>
  <c r="E80" i="12" s="1"/>
  <c r="L81" i="26" l="1"/>
  <c r="C82" i="26" s="1"/>
  <c r="D82" i="26" s="1"/>
  <c r="E82" i="26" s="1"/>
  <c r="Y78" i="27"/>
  <c r="I80" i="12"/>
  <c r="H80" i="12"/>
  <c r="J80" i="12" s="1"/>
  <c r="B79" i="19" l="1"/>
  <c r="W79" i="19" s="1"/>
  <c r="B79" i="27"/>
  <c r="W79" i="27" s="1"/>
  <c r="B79" i="25"/>
  <c r="T79" i="25" s="1"/>
  <c r="D79" i="27"/>
  <c r="D79" i="25"/>
  <c r="H82" i="26"/>
  <c r="J82" i="26" s="1"/>
  <c r="I82" i="26"/>
  <c r="K82" i="26" s="1"/>
  <c r="L80" i="12"/>
  <c r="C81" i="12" s="1"/>
  <c r="D81" i="12" s="1"/>
  <c r="E81" i="12" s="1"/>
  <c r="K80" i="12"/>
  <c r="D79" i="19"/>
  <c r="C79" i="19" l="1"/>
  <c r="X79" i="19" s="1"/>
  <c r="C79" i="27"/>
  <c r="X79" i="27" s="1"/>
  <c r="Y79" i="27" s="1"/>
  <c r="C79" i="25"/>
  <c r="U79" i="25" s="1"/>
  <c r="V79" i="25" s="1"/>
  <c r="L82" i="26"/>
  <c r="C83" i="26" s="1"/>
  <c r="D83" i="26" s="1"/>
  <c r="E83" i="26" s="1"/>
  <c r="Y79" i="19"/>
  <c r="I81" i="12"/>
  <c r="H81" i="12"/>
  <c r="J81" i="12" s="1"/>
  <c r="H83" i="26" l="1"/>
  <c r="J83" i="26" s="1"/>
  <c r="I83" i="26"/>
  <c r="K83" i="26" s="1"/>
  <c r="D80" i="27"/>
  <c r="D80" i="25"/>
  <c r="B80" i="19"/>
  <c r="W80" i="19" s="1"/>
  <c r="B80" i="27"/>
  <c r="W80" i="27" s="1"/>
  <c r="B80" i="25"/>
  <c r="T80" i="25" s="1"/>
  <c r="D80" i="19"/>
  <c r="K81" i="12"/>
  <c r="L81" i="12"/>
  <c r="C82" i="12" s="1"/>
  <c r="C80" i="19" l="1"/>
  <c r="X80" i="19" s="1"/>
  <c r="Y80" i="19" s="1"/>
  <c r="C80" i="27"/>
  <c r="X80" i="27" s="1"/>
  <c r="Y80" i="27" s="1"/>
  <c r="C80" i="25"/>
  <c r="U80" i="25" s="1"/>
  <c r="V80" i="25" s="1"/>
  <c r="L83" i="26"/>
  <c r="C84" i="26" s="1"/>
  <c r="D84" i="26" s="1"/>
  <c r="E84" i="26" s="1"/>
  <c r="D82" i="12"/>
  <c r="E82" i="12" s="1"/>
  <c r="H84" i="26" l="1"/>
  <c r="J84" i="26" s="1"/>
  <c r="I84" i="26"/>
  <c r="K84" i="26" s="1"/>
  <c r="H82" i="12"/>
  <c r="J82" i="12" s="1"/>
  <c r="I82" i="12"/>
  <c r="D81" i="27" l="1"/>
  <c r="D81" i="25"/>
  <c r="L84" i="26"/>
  <c r="C85" i="26" s="1"/>
  <c r="D85" i="26" s="1"/>
  <c r="E85" i="26" s="1"/>
  <c r="B81" i="19"/>
  <c r="W81" i="19" s="1"/>
  <c r="B81" i="27"/>
  <c r="W81" i="27" s="1"/>
  <c r="B81" i="25"/>
  <c r="T81" i="25" s="1"/>
  <c r="K82" i="12"/>
  <c r="D81" i="19"/>
  <c r="L82" i="12"/>
  <c r="C83" i="12" s="1"/>
  <c r="H85" i="26" l="1"/>
  <c r="J85" i="26" s="1"/>
  <c r="I85" i="26"/>
  <c r="K85" i="26" s="1"/>
  <c r="C81" i="19"/>
  <c r="X81" i="19" s="1"/>
  <c r="Y81" i="19" s="1"/>
  <c r="C81" i="27"/>
  <c r="X81" i="27" s="1"/>
  <c r="Y81" i="27" s="1"/>
  <c r="C81" i="25"/>
  <c r="U81" i="25" s="1"/>
  <c r="V81" i="25" s="1"/>
  <c r="D83" i="12"/>
  <c r="E83" i="12" s="1"/>
  <c r="L85" i="26" l="1"/>
  <c r="C86" i="26" s="1"/>
  <c r="D86" i="26" s="1"/>
  <c r="E86" i="26" s="1"/>
  <c r="I83" i="12"/>
  <c r="H83" i="12"/>
  <c r="J83" i="12" s="1"/>
  <c r="B82" i="19" l="1"/>
  <c r="W82" i="19" s="1"/>
  <c r="B82" i="27"/>
  <c r="W82" i="27" s="1"/>
  <c r="B82" i="25"/>
  <c r="T82" i="25" s="1"/>
  <c r="D82" i="27"/>
  <c r="D82" i="25"/>
  <c r="H86" i="26"/>
  <c r="J86" i="26" s="1"/>
  <c r="I86" i="26"/>
  <c r="K86" i="26" s="1"/>
  <c r="K83" i="12"/>
  <c r="D82" i="19"/>
  <c r="L83" i="12"/>
  <c r="C84" i="12" s="1"/>
  <c r="L86" i="26" l="1"/>
  <c r="C87" i="26" s="1"/>
  <c r="D87" i="26" s="1"/>
  <c r="E87" i="26" s="1"/>
  <c r="C82" i="19"/>
  <c r="X82" i="19" s="1"/>
  <c r="Y82" i="19" s="1"/>
  <c r="C82" i="27"/>
  <c r="X82" i="27" s="1"/>
  <c r="Y82" i="27" s="1"/>
  <c r="C82" i="25"/>
  <c r="U82" i="25" s="1"/>
  <c r="V82" i="25" s="1"/>
  <c r="D84" i="12"/>
  <c r="E84" i="12" s="1"/>
  <c r="H87" i="26" l="1"/>
  <c r="J87" i="26" s="1"/>
  <c r="I87" i="26"/>
  <c r="K87" i="26" s="1"/>
  <c r="H84" i="12"/>
  <c r="J84" i="12" s="1"/>
  <c r="I84" i="12"/>
  <c r="D83" i="27" l="1"/>
  <c r="D83" i="25"/>
  <c r="L87" i="26"/>
  <c r="C88" i="26" s="1"/>
  <c r="D88" i="26" s="1"/>
  <c r="B83" i="19"/>
  <c r="W83" i="19" s="1"/>
  <c r="B83" i="27"/>
  <c r="W83" i="27" s="1"/>
  <c r="B83" i="25"/>
  <c r="T83" i="25" s="1"/>
  <c r="K84" i="12"/>
  <c r="D83" i="19"/>
  <c r="L84" i="12"/>
  <c r="C85" i="12" s="1"/>
  <c r="C83" i="19" l="1"/>
  <c r="X83" i="19" s="1"/>
  <c r="Y83" i="19" s="1"/>
  <c r="C83" i="27"/>
  <c r="X83" i="27" s="1"/>
  <c r="Y83" i="27" s="1"/>
  <c r="C83" i="25"/>
  <c r="U83" i="25" s="1"/>
  <c r="V83" i="25" s="1"/>
  <c r="D85" i="12"/>
  <c r="E85" i="12" s="1"/>
  <c r="I85" i="12" l="1"/>
  <c r="H85" i="12"/>
  <c r="J85" i="12" s="1"/>
  <c r="D84" i="27" l="1"/>
  <c r="D84" i="25"/>
  <c r="B84" i="19"/>
  <c r="W84" i="19" s="1"/>
  <c r="B84" i="27"/>
  <c r="W84" i="27" s="1"/>
  <c r="B84" i="25"/>
  <c r="T84" i="25" s="1"/>
  <c r="D84" i="19"/>
  <c r="K85" i="12"/>
  <c r="L85" i="12"/>
  <c r="C86" i="12" s="1"/>
  <c r="C84" i="19" l="1"/>
  <c r="X84" i="19" s="1"/>
  <c r="Y84" i="19" s="1"/>
  <c r="C84" i="27"/>
  <c r="X84" i="27" s="1"/>
  <c r="Y84" i="27" s="1"/>
  <c r="C84" i="25"/>
  <c r="U84" i="25" s="1"/>
  <c r="V84" i="25" s="1"/>
  <c r="D86" i="12"/>
  <c r="E86" i="12" s="1"/>
  <c r="H86" i="12" l="1"/>
  <c r="J86" i="12" s="1"/>
  <c r="I86" i="12"/>
  <c r="B85" i="19" l="1"/>
  <c r="W85" i="19" s="1"/>
  <c r="B85" i="27"/>
  <c r="W85" i="27" s="1"/>
  <c r="B85" i="25"/>
  <c r="T85" i="25" s="1"/>
  <c r="D85" i="27"/>
  <c r="D85" i="25"/>
  <c r="K86" i="12"/>
  <c r="D85" i="19"/>
  <c r="L86" i="12"/>
  <c r="C87" i="12" s="1"/>
  <c r="C85" i="19" l="1"/>
  <c r="X85" i="19" s="1"/>
  <c r="Y85" i="19" s="1"/>
  <c r="C85" i="27"/>
  <c r="X85" i="27" s="1"/>
  <c r="Y85" i="27" s="1"/>
  <c r="C85" i="25"/>
  <c r="U85" i="25" s="1"/>
  <c r="V85" i="25" s="1"/>
  <c r="D87" i="12"/>
  <c r="E87" i="12" s="1"/>
  <c r="I87" i="12" l="1"/>
  <c r="H87" i="12"/>
  <c r="J87" i="12" s="1"/>
  <c r="B86" i="19" l="1"/>
  <c r="W86" i="19" s="1"/>
  <c r="B86" i="27"/>
  <c r="W86" i="27" s="1"/>
  <c r="B86" i="25"/>
  <c r="T86" i="25" s="1"/>
  <c r="D86" i="27"/>
  <c r="D86" i="25"/>
  <c r="D86" i="19"/>
  <c r="K87" i="12"/>
  <c r="L87" i="12"/>
  <c r="C88" i="12" s="1"/>
  <c r="C86" i="19" l="1"/>
  <c r="X86" i="19" s="1"/>
  <c r="Y86" i="19" s="1"/>
  <c r="C86" i="27"/>
  <c r="X86" i="27" s="1"/>
  <c r="Y86" i="27" s="1"/>
  <c r="C86" i="25"/>
  <c r="U86" i="25" s="1"/>
  <c r="V86" i="25" s="1"/>
  <c r="D88" i="12"/>
  <c r="E88" i="12" s="1"/>
  <c r="E88" i="26" s="1"/>
  <c r="H88" i="26" l="1"/>
  <c r="J88" i="26" s="1"/>
  <c r="I88" i="26"/>
  <c r="K88" i="26" s="1"/>
  <c r="H88" i="12"/>
  <c r="J88" i="12" s="1"/>
  <c r="I88" i="12"/>
  <c r="L88" i="26" l="1"/>
  <c r="C89" i="26" s="1"/>
  <c r="D89" i="26" s="1"/>
  <c r="E89" i="26" s="1"/>
  <c r="H89" i="26" s="1"/>
  <c r="J89" i="26" s="1"/>
  <c r="D87" i="27"/>
  <c r="D87" i="25"/>
  <c r="B87" i="19"/>
  <c r="W87" i="19" s="1"/>
  <c r="B87" i="27"/>
  <c r="W87" i="27" s="1"/>
  <c r="B87" i="25"/>
  <c r="T87" i="25" s="1"/>
  <c r="K88" i="12"/>
  <c r="D87" i="19"/>
  <c r="L88" i="12"/>
  <c r="C89" i="12" s="1"/>
  <c r="I89" i="26" l="1"/>
  <c r="K89" i="26" s="1"/>
  <c r="C87" i="19"/>
  <c r="X87" i="19" s="1"/>
  <c r="Y87" i="19" s="1"/>
  <c r="C87" i="27"/>
  <c r="X87" i="27" s="1"/>
  <c r="C87" i="25"/>
  <c r="U87" i="25" s="1"/>
  <c r="L89" i="26"/>
  <c r="C90" i="26" s="1"/>
  <c r="D90" i="26" s="1"/>
  <c r="E90" i="26" s="1"/>
  <c r="D89" i="12"/>
  <c r="E89" i="12" s="1"/>
  <c r="H90" i="26" l="1"/>
  <c r="J90" i="26" s="1"/>
  <c r="I90" i="26"/>
  <c r="K90" i="26" s="1"/>
  <c r="Y87" i="27"/>
  <c r="V87" i="25"/>
  <c r="H89" i="12"/>
  <c r="J89" i="12" s="1"/>
  <c r="I89" i="12"/>
  <c r="D88" i="27" l="1"/>
  <c r="D88" i="25"/>
  <c r="L90" i="26"/>
  <c r="C91" i="26" s="1"/>
  <c r="D91" i="26" s="1"/>
  <c r="E91" i="26" s="1"/>
  <c r="B88" i="19"/>
  <c r="W88" i="19" s="1"/>
  <c r="B88" i="27"/>
  <c r="W88" i="27" s="1"/>
  <c r="B88" i="25"/>
  <c r="T88" i="25" s="1"/>
  <c r="K89" i="12"/>
  <c r="D88" i="19"/>
  <c r="L89" i="12"/>
  <c r="C90" i="12" s="1"/>
  <c r="H91" i="26" l="1"/>
  <c r="J91" i="26" s="1"/>
  <c r="I91" i="26"/>
  <c r="K91" i="26" s="1"/>
  <c r="C88" i="19"/>
  <c r="X88" i="19" s="1"/>
  <c r="Y88" i="19" s="1"/>
  <c r="C88" i="27"/>
  <c r="X88" i="27" s="1"/>
  <c r="C88" i="25"/>
  <c r="U88" i="25" s="1"/>
  <c r="D90" i="12"/>
  <c r="E90" i="12" s="1"/>
  <c r="L91" i="26" l="1"/>
  <c r="C92" i="26" s="1"/>
  <c r="D92" i="26" s="1"/>
  <c r="E92" i="26" s="1"/>
  <c r="V88" i="25"/>
  <c r="Y88" i="27"/>
  <c r="I90" i="12"/>
  <c r="H90" i="12"/>
  <c r="J90" i="12" s="1"/>
  <c r="B89" i="19" l="1"/>
  <c r="W89" i="19" s="1"/>
  <c r="B89" i="27"/>
  <c r="W89" i="27" s="1"/>
  <c r="B89" i="25"/>
  <c r="T89" i="25" s="1"/>
  <c r="D89" i="27"/>
  <c r="D89" i="25"/>
  <c r="H92" i="26"/>
  <c r="J92" i="26" s="1"/>
  <c r="I92" i="26"/>
  <c r="K92" i="26" s="1"/>
  <c r="D89" i="19"/>
  <c r="K90" i="12"/>
  <c r="L90" i="12"/>
  <c r="C91" i="12" s="1"/>
  <c r="L92" i="26" l="1"/>
  <c r="C93" i="26" s="1"/>
  <c r="D93" i="26" s="1"/>
  <c r="E93" i="26" s="1"/>
  <c r="H93" i="26" s="1"/>
  <c r="I93" i="26"/>
  <c r="C89" i="19"/>
  <c r="X89" i="19" s="1"/>
  <c r="Y89" i="19" s="1"/>
  <c r="C89" i="27"/>
  <c r="X89" i="27" s="1"/>
  <c r="C89" i="25"/>
  <c r="U89" i="25" s="1"/>
  <c r="V89" i="25" s="1"/>
  <c r="D91" i="12"/>
  <c r="E91" i="12" s="1"/>
  <c r="J93" i="26" l="1"/>
  <c r="L93" i="26"/>
  <c r="C94" i="26" s="1"/>
  <c r="D94" i="26" s="1"/>
  <c r="E94" i="26" s="1"/>
  <c r="I94" i="26" s="1"/>
  <c r="K93" i="26"/>
  <c r="Y89" i="27"/>
  <c r="H91" i="12"/>
  <c r="J91" i="12" s="1"/>
  <c r="I91" i="12"/>
  <c r="H94" i="26" l="1"/>
  <c r="J94" i="26" s="1"/>
  <c r="K94" i="26" s="1"/>
  <c r="L94" i="26"/>
  <c r="C95" i="26" s="1"/>
  <c r="D95" i="26" s="1"/>
  <c r="E95" i="26" s="1"/>
  <c r="I95" i="26" s="1"/>
  <c r="B90" i="19"/>
  <c r="W90" i="19" s="1"/>
  <c r="B90" i="27"/>
  <c r="W90" i="27" s="1"/>
  <c r="B90" i="25"/>
  <c r="T90" i="25" s="1"/>
  <c r="H95" i="26"/>
  <c r="J95" i="26" s="1"/>
  <c r="D90" i="27"/>
  <c r="D90" i="25"/>
  <c r="K91" i="12"/>
  <c r="D90" i="19"/>
  <c r="L91" i="12"/>
  <c r="C92" i="12" s="1"/>
  <c r="C90" i="19" l="1"/>
  <c r="X90" i="19" s="1"/>
  <c r="Y90" i="19" s="1"/>
  <c r="C90" i="27"/>
  <c r="X90" i="27" s="1"/>
  <c r="C90" i="25"/>
  <c r="U90" i="25" s="1"/>
  <c r="V90" i="25" s="1"/>
  <c r="L95" i="26"/>
  <c r="C96" i="26" s="1"/>
  <c r="D96" i="26" s="1"/>
  <c r="E96" i="26" s="1"/>
  <c r="K95" i="26"/>
  <c r="D92" i="12"/>
  <c r="E92" i="12" s="1"/>
  <c r="H96" i="26" l="1"/>
  <c r="J96" i="26" s="1"/>
  <c r="I96" i="26"/>
  <c r="K96" i="26" s="1"/>
  <c r="Y90" i="27"/>
  <c r="I92" i="12"/>
  <c r="H92" i="12"/>
  <c r="J92" i="12" s="1"/>
  <c r="D91" i="27" l="1"/>
  <c r="D91" i="25"/>
  <c r="L96" i="26"/>
  <c r="C97" i="26" s="1"/>
  <c r="D97" i="26" s="1"/>
  <c r="E97" i="26" s="1"/>
  <c r="B91" i="19"/>
  <c r="W91" i="19" s="1"/>
  <c r="B91" i="27"/>
  <c r="W91" i="27" s="1"/>
  <c r="B91" i="25"/>
  <c r="T91" i="25" s="1"/>
  <c r="D91" i="19"/>
  <c r="K92" i="12"/>
  <c r="L92" i="12"/>
  <c r="C93" i="12" s="1"/>
  <c r="H97" i="26" l="1"/>
  <c r="J97" i="26" s="1"/>
  <c r="I97" i="26"/>
  <c r="K97" i="26" s="1"/>
  <c r="C91" i="19"/>
  <c r="X91" i="19" s="1"/>
  <c r="Y91" i="19" s="1"/>
  <c r="C91" i="27"/>
  <c r="X91" i="27" s="1"/>
  <c r="Y91" i="27" s="1"/>
  <c r="C91" i="25"/>
  <c r="U91" i="25" s="1"/>
  <c r="V91" i="25" s="1"/>
  <c r="D93" i="12"/>
  <c r="E93" i="12" s="1"/>
  <c r="L97" i="26" l="1"/>
  <c r="C98" i="26" s="1"/>
  <c r="D98" i="26" s="1"/>
  <c r="E98" i="26" s="1"/>
  <c r="H93" i="12"/>
  <c r="J93" i="12" s="1"/>
  <c r="I93" i="12"/>
  <c r="D92" i="27" l="1"/>
  <c r="D92" i="25"/>
  <c r="B92" i="19"/>
  <c r="W92" i="19" s="1"/>
  <c r="B92" i="27"/>
  <c r="W92" i="27" s="1"/>
  <c r="B92" i="25"/>
  <c r="T92" i="25" s="1"/>
  <c r="H98" i="26"/>
  <c r="J98" i="26" s="1"/>
  <c r="I98" i="26"/>
  <c r="K98" i="26" s="1"/>
  <c r="D92" i="19"/>
  <c r="K93" i="12"/>
  <c r="L93" i="12"/>
  <c r="C94" i="12" s="1"/>
  <c r="L98" i="26" l="1"/>
  <c r="C99" i="26" s="1"/>
  <c r="D99" i="26" s="1"/>
  <c r="E99" i="26" s="1"/>
  <c r="C92" i="19"/>
  <c r="X92" i="19" s="1"/>
  <c r="Y92" i="19" s="1"/>
  <c r="C92" i="27"/>
  <c r="X92" i="27" s="1"/>
  <c r="Y92" i="27" s="1"/>
  <c r="C92" i="25"/>
  <c r="U92" i="25" s="1"/>
  <c r="V92" i="25" s="1"/>
  <c r="D94" i="12"/>
  <c r="E94" i="12" s="1"/>
  <c r="H99" i="26" l="1"/>
  <c r="J99" i="26" s="1"/>
  <c r="I99" i="26"/>
  <c r="K99" i="26" s="1"/>
  <c r="H94" i="12"/>
  <c r="J94" i="12" s="1"/>
  <c r="I94" i="12"/>
  <c r="L94" i="12" l="1"/>
  <c r="C95" i="12" s="1"/>
  <c r="D93" i="27"/>
  <c r="D93" i="25"/>
  <c r="L99" i="26"/>
  <c r="C100" i="26" s="1"/>
  <c r="D100" i="26" s="1"/>
  <c r="B93" i="19"/>
  <c r="W93" i="19" s="1"/>
  <c r="B93" i="27"/>
  <c r="W93" i="27" s="1"/>
  <c r="B93" i="25"/>
  <c r="T93" i="25" s="1"/>
  <c r="D95" i="12"/>
  <c r="E95" i="12" s="1"/>
  <c r="D93" i="19"/>
  <c r="K94" i="12"/>
  <c r="C93" i="19" l="1"/>
  <c r="X93" i="19" s="1"/>
  <c r="Y93" i="19" s="1"/>
  <c r="C93" i="27"/>
  <c r="X93" i="27" s="1"/>
  <c r="Y93" i="27" s="1"/>
  <c r="C93" i="25"/>
  <c r="U93" i="25" s="1"/>
  <c r="V93" i="25" s="1"/>
  <c r="H95" i="12"/>
  <c r="J95" i="12" s="1"/>
  <c r="I95" i="12"/>
  <c r="B94" i="19" l="1"/>
  <c r="W94" i="19" s="1"/>
  <c r="B94" i="27"/>
  <c r="W94" i="27" s="1"/>
  <c r="B94" i="25"/>
  <c r="T94" i="25" s="1"/>
  <c r="D94" i="27"/>
  <c r="D94" i="25"/>
  <c r="D94" i="19"/>
  <c r="K95" i="12"/>
  <c r="L95" i="12"/>
  <c r="C96" i="12" s="1"/>
  <c r="C94" i="19" l="1"/>
  <c r="X94" i="19" s="1"/>
  <c r="Y94" i="19" s="1"/>
  <c r="C94" i="27"/>
  <c r="X94" i="27" s="1"/>
  <c r="Y94" i="27" s="1"/>
  <c r="C94" i="25"/>
  <c r="U94" i="25" s="1"/>
  <c r="V94" i="25" s="1"/>
  <c r="D96" i="12"/>
  <c r="E96" i="12" s="1"/>
  <c r="H96" i="12" l="1"/>
  <c r="J96" i="12" s="1"/>
  <c r="I96" i="12"/>
  <c r="B95" i="19" l="1"/>
  <c r="W95" i="19" s="1"/>
  <c r="B95" i="27"/>
  <c r="W95" i="27" s="1"/>
  <c r="B95" i="25"/>
  <c r="T95" i="25" s="1"/>
  <c r="D95" i="27"/>
  <c r="D95" i="25"/>
  <c r="D95" i="19"/>
  <c r="K96" i="12"/>
  <c r="L96" i="12"/>
  <c r="C97" i="12" s="1"/>
  <c r="C95" i="19" l="1"/>
  <c r="X95" i="19" s="1"/>
  <c r="Y95" i="19" s="1"/>
  <c r="C95" i="27"/>
  <c r="X95" i="27" s="1"/>
  <c r="Y95" i="27" s="1"/>
  <c r="C95" i="25"/>
  <c r="U95" i="25" s="1"/>
  <c r="V95" i="25" s="1"/>
  <c r="D97" i="12"/>
  <c r="E97" i="12" s="1"/>
  <c r="I97" i="12" l="1"/>
  <c r="H97" i="12"/>
  <c r="J97" i="12" s="1"/>
  <c r="B96" i="19" l="1"/>
  <c r="W96" i="19" s="1"/>
  <c r="B96" i="27"/>
  <c r="W96" i="27" s="1"/>
  <c r="B96" i="25"/>
  <c r="T96" i="25" s="1"/>
  <c r="D96" i="27"/>
  <c r="D96" i="25"/>
  <c r="D96" i="19"/>
  <c r="K97" i="12"/>
  <c r="L97" i="12"/>
  <c r="C98" i="12" s="1"/>
  <c r="C96" i="19" l="1"/>
  <c r="X96" i="19" s="1"/>
  <c r="Y96" i="19" s="1"/>
  <c r="C96" i="27"/>
  <c r="X96" i="27" s="1"/>
  <c r="Y96" i="27" s="1"/>
  <c r="C96" i="25"/>
  <c r="U96" i="25" s="1"/>
  <c r="V96" i="25" s="1"/>
  <c r="D98" i="12"/>
  <c r="E98" i="12" s="1"/>
  <c r="H98" i="12" l="1"/>
  <c r="J98" i="12" s="1"/>
  <c r="I98" i="12"/>
  <c r="L98" i="12" l="1"/>
  <c r="C99" i="12" s="1"/>
  <c r="D97" i="27"/>
  <c r="D97" i="25"/>
  <c r="B97" i="19"/>
  <c r="W97" i="19" s="1"/>
  <c r="B97" i="27"/>
  <c r="W97" i="27" s="1"/>
  <c r="B97" i="25"/>
  <c r="T97" i="25" s="1"/>
  <c r="D99" i="12"/>
  <c r="E99" i="12" s="1"/>
  <c r="D97" i="19"/>
  <c r="K98" i="12"/>
  <c r="C97" i="19" l="1"/>
  <c r="X97" i="19" s="1"/>
  <c r="Y97" i="19" s="1"/>
  <c r="C97" i="27"/>
  <c r="X97" i="27" s="1"/>
  <c r="Y97" i="27" s="1"/>
  <c r="C97" i="25"/>
  <c r="U97" i="25" s="1"/>
  <c r="V97" i="25" s="1"/>
  <c r="I99" i="12"/>
  <c r="H99" i="12"/>
  <c r="J99" i="12" s="1"/>
  <c r="B98" i="19" l="1"/>
  <c r="W98" i="19" s="1"/>
  <c r="B98" i="27"/>
  <c r="W98" i="27" s="1"/>
  <c r="B98" i="25"/>
  <c r="T98" i="25" s="1"/>
  <c r="D98" i="27"/>
  <c r="D98" i="25"/>
  <c r="D98" i="19"/>
  <c r="K99" i="12"/>
  <c r="L99" i="12"/>
  <c r="C100" i="12" s="1"/>
  <c r="C98" i="19" l="1"/>
  <c r="X98" i="19" s="1"/>
  <c r="C98" i="27"/>
  <c r="X98" i="27" s="1"/>
  <c r="Y98" i="27" s="1"/>
  <c r="C98" i="25"/>
  <c r="U98" i="25" s="1"/>
  <c r="V98" i="25" s="1"/>
  <c r="Y98" i="19"/>
  <c r="D100" i="12"/>
  <c r="E100" i="12" s="1"/>
  <c r="E100" i="26" s="1"/>
  <c r="H100" i="26" l="1"/>
  <c r="J100" i="26" s="1"/>
  <c r="I100" i="26"/>
  <c r="K100" i="26" s="1"/>
  <c r="H100" i="12"/>
  <c r="J100" i="12" s="1"/>
  <c r="I100" i="12"/>
  <c r="B99" i="19" l="1"/>
  <c r="W99" i="19" s="1"/>
  <c r="B99" i="27"/>
  <c r="W99" i="27" s="1"/>
  <c r="B99" i="25"/>
  <c r="T99" i="25" s="1"/>
  <c r="L100" i="26"/>
  <c r="C101" i="26" s="1"/>
  <c r="D101" i="26" s="1"/>
  <c r="E101" i="26" s="1"/>
  <c r="D99" i="27"/>
  <c r="D99" i="25"/>
  <c r="K100" i="12"/>
  <c r="D99" i="19"/>
  <c r="L100" i="12"/>
  <c r="C101" i="12" s="1"/>
  <c r="H101" i="26" l="1"/>
  <c r="J101" i="26" s="1"/>
  <c r="I101" i="26"/>
  <c r="K101" i="26" s="1"/>
  <c r="C99" i="19"/>
  <c r="X99" i="19" s="1"/>
  <c r="Y99" i="19" s="1"/>
  <c r="C99" i="27"/>
  <c r="X99" i="27" s="1"/>
  <c r="C99" i="25"/>
  <c r="U99" i="25" s="1"/>
  <c r="V99" i="25" s="1"/>
  <c r="D101" i="12"/>
  <c r="E101" i="12" s="1"/>
  <c r="L101" i="26" l="1"/>
  <c r="C102" i="26" s="1"/>
  <c r="D102" i="26" s="1"/>
  <c r="E102" i="26" s="1"/>
  <c r="Y99" i="27"/>
  <c r="H101" i="12"/>
  <c r="J101" i="12" s="1"/>
  <c r="I101" i="12"/>
  <c r="D100" i="27" l="1"/>
  <c r="D100" i="25"/>
  <c r="B100" i="19"/>
  <c r="W100" i="19" s="1"/>
  <c r="B100" i="27"/>
  <c r="W100" i="27" s="1"/>
  <c r="B100" i="25"/>
  <c r="T100" i="25" s="1"/>
  <c r="H102" i="26"/>
  <c r="J102" i="26" s="1"/>
  <c r="I102" i="26"/>
  <c r="K102" i="26" s="1"/>
  <c r="D100" i="19"/>
  <c r="K101" i="12"/>
  <c r="L101" i="12"/>
  <c r="C102" i="12" s="1"/>
  <c r="L102" i="26" l="1"/>
  <c r="C103" i="26" s="1"/>
  <c r="D103" i="26" s="1"/>
  <c r="E103" i="26" s="1"/>
  <c r="C100" i="19"/>
  <c r="X100" i="19" s="1"/>
  <c r="Y100" i="19" s="1"/>
  <c r="C100" i="27"/>
  <c r="X100" i="27" s="1"/>
  <c r="Y100" i="27" s="1"/>
  <c r="C100" i="25"/>
  <c r="U100" i="25" s="1"/>
  <c r="V100" i="25" s="1"/>
  <c r="D102" i="12"/>
  <c r="E102" i="12" s="1"/>
  <c r="H103" i="26" l="1"/>
  <c r="J103" i="26" s="1"/>
  <c r="I103" i="26"/>
  <c r="K103" i="26" s="1"/>
  <c r="I102" i="12"/>
  <c r="H102" i="12"/>
  <c r="J102" i="12" s="1"/>
  <c r="D101" i="27" l="1"/>
  <c r="D101" i="25"/>
  <c r="L103" i="26"/>
  <c r="C104" i="26" s="1"/>
  <c r="D104" i="26" s="1"/>
  <c r="E104" i="26" s="1"/>
  <c r="B101" i="19"/>
  <c r="W101" i="19" s="1"/>
  <c r="B101" i="27"/>
  <c r="W101" i="27" s="1"/>
  <c r="B101" i="25"/>
  <c r="T101" i="25" s="1"/>
  <c r="D101" i="19"/>
  <c r="K102" i="12"/>
  <c r="L102" i="12"/>
  <c r="C103" i="12" s="1"/>
  <c r="H104" i="26" l="1"/>
  <c r="J104" i="26" s="1"/>
  <c r="I104" i="26"/>
  <c r="K104" i="26" s="1"/>
  <c r="C101" i="19"/>
  <c r="X101" i="19" s="1"/>
  <c r="Y101" i="19" s="1"/>
  <c r="C101" i="27"/>
  <c r="X101" i="27" s="1"/>
  <c r="Y101" i="27" s="1"/>
  <c r="C101" i="25"/>
  <c r="U101" i="25" s="1"/>
  <c r="V101" i="25" s="1"/>
  <c r="D103" i="12"/>
  <c r="E103" i="12" s="1"/>
  <c r="L104" i="26" l="1"/>
  <c r="C105" i="26" s="1"/>
  <c r="D105" i="26" s="1"/>
  <c r="E105" i="26" s="1"/>
  <c r="H103" i="12"/>
  <c r="J103" i="12" s="1"/>
  <c r="I103" i="12"/>
  <c r="D102" i="27" l="1"/>
  <c r="D102" i="25"/>
  <c r="H105" i="26"/>
  <c r="J105" i="26" s="1"/>
  <c r="I105" i="26"/>
  <c r="K105" i="26" s="1"/>
  <c r="B102" i="19"/>
  <c r="W102" i="19" s="1"/>
  <c r="B102" i="27"/>
  <c r="W102" i="27" s="1"/>
  <c r="B102" i="25"/>
  <c r="T102" i="25" s="1"/>
  <c r="D102" i="19"/>
  <c r="K103" i="12"/>
  <c r="L103" i="12"/>
  <c r="C104" i="12" s="1"/>
  <c r="C102" i="19" l="1"/>
  <c r="X102" i="19" s="1"/>
  <c r="Y102" i="19" s="1"/>
  <c r="C102" i="27"/>
  <c r="X102" i="27" s="1"/>
  <c r="Y102" i="27" s="1"/>
  <c r="C102" i="25"/>
  <c r="U102" i="25" s="1"/>
  <c r="V102" i="25" s="1"/>
  <c r="L105" i="26"/>
  <c r="C106" i="26" s="1"/>
  <c r="D106" i="26" s="1"/>
  <c r="E106" i="26" s="1"/>
  <c r="D104" i="12"/>
  <c r="E104" i="12" s="1"/>
  <c r="H106" i="26" l="1"/>
  <c r="J106" i="26" s="1"/>
  <c r="I106" i="26"/>
  <c r="K106" i="26" s="1"/>
  <c r="I104" i="12"/>
  <c r="H104" i="12"/>
  <c r="J104" i="12" s="1"/>
  <c r="D103" i="27" l="1"/>
  <c r="D103" i="25"/>
  <c r="L106" i="26"/>
  <c r="C107" i="26" s="1"/>
  <c r="D107" i="26" s="1"/>
  <c r="E107" i="26" s="1"/>
  <c r="B103" i="19"/>
  <c r="W103" i="19" s="1"/>
  <c r="B103" i="27"/>
  <c r="W103" i="27" s="1"/>
  <c r="B103" i="25"/>
  <c r="T103" i="25" s="1"/>
  <c r="D103" i="19"/>
  <c r="K104" i="12"/>
  <c r="L104" i="12"/>
  <c r="C105" i="12" s="1"/>
  <c r="H107" i="26" l="1"/>
  <c r="J107" i="26" s="1"/>
  <c r="I107" i="26"/>
  <c r="K107" i="26" s="1"/>
  <c r="C103" i="19"/>
  <c r="X103" i="19" s="1"/>
  <c r="Y103" i="19" s="1"/>
  <c r="C103" i="27"/>
  <c r="X103" i="27" s="1"/>
  <c r="Y103" i="27" s="1"/>
  <c r="C103" i="25"/>
  <c r="U103" i="25" s="1"/>
  <c r="V103" i="25" s="1"/>
  <c r="D105" i="12"/>
  <c r="E105" i="12" s="1"/>
  <c r="L107" i="26" l="1"/>
  <c r="C108" i="26" s="1"/>
  <c r="D108" i="26" s="1"/>
  <c r="E108" i="26" s="1"/>
  <c r="H105" i="12"/>
  <c r="J105" i="12" s="1"/>
  <c r="I105" i="12"/>
  <c r="D104" i="27" l="1"/>
  <c r="D104" i="25"/>
  <c r="B104" i="19"/>
  <c r="W104" i="19" s="1"/>
  <c r="B104" i="27"/>
  <c r="W104" i="27" s="1"/>
  <c r="B104" i="25"/>
  <c r="T104" i="25" s="1"/>
  <c r="H108" i="26"/>
  <c r="J108" i="26" s="1"/>
  <c r="I108" i="26"/>
  <c r="K108" i="26" s="1"/>
  <c r="D104" i="19"/>
  <c r="K105" i="12"/>
  <c r="L105" i="12"/>
  <c r="C106" i="12" s="1"/>
  <c r="L108" i="26" l="1"/>
  <c r="C109" i="26" s="1"/>
  <c r="D109" i="26" s="1"/>
  <c r="E109" i="26" s="1"/>
  <c r="C104" i="19"/>
  <c r="X104" i="19" s="1"/>
  <c r="Y104" i="19" s="1"/>
  <c r="C104" i="27"/>
  <c r="X104" i="27" s="1"/>
  <c r="Y104" i="27" s="1"/>
  <c r="C104" i="25"/>
  <c r="U104" i="25" s="1"/>
  <c r="V104" i="25" s="1"/>
  <c r="D106" i="12"/>
  <c r="E106" i="12" s="1"/>
  <c r="H109" i="26" l="1"/>
  <c r="J109" i="26" s="1"/>
  <c r="I109" i="26"/>
  <c r="K109" i="26" s="1"/>
  <c r="I106" i="12"/>
  <c r="H106" i="12"/>
  <c r="J106" i="12" s="1"/>
  <c r="L109" i="26" l="1"/>
  <c r="C110" i="26" s="1"/>
  <c r="D110" i="26" s="1"/>
  <c r="E110" i="26" s="1"/>
  <c r="H110" i="26" s="1"/>
  <c r="J110" i="26" s="1"/>
  <c r="D105" i="27"/>
  <c r="D105" i="25"/>
  <c r="I110" i="26"/>
  <c r="B105" i="19"/>
  <c r="W105" i="19" s="1"/>
  <c r="B105" i="27"/>
  <c r="W105" i="27" s="1"/>
  <c r="B105" i="25"/>
  <c r="T105" i="25" s="1"/>
  <c r="K106" i="12"/>
  <c r="D105" i="19"/>
  <c r="L106" i="12"/>
  <c r="C107" i="12" s="1"/>
  <c r="K110" i="26" l="1"/>
  <c r="C105" i="19"/>
  <c r="X105" i="19" s="1"/>
  <c r="Y105" i="19" s="1"/>
  <c r="C105" i="27"/>
  <c r="X105" i="27" s="1"/>
  <c r="Y105" i="27" s="1"/>
  <c r="C105" i="25"/>
  <c r="U105" i="25" s="1"/>
  <c r="V105" i="25" s="1"/>
  <c r="L110" i="26"/>
  <c r="C111" i="26" s="1"/>
  <c r="D111" i="26" s="1"/>
  <c r="E111" i="26" s="1"/>
  <c r="D107" i="12"/>
  <c r="E107" i="12" s="1"/>
  <c r="H111" i="26" l="1"/>
  <c r="J111" i="26" s="1"/>
  <c r="I111" i="26"/>
  <c r="K111" i="26" s="1"/>
  <c r="H107" i="12"/>
  <c r="J107" i="12" s="1"/>
  <c r="I107" i="12"/>
  <c r="B106" i="19" l="1"/>
  <c r="W106" i="19" s="1"/>
  <c r="B106" i="27"/>
  <c r="W106" i="27" s="1"/>
  <c r="B106" i="25"/>
  <c r="T106" i="25" s="1"/>
  <c r="L111" i="26"/>
  <c r="C112" i="26" s="1"/>
  <c r="D112" i="26" s="1"/>
  <c r="D106" i="27"/>
  <c r="D106" i="25"/>
  <c r="D106" i="19"/>
  <c r="K107" i="12"/>
  <c r="L107" i="12"/>
  <c r="C108" i="12" s="1"/>
  <c r="C106" i="19" l="1"/>
  <c r="X106" i="19" s="1"/>
  <c r="Y106" i="19" s="1"/>
  <c r="C106" i="27"/>
  <c r="X106" i="27" s="1"/>
  <c r="Y106" i="27" s="1"/>
  <c r="C106" i="25"/>
  <c r="U106" i="25" s="1"/>
  <c r="V106" i="25" s="1"/>
  <c r="D108" i="12"/>
  <c r="E108" i="12" s="1"/>
  <c r="I108" i="12" l="1"/>
  <c r="H108" i="12"/>
  <c r="J108" i="12" s="1"/>
  <c r="B107" i="19" l="1"/>
  <c r="W107" i="19" s="1"/>
  <c r="B107" i="27"/>
  <c r="W107" i="27" s="1"/>
  <c r="B107" i="25"/>
  <c r="T107" i="25" s="1"/>
  <c r="D107" i="27"/>
  <c r="D107" i="25"/>
  <c r="K108" i="12"/>
  <c r="D107" i="19"/>
  <c r="L108" i="12"/>
  <c r="C109" i="12" s="1"/>
  <c r="C107" i="19" l="1"/>
  <c r="X107" i="19" s="1"/>
  <c r="Y107" i="19" s="1"/>
  <c r="C107" i="27"/>
  <c r="X107" i="27" s="1"/>
  <c r="Y107" i="27" s="1"/>
  <c r="C107" i="25"/>
  <c r="U107" i="25" s="1"/>
  <c r="V107" i="25" s="1"/>
  <c r="D109" i="12"/>
  <c r="E109" i="12" s="1"/>
  <c r="H109" i="12" l="1"/>
  <c r="J109" i="12" s="1"/>
  <c r="I109" i="12"/>
  <c r="D108" i="27" l="1"/>
  <c r="D108" i="25"/>
  <c r="B108" i="19"/>
  <c r="W108" i="19" s="1"/>
  <c r="B108" i="27"/>
  <c r="W108" i="27" s="1"/>
  <c r="B108" i="25"/>
  <c r="T108" i="25" s="1"/>
  <c r="D108" i="19"/>
  <c r="K109" i="12"/>
  <c r="L109" i="12"/>
  <c r="C110" i="12" s="1"/>
  <c r="C108" i="19" l="1"/>
  <c r="X108" i="19" s="1"/>
  <c r="Y108" i="19" s="1"/>
  <c r="C108" i="27"/>
  <c r="X108" i="27" s="1"/>
  <c r="Y108" i="27" s="1"/>
  <c r="C108" i="25"/>
  <c r="U108" i="25" s="1"/>
  <c r="V108" i="25" s="1"/>
  <c r="D110" i="12"/>
  <c r="E110" i="12" s="1"/>
  <c r="I110" i="12" l="1"/>
  <c r="H110" i="12"/>
  <c r="J110" i="12" s="1"/>
  <c r="B109" i="19" l="1"/>
  <c r="W109" i="19" s="1"/>
  <c r="B109" i="27"/>
  <c r="W109" i="27" s="1"/>
  <c r="B109" i="25"/>
  <c r="T109" i="25" s="1"/>
  <c r="D109" i="27"/>
  <c r="D109" i="25"/>
  <c r="K110" i="12"/>
  <c r="D109" i="19"/>
  <c r="L110" i="12"/>
  <c r="C111" i="12" s="1"/>
  <c r="C109" i="19" l="1"/>
  <c r="X109" i="19" s="1"/>
  <c r="Y109" i="19" s="1"/>
  <c r="C109" i="27"/>
  <c r="X109" i="27" s="1"/>
  <c r="Y109" i="27" s="1"/>
  <c r="C109" i="25"/>
  <c r="U109" i="25" s="1"/>
  <c r="V109" i="25" s="1"/>
  <c r="D111" i="12"/>
  <c r="E111" i="12" s="1"/>
  <c r="H111" i="12" l="1"/>
  <c r="J111" i="12" s="1"/>
  <c r="I111" i="12"/>
  <c r="D110" i="27" l="1"/>
  <c r="D110" i="25"/>
  <c r="B110" i="19"/>
  <c r="W110" i="19" s="1"/>
  <c r="B110" i="27"/>
  <c r="W110" i="27" s="1"/>
  <c r="B110" i="25"/>
  <c r="T110" i="25" s="1"/>
  <c r="D110" i="19"/>
  <c r="K111" i="12"/>
  <c r="L111" i="12"/>
  <c r="C112" i="12" s="1"/>
  <c r="C110" i="19" l="1"/>
  <c r="X110" i="19" s="1"/>
  <c r="Y110" i="19" s="1"/>
  <c r="C110" i="27"/>
  <c r="X110" i="27" s="1"/>
  <c r="Y110" i="27" s="1"/>
  <c r="C110" i="25"/>
  <c r="U110" i="25" s="1"/>
  <c r="V110" i="25" s="1"/>
  <c r="D112" i="12"/>
  <c r="E112" i="12" s="1"/>
  <c r="E112" i="26" s="1"/>
  <c r="H112" i="26" l="1"/>
  <c r="J112" i="26" s="1"/>
  <c r="I112" i="26"/>
  <c r="K112" i="26" s="1"/>
  <c r="I112" i="12"/>
  <c r="H112" i="12"/>
  <c r="J112" i="12" s="1"/>
  <c r="D111" i="27" l="1"/>
  <c r="D111" i="25"/>
  <c r="L112" i="26"/>
  <c r="C113" i="26" s="1"/>
  <c r="D113" i="26" s="1"/>
  <c r="E113" i="26" s="1"/>
  <c r="B111" i="19"/>
  <c r="W111" i="19" s="1"/>
  <c r="B111" i="27"/>
  <c r="W111" i="27" s="1"/>
  <c r="B111" i="25"/>
  <c r="T111" i="25" s="1"/>
  <c r="D111" i="19"/>
  <c r="K112" i="12"/>
  <c r="L112" i="12"/>
  <c r="C113" i="12" s="1"/>
  <c r="H113" i="26" l="1"/>
  <c r="J113" i="26" s="1"/>
  <c r="I113" i="26"/>
  <c r="K113" i="26" s="1"/>
  <c r="C111" i="19"/>
  <c r="X111" i="19" s="1"/>
  <c r="Y111" i="19" s="1"/>
  <c r="C111" i="27"/>
  <c r="X111" i="27" s="1"/>
  <c r="Y111" i="27" s="1"/>
  <c r="C111" i="25"/>
  <c r="U111" i="25" s="1"/>
  <c r="V111" i="25" s="1"/>
  <c r="D113" i="12"/>
  <c r="E113" i="12" s="1"/>
  <c r="L113" i="26" l="1"/>
  <c r="C114" i="26" s="1"/>
  <c r="D114" i="26" s="1"/>
  <c r="E114" i="26" s="1"/>
  <c r="I113" i="12"/>
  <c r="H113" i="12"/>
  <c r="J113" i="12" s="1"/>
  <c r="B112" i="19" l="1"/>
  <c r="W112" i="19" s="1"/>
  <c r="B112" i="27"/>
  <c r="W112" i="27" s="1"/>
  <c r="B112" i="25"/>
  <c r="T112" i="25" s="1"/>
  <c r="H114" i="26"/>
  <c r="J114" i="26" s="1"/>
  <c r="I114" i="26"/>
  <c r="K114" i="26" s="1"/>
  <c r="D112" i="27"/>
  <c r="D112" i="25"/>
  <c r="K113" i="12"/>
  <c r="D112" i="19"/>
  <c r="L113" i="12"/>
  <c r="C114" i="12" s="1"/>
  <c r="L114" i="26" l="1"/>
  <c r="C115" i="26" s="1"/>
  <c r="D115" i="26" s="1"/>
  <c r="E115" i="26" s="1"/>
  <c r="C112" i="19"/>
  <c r="X112" i="19" s="1"/>
  <c r="Y112" i="19" s="1"/>
  <c r="C112" i="27"/>
  <c r="X112" i="27" s="1"/>
  <c r="C112" i="25"/>
  <c r="U112" i="25" s="1"/>
  <c r="D114" i="12"/>
  <c r="E114" i="12" s="1"/>
  <c r="V112" i="25" l="1"/>
  <c r="Y112" i="27"/>
  <c r="H115" i="26"/>
  <c r="J115" i="26" s="1"/>
  <c r="I115" i="26"/>
  <c r="K115" i="26" s="1"/>
  <c r="I114" i="12"/>
  <c r="H114" i="12"/>
  <c r="J114" i="12" s="1"/>
  <c r="D113" i="27" l="1"/>
  <c r="D113" i="25"/>
  <c r="L115" i="26"/>
  <c r="C116" i="26" s="1"/>
  <c r="B113" i="19"/>
  <c r="W113" i="19" s="1"/>
  <c r="B113" i="27"/>
  <c r="W113" i="27" s="1"/>
  <c r="B113" i="25"/>
  <c r="T113" i="25" s="1"/>
  <c r="K114" i="12"/>
  <c r="D113" i="19"/>
  <c r="L114" i="12"/>
  <c r="C115" i="12" s="1"/>
  <c r="D116" i="26" l="1"/>
  <c r="E116" i="26" s="1"/>
  <c r="C113" i="19"/>
  <c r="X113" i="19" s="1"/>
  <c r="Y113" i="19" s="1"/>
  <c r="C113" i="27"/>
  <c r="X113" i="27" s="1"/>
  <c r="C113" i="25"/>
  <c r="U113" i="25" s="1"/>
  <c r="V113" i="25" s="1"/>
  <c r="D115" i="12"/>
  <c r="E115" i="12" s="1"/>
  <c r="H116" i="26" l="1"/>
  <c r="J116" i="26" s="1"/>
  <c r="I116" i="26"/>
  <c r="K116" i="26" s="1"/>
  <c r="Y113" i="27"/>
  <c r="I115" i="12"/>
  <c r="H115" i="12"/>
  <c r="J115" i="12" s="1"/>
  <c r="D114" i="27" l="1"/>
  <c r="D114" i="25"/>
  <c r="L116" i="26"/>
  <c r="C117" i="26" s="1"/>
  <c r="D117" i="26" s="1"/>
  <c r="E117" i="26" s="1"/>
  <c r="B114" i="19"/>
  <c r="W114" i="19" s="1"/>
  <c r="B114" i="27"/>
  <c r="W114" i="27" s="1"/>
  <c r="B114" i="25"/>
  <c r="T114" i="25" s="1"/>
  <c r="K115" i="12"/>
  <c r="D114" i="19"/>
  <c r="L115" i="12"/>
  <c r="C116" i="12" s="1"/>
  <c r="H117" i="26" l="1"/>
  <c r="J117" i="26" s="1"/>
  <c r="I117" i="26"/>
  <c r="K117" i="26" s="1"/>
  <c r="C114" i="19"/>
  <c r="X114" i="19" s="1"/>
  <c r="Y114" i="19" s="1"/>
  <c r="C114" i="27"/>
  <c r="X114" i="27" s="1"/>
  <c r="Y114" i="27" s="1"/>
  <c r="C114" i="25"/>
  <c r="U114" i="25" s="1"/>
  <c r="V114" i="25" s="1"/>
  <c r="D116" i="12"/>
  <c r="E116" i="12" s="1"/>
  <c r="L117" i="26" l="1"/>
  <c r="C118" i="26" s="1"/>
  <c r="D118" i="26" s="1"/>
  <c r="E118" i="26" s="1"/>
  <c r="I116" i="12"/>
  <c r="H116" i="12"/>
  <c r="J116" i="12" s="1"/>
  <c r="B115" i="19" l="1"/>
  <c r="W115" i="19" s="1"/>
  <c r="B115" i="27"/>
  <c r="W115" i="27" s="1"/>
  <c r="B115" i="25"/>
  <c r="T115" i="25" s="1"/>
  <c r="D115" i="27"/>
  <c r="D115" i="25"/>
  <c r="H118" i="26"/>
  <c r="J118" i="26" s="1"/>
  <c r="I118" i="26"/>
  <c r="K118" i="26" s="1"/>
  <c r="D115" i="19"/>
  <c r="K116" i="12"/>
  <c r="L116" i="12"/>
  <c r="C117" i="12" s="1"/>
  <c r="L118" i="26" l="1"/>
  <c r="C119" i="26" s="1"/>
  <c r="D119" i="26" s="1"/>
  <c r="E119" i="26" s="1"/>
  <c r="C115" i="19"/>
  <c r="X115" i="19" s="1"/>
  <c r="Y115" i="19" s="1"/>
  <c r="C115" i="27"/>
  <c r="X115" i="27" s="1"/>
  <c r="Y115" i="27" s="1"/>
  <c r="C115" i="25"/>
  <c r="U115" i="25" s="1"/>
  <c r="V115" i="25" s="1"/>
  <c r="D117" i="12"/>
  <c r="E117" i="12" s="1"/>
  <c r="H119" i="26" l="1"/>
  <c r="J119" i="26" s="1"/>
  <c r="I119" i="26"/>
  <c r="K119" i="26" s="1"/>
  <c r="I117" i="12"/>
  <c r="H117" i="12"/>
  <c r="J117" i="12" s="1"/>
  <c r="D116" i="27" l="1"/>
  <c r="D116" i="25"/>
  <c r="L119" i="26"/>
  <c r="C120" i="26" s="1"/>
  <c r="D120" i="26" s="1"/>
  <c r="E120" i="26" s="1"/>
  <c r="B116" i="19"/>
  <c r="W116" i="19" s="1"/>
  <c r="B116" i="27"/>
  <c r="W116" i="27" s="1"/>
  <c r="B116" i="25"/>
  <c r="T116" i="25" s="1"/>
  <c r="D116" i="19"/>
  <c r="K117" i="12"/>
  <c r="L117" i="12"/>
  <c r="C118" i="12" s="1"/>
  <c r="H120" i="26" l="1"/>
  <c r="J120" i="26" s="1"/>
  <c r="I120" i="26"/>
  <c r="K120" i="26" s="1"/>
  <c r="C116" i="19"/>
  <c r="X116" i="19" s="1"/>
  <c r="Y116" i="19" s="1"/>
  <c r="C116" i="27"/>
  <c r="X116" i="27" s="1"/>
  <c r="Y116" i="27" s="1"/>
  <c r="C116" i="25"/>
  <c r="U116" i="25" s="1"/>
  <c r="V116" i="25" s="1"/>
  <c r="D118" i="12"/>
  <c r="E118" i="12" s="1"/>
  <c r="L120" i="26" l="1"/>
  <c r="C121" i="26" s="1"/>
  <c r="D121" i="26" s="1"/>
  <c r="E121" i="26" s="1"/>
  <c r="I118" i="12"/>
  <c r="H118" i="12"/>
  <c r="J118" i="12" s="1"/>
  <c r="D117" i="27" l="1"/>
  <c r="D117" i="25"/>
  <c r="B117" i="19"/>
  <c r="W117" i="19" s="1"/>
  <c r="B117" i="27"/>
  <c r="W117" i="27" s="1"/>
  <c r="B117" i="25"/>
  <c r="T117" i="25" s="1"/>
  <c r="H121" i="26"/>
  <c r="J121" i="26" s="1"/>
  <c r="I121" i="26"/>
  <c r="K121" i="26" s="1"/>
  <c r="D117" i="19"/>
  <c r="K118" i="12"/>
  <c r="L118" i="12"/>
  <c r="C119" i="12" s="1"/>
  <c r="L121" i="26" l="1"/>
  <c r="C122" i="26" s="1"/>
  <c r="D122" i="26" s="1"/>
  <c r="E122" i="26" s="1"/>
  <c r="C117" i="19"/>
  <c r="X117" i="19" s="1"/>
  <c r="Y117" i="19" s="1"/>
  <c r="C117" i="27"/>
  <c r="X117" i="27" s="1"/>
  <c r="Y117" i="27" s="1"/>
  <c r="C117" i="25"/>
  <c r="U117" i="25" s="1"/>
  <c r="V117" i="25" s="1"/>
  <c r="D119" i="12"/>
  <c r="E119" i="12" s="1"/>
  <c r="H122" i="26" l="1"/>
  <c r="J122" i="26" s="1"/>
  <c r="I122" i="26"/>
  <c r="K122" i="26" s="1"/>
  <c r="I119" i="12"/>
  <c r="H119" i="12"/>
  <c r="J119" i="12" s="1"/>
  <c r="D118" i="27" l="1"/>
  <c r="D118" i="25"/>
  <c r="L122" i="26"/>
  <c r="C123" i="26" s="1"/>
  <c r="D123" i="26" s="1"/>
  <c r="E123" i="26" s="1"/>
  <c r="B118" i="19"/>
  <c r="W118" i="19" s="1"/>
  <c r="B118" i="27"/>
  <c r="W118" i="27" s="1"/>
  <c r="B118" i="25"/>
  <c r="T118" i="25" s="1"/>
  <c r="D118" i="19"/>
  <c r="K119" i="12"/>
  <c r="L119" i="12"/>
  <c r="C120" i="12" s="1"/>
  <c r="H123" i="26" l="1"/>
  <c r="J123" i="26" s="1"/>
  <c r="I123" i="26"/>
  <c r="K123" i="26" s="1"/>
  <c r="C118" i="19"/>
  <c r="X118" i="19" s="1"/>
  <c r="Y118" i="19" s="1"/>
  <c r="C118" i="27"/>
  <c r="X118" i="27" s="1"/>
  <c r="Y118" i="27" s="1"/>
  <c r="C118" i="25"/>
  <c r="U118" i="25" s="1"/>
  <c r="V118" i="25" s="1"/>
  <c r="D120" i="12"/>
  <c r="E120" i="12" s="1"/>
  <c r="L123" i="26" l="1"/>
  <c r="C124" i="26" s="1"/>
  <c r="D124" i="26" s="1"/>
  <c r="E124" i="26" s="1"/>
  <c r="I120" i="12"/>
  <c r="H120" i="12"/>
  <c r="J120" i="12" s="1"/>
  <c r="B119" i="19" l="1"/>
  <c r="W119" i="19" s="1"/>
  <c r="B119" i="27"/>
  <c r="W119" i="27" s="1"/>
  <c r="B119" i="25"/>
  <c r="T119" i="25" s="1"/>
  <c r="D119" i="27"/>
  <c r="D119" i="25"/>
  <c r="H124" i="26"/>
  <c r="J124" i="26" s="1"/>
  <c r="I124" i="26"/>
  <c r="K124" i="26" s="1"/>
  <c r="D119" i="19"/>
  <c r="K120" i="12"/>
  <c r="L120" i="12"/>
  <c r="C121" i="12" s="1"/>
  <c r="C119" i="19" l="1"/>
  <c r="X119" i="19" s="1"/>
  <c r="C119" i="27"/>
  <c r="X119" i="27" s="1"/>
  <c r="Y119" i="27" s="1"/>
  <c r="C119" i="25"/>
  <c r="U119" i="25" s="1"/>
  <c r="V119" i="25" s="1"/>
  <c r="L124" i="26"/>
  <c r="C125" i="26" s="1"/>
  <c r="D125" i="26" s="1"/>
  <c r="E125" i="26" s="1"/>
  <c r="Y119" i="19"/>
  <c r="D121" i="12"/>
  <c r="E121" i="12" s="1"/>
  <c r="H125" i="26" l="1"/>
  <c r="J125" i="26" s="1"/>
  <c r="I125" i="26"/>
  <c r="K125" i="26" s="1"/>
  <c r="I121" i="12"/>
  <c r="H121" i="12"/>
  <c r="J121" i="12" s="1"/>
  <c r="D120" i="27" l="1"/>
  <c r="D120" i="25"/>
  <c r="L125" i="26"/>
  <c r="C126" i="26" s="1"/>
  <c r="D126" i="26" s="1"/>
  <c r="E126" i="26" s="1"/>
  <c r="B120" i="19"/>
  <c r="W120" i="19" s="1"/>
  <c r="B120" i="27"/>
  <c r="W120" i="27" s="1"/>
  <c r="B120" i="25"/>
  <c r="T120" i="25" s="1"/>
  <c r="K121" i="12"/>
  <c r="D120" i="19"/>
  <c r="L121" i="12"/>
  <c r="C122" i="12" s="1"/>
  <c r="H126" i="26" l="1"/>
  <c r="J126" i="26" s="1"/>
  <c r="I126" i="26"/>
  <c r="K126" i="26" s="1"/>
  <c r="C120" i="19"/>
  <c r="X120" i="19" s="1"/>
  <c r="Y120" i="19" s="1"/>
  <c r="C120" i="27"/>
  <c r="X120" i="27" s="1"/>
  <c r="Y120" i="27" s="1"/>
  <c r="C120" i="25"/>
  <c r="U120" i="25" s="1"/>
  <c r="V120" i="25" s="1"/>
  <c r="D122" i="12"/>
  <c r="E122" i="12" s="1"/>
  <c r="L126" i="26" l="1"/>
  <c r="C127" i="26" s="1"/>
  <c r="D127" i="26" s="1"/>
  <c r="E127" i="26" s="1"/>
  <c r="I122" i="12"/>
  <c r="H122" i="12"/>
  <c r="J122" i="12" s="1"/>
  <c r="B121" i="19" l="1"/>
  <c r="W121" i="19" s="1"/>
  <c r="B121" i="27"/>
  <c r="W121" i="27" s="1"/>
  <c r="B121" i="25"/>
  <c r="T121" i="25" s="1"/>
  <c r="D121" i="27"/>
  <c r="D121" i="25"/>
  <c r="H127" i="26"/>
  <c r="J127" i="26" s="1"/>
  <c r="I127" i="26"/>
  <c r="K127" i="26" s="1"/>
  <c r="K122" i="12"/>
  <c r="D121" i="19"/>
  <c r="L122" i="12"/>
  <c r="C123" i="12" s="1"/>
  <c r="L127" i="26" l="1"/>
  <c r="C128" i="26" s="1"/>
  <c r="D128" i="26" s="1"/>
  <c r="E128" i="26" s="1"/>
  <c r="C121" i="19"/>
  <c r="X121" i="19" s="1"/>
  <c r="Y121" i="19" s="1"/>
  <c r="C121" i="27"/>
  <c r="X121" i="27" s="1"/>
  <c r="Y121" i="27" s="1"/>
  <c r="C121" i="25"/>
  <c r="U121" i="25" s="1"/>
  <c r="V121" i="25" s="1"/>
  <c r="D123" i="12"/>
  <c r="E123" i="12" s="1"/>
  <c r="H128" i="26" l="1"/>
  <c r="J128" i="26" s="1"/>
  <c r="I128" i="26"/>
  <c r="K128" i="26" s="1"/>
  <c r="H123" i="12"/>
  <c r="J123" i="12" s="1"/>
  <c r="I123" i="12"/>
  <c r="B122" i="19" l="1"/>
  <c r="W122" i="19" s="1"/>
  <c r="B122" i="27"/>
  <c r="W122" i="27" s="1"/>
  <c r="B122" i="25"/>
  <c r="T122" i="25" s="1"/>
  <c r="L128" i="26"/>
  <c r="C129" i="26" s="1"/>
  <c r="D129" i="26" s="1"/>
  <c r="E129" i="26" s="1"/>
  <c r="D122" i="27"/>
  <c r="D122" i="25"/>
  <c r="K123" i="12"/>
  <c r="D122" i="19"/>
  <c r="L123" i="12"/>
  <c r="C124" i="12" s="1"/>
  <c r="H129" i="26" l="1"/>
  <c r="J129" i="26" s="1"/>
  <c r="I129" i="26"/>
  <c r="K129" i="26" s="1"/>
  <c r="AA3" i="25"/>
  <c r="AF3" i="25" s="1"/>
  <c r="AA4" i="25"/>
  <c r="AF4" i="25" s="1"/>
  <c r="AA5" i="25"/>
  <c r="AF5" i="25" s="1"/>
  <c r="AA6" i="25"/>
  <c r="AF6" i="25" s="1"/>
  <c r="AA7" i="25"/>
  <c r="AF7" i="25" s="1"/>
  <c r="AA8" i="25"/>
  <c r="AF8" i="25" s="1"/>
  <c r="AA9" i="25"/>
  <c r="AF9" i="25" s="1"/>
  <c r="AA10" i="25"/>
  <c r="AF10" i="25" s="1"/>
  <c r="AA11" i="25"/>
  <c r="AF11" i="25" s="1"/>
  <c r="AA12" i="25"/>
  <c r="AF12" i="25" s="1"/>
  <c r="C122" i="19"/>
  <c r="X122" i="19" s="1"/>
  <c r="Y122" i="19" s="1"/>
  <c r="C122" i="27"/>
  <c r="X122" i="27" s="1"/>
  <c r="C122" i="25"/>
  <c r="U122" i="25" s="1"/>
  <c r="AD3" i="27"/>
  <c r="AI3" i="27" s="1"/>
  <c r="AD4" i="27"/>
  <c r="AI4" i="27" s="1"/>
  <c r="AD5" i="27"/>
  <c r="AI5" i="27" s="1"/>
  <c r="AD6" i="27"/>
  <c r="AI6" i="27" s="1"/>
  <c r="AD7" i="27"/>
  <c r="AI7" i="27" s="1"/>
  <c r="AD8" i="27"/>
  <c r="AI8" i="27" s="1"/>
  <c r="AD9" i="27"/>
  <c r="AI9" i="27" s="1"/>
  <c r="AD10" i="27"/>
  <c r="AI10" i="27" s="1"/>
  <c r="AD11" i="27"/>
  <c r="AI11" i="27" s="1"/>
  <c r="AD12" i="27"/>
  <c r="AI12" i="27" s="1"/>
  <c r="D124" i="12"/>
  <c r="E124" i="12" s="1"/>
  <c r="V122" i="25" l="1"/>
  <c r="Z3" i="25"/>
  <c r="AE3" i="25" s="1"/>
  <c r="Z4" i="25"/>
  <c r="AE4" i="25" s="1"/>
  <c r="Z5" i="25"/>
  <c r="AE5" i="25" s="1"/>
  <c r="Z6" i="25"/>
  <c r="AE6" i="25" s="1"/>
  <c r="Z7" i="25"/>
  <c r="AE7" i="25" s="1"/>
  <c r="Z8" i="25"/>
  <c r="AE8" i="25" s="1"/>
  <c r="Z9" i="25"/>
  <c r="AE9" i="25" s="1"/>
  <c r="Z10" i="25"/>
  <c r="AE10" i="25" s="1"/>
  <c r="Z11" i="25"/>
  <c r="AE11" i="25" s="1"/>
  <c r="Z12" i="25"/>
  <c r="AE12" i="25" s="1"/>
  <c r="Y122" i="27"/>
  <c r="AC3" i="27"/>
  <c r="AH3" i="27" s="1"/>
  <c r="AC4" i="27"/>
  <c r="AH4" i="27" s="1"/>
  <c r="AC5" i="27"/>
  <c r="AH5" i="27" s="1"/>
  <c r="AC6" i="27"/>
  <c r="AH6" i="27" s="1"/>
  <c r="AC7" i="27"/>
  <c r="AH7" i="27" s="1"/>
  <c r="AC8" i="27"/>
  <c r="AH8" i="27" s="1"/>
  <c r="AC9" i="27"/>
  <c r="AH9" i="27" s="1"/>
  <c r="AC10" i="27"/>
  <c r="AH10" i="27" s="1"/>
  <c r="AC11" i="27"/>
  <c r="AH11" i="27" s="1"/>
  <c r="AC12" i="27"/>
  <c r="AH12" i="27" s="1"/>
  <c r="L129" i="26"/>
  <c r="C130" i="26" s="1"/>
  <c r="D130" i="26" s="1"/>
  <c r="E130" i="26" s="1"/>
  <c r="I124" i="12"/>
  <c r="H124" i="12"/>
  <c r="J124" i="12" s="1"/>
  <c r="L124" i="12" l="1"/>
  <c r="C125" i="12" s="1"/>
  <c r="AE3" i="27"/>
  <c r="AE4" i="27"/>
  <c r="AE5" i="27"/>
  <c r="AE6" i="27"/>
  <c r="AE7" i="27"/>
  <c r="AE8" i="27"/>
  <c r="AE9" i="27"/>
  <c r="AE10" i="27"/>
  <c r="AE11" i="27"/>
  <c r="AE12" i="27"/>
  <c r="H130" i="26"/>
  <c r="J130" i="26" s="1"/>
  <c r="I130" i="26"/>
  <c r="K130" i="26" s="1"/>
  <c r="AB3" i="25"/>
  <c r="AB4" i="25"/>
  <c r="AB5" i="25"/>
  <c r="AB6" i="25"/>
  <c r="AB7" i="25"/>
  <c r="AB8" i="25"/>
  <c r="AB9" i="25"/>
  <c r="AB10" i="25"/>
  <c r="AB11" i="25"/>
  <c r="AB12" i="25"/>
  <c r="D125" i="12"/>
  <c r="E125" i="12" s="1"/>
  <c r="K124" i="12"/>
  <c r="L130" i="26" l="1"/>
  <c r="C131" i="26" s="1"/>
  <c r="D131" i="26" s="1"/>
  <c r="E131" i="26" s="1"/>
  <c r="I125" i="12"/>
  <c r="H125" i="12"/>
  <c r="J125" i="12" s="1"/>
  <c r="H131" i="26" l="1"/>
  <c r="J131" i="26" s="1"/>
  <c r="I131" i="26"/>
  <c r="K131" i="26" s="1"/>
  <c r="K125" i="12"/>
  <c r="L125" i="12"/>
  <c r="C126" i="12" s="1"/>
  <c r="L131" i="26" l="1"/>
  <c r="C132" i="26" s="1"/>
  <c r="D132" i="26" s="1"/>
  <c r="E132" i="26" s="1"/>
  <c r="D126" i="12"/>
  <c r="E126" i="12" s="1"/>
  <c r="H132" i="26" l="1"/>
  <c r="J132" i="26" s="1"/>
  <c r="I132" i="26"/>
  <c r="K132" i="26" s="1"/>
  <c r="H126" i="12"/>
  <c r="J126" i="12" s="1"/>
  <c r="I126" i="12"/>
  <c r="L132" i="26" l="1"/>
  <c r="C133" i="26" s="1"/>
  <c r="D133" i="26" s="1"/>
  <c r="E133" i="26" s="1"/>
  <c r="K126" i="12"/>
  <c r="L126" i="12"/>
  <c r="C127" i="12" s="1"/>
  <c r="H133" i="26" l="1"/>
  <c r="J133" i="26" s="1"/>
  <c r="I133" i="26"/>
  <c r="K133" i="26" s="1"/>
  <c r="D127" i="12"/>
  <c r="E127" i="12" s="1"/>
  <c r="L133" i="26" l="1"/>
  <c r="C134" i="26" s="1"/>
  <c r="D134" i="26" s="1"/>
  <c r="E134" i="26" s="1"/>
  <c r="I127" i="12"/>
  <c r="H127" i="12"/>
  <c r="J127" i="12" s="1"/>
  <c r="H134" i="26" l="1"/>
  <c r="J134" i="26" s="1"/>
  <c r="I134" i="26"/>
  <c r="K127" i="12"/>
  <c r="L127" i="12"/>
  <c r="C128" i="12" s="1"/>
  <c r="K134" i="26" l="1"/>
  <c r="L134" i="26"/>
  <c r="C135" i="26" s="1"/>
  <c r="D135" i="26" s="1"/>
  <c r="E135" i="26" s="1"/>
  <c r="D128" i="12"/>
  <c r="E128" i="12" s="1"/>
  <c r="H135" i="26" l="1"/>
  <c r="J135" i="26" s="1"/>
  <c r="I135" i="26"/>
  <c r="K135" i="26" s="1"/>
  <c r="H128" i="12"/>
  <c r="J128" i="12" s="1"/>
  <c r="I128" i="12"/>
  <c r="L135" i="26" l="1"/>
  <c r="C136" i="26" s="1"/>
  <c r="D136" i="26" s="1"/>
  <c r="E136" i="26" s="1"/>
  <c r="K128" i="12"/>
  <c r="L128" i="12"/>
  <c r="C129" i="12" s="1"/>
  <c r="H136" i="26" l="1"/>
  <c r="J136" i="26" s="1"/>
  <c r="I136" i="26"/>
  <c r="K136" i="26" s="1"/>
  <c r="D129" i="12"/>
  <c r="E129" i="12" s="1"/>
  <c r="L136" i="26" l="1"/>
  <c r="C137" i="26" s="1"/>
  <c r="D137" i="26" s="1"/>
  <c r="E137" i="26" s="1"/>
  <c r="H137" i="26" s="1"/>
  <c r="J137" i="26" s="1"/>
  <c r="I129" i="12"/>
  <c r="H129" i="12"/>
  <c r="J129" i="12" s="1"/>
  <c r="I137" i="26" l="1"/>
  <c r="K137" i="26" s="1"/>
  <c r="K129" i="12"/>
  <c r="L129" i="12"/>
  <c r="C130" i="12" s="1"/>
  <c r="L137" i="26" l="1"/>
  <c r="C138" i="26" s="1"/>
  <c r="D138" i="26" s="1"/>
  <c r="E138" i="26" s="1"/>
  <c r="H138" i="26"/>
  <c r="J138" i="26" s="1"/>
  <c r="I138" i="26"/>
  <c r="K138" i="26" s="1"/>
  <c r="D130" i="12"/>
  <c r="E130" i="12" s="1"/>
  <c r="L138" i="26" l="1"/>
  <c r="C139" i="26" s="1"/>
  <c r="D139" i="26" s="1"/>
  <c r="E139" i="26" s="1"/>
  <c r="H130" i="12"/>
  <c r="J130" i="12" s="1"/>
  <c r="I130" i="12"/>
  <c r="H139" i="26" l="1"/>
  <c r="J139" i="26" s="1"/>
  <c r="I139" i="26"/>
  <c r="K139" i="26" s="1"/>
  <c r="K130" i="12"/>
  <c r="L130" i="12"/>
  <c r="C131" i="12" s="1"/>
  <c r="L139" i="26" l="1"/>
  <c r="C140" i="26" s="1"/>
  <c r="D140" i="26" s="1"/>
  <c r="E140" i="26" s="1"/>
  <c r="D131" i="12"/>
  <c r="E131" i="12" s="1"/>
  <c r="H140" i="26" l="1"/>
  <c r="J140" i="26" s="1"/>
  <c r="I140" i="26"/>
  <c r="K140" i="26" s="1"/>
  <c r="I131" i="12"/>
  <c r="H131" i="12"/>
  <c r="J131" i="12" s="1"/>
  <c r="L140" i="26" l="1"/>
  <c r="C141" i="26" s="1"/>
  <c r="D141" i="26" s="1"/>
  <c r="E141" i="26" s="1"/>
  <c r="K131" i="12"/>
  <c r="L131" i="12"/>
  <c r="C132" i="12" s="1"/>
  <c r="H141" i="26" l="1"/>
  <c r="J141" i="26" s="1"/>
  <c r="I141" i="26"/>
  <c r="K141" i="26" s="1"/>
  <c r="D132" i="12"/>
  <c r="E132" i="12" s="1"/>
  <c r="L141" i="26" l="1"/>
  <c r="C142" i="26" s="1"/>
  <c r="D142" i="26" s="1"/>
  <c r="E142" i="26" s="1"/>
  <c r="H132" i="12"/>
  <c r="J132" i="12" s="1"/>
  <c r="I132" i="12"/>
  <c r="H142" i="26" l="1"/>
  <c r="J142" i="26" s="1"/>
  <c r="I142" i="26"/>
  <c r="K142" i="26" s="1"/>
  <c r="K132" i="12"/>
  <c r="L132" i="12"/>
  <c r="C133" i="12" s="1"/>
  <c r="L142" i="26" l="1"/>
  <c r="C143" i="26" s="1"/>
  <c r="D143" i="26" s="1"/>
  <c r="E143" i="26" s="1"/>
  <c r="D133" i="12"/>
  <c r="E133" i="12" s="1"/>
  <c r="H143" i="26" l="1"/>
  <c r="J143" i="26" s="1"/>
  <c r="I143" i="26"/>
  <c r="K143" i="26" s="1"/>
  <c r="I133" i="12"/>
  <c r="H133" i="12"/>
  <c r="J133" i="12" s="1"/>
  <c r="L143" i="26" l="1"/>
  <c r="C144" i="26" s="1"/>
  <c r="D144" i="26" s="1"/>
  <c r="E144" i="26" s="1"/>
  <c r="K133" i="12"/>
  <c r="L133" i="12"/>
  <c r="C134" i="12" s="1"/>
  <c r="H144" i="26" l="1"/>
  <c r="J144" i="26" s="1"/>
  <c r="I144" i="26"/>
  <c r="K144" i="26" s="1"/>
  <c r="D134" i="12"/>
  <c r="E134" i="12" s="1"/>
  <c r="L144" i="26" l="1"/>
  <c r="C145" i="26" s="1"/>
  <c r="D145" i="26" s="1"/>
  <c r="E145" i="26" s="1"/>
  <c r="H134" i="12"/>
  <c r="J134" i="12" s="1"/>
  <c r="I134" i="12"/>
  <c r="H145" i="26" l="1"/>
  <c r="J145" i="26" s="1"/>
  <c r="I145" i="26"/>
  <c r="K145" i="26" s="1"/>
  <c r="K134" i="12"/>
  <c r="L134" i="12"/>
  <c r="C135" i="12" s="1"/>
  <c r="L145" i="26" l="1"/>
  <c r="C146" i="26" s="1"/>
  <c r="D146" i="26" s="1"/>
  <c r="E146" i="26" s="1"/>
  <c r="D135" i="12"/>
  <c r="E135" i="12" s="1"/>
  <c r="H146" i="26" l="1"/>
  <c r="J146" i="26" s="1"/>
  <c r="I146" i="26"/>
  <c r="K146" i="26" s="1"/>
  <c r="I135" i="12"/>
  <c r="H135" i="12"/>
  <c r="J135" i="12" s="1"/>
  <c r="L146" i="26" l="1"/>
  <c r="C147" i="26" s="1"/>
  <c r="K135" i="12"/>
  <c r="L135" i="12"/>
  <c r="C136" i="12" s="1"/>
  <c r="D147" i="26" l="1"/>
  <c r="E147" i="26"/>
  <c r="D136" i="12"/>
  <c r="E136" i="12" s="1"/>
  <c r="H147" i="26" l="1"/>
  <c r="J147" i="26" s="1"/>
  <c r="I147" i="26"/>
  <c r="K147" i="26" s="1"/>
  <c r="H136" i="12"/>
  <c r="J136" i="12" s="1"/>
  <c r="I136" i="12"/>
  <c r="L147" i="26" l="1"/>
  <c r="C148" i="26" s="1"/>
  <c r="D148" i="26" s="1"/>
  <c r="E148" i="26" s="1"/>
  <c r="K136" i="12"/>
  <c r="L136" i="12"/>
  <c r="C137" i="12" s="1"/>
  <c r="H148" i="26" l="1"/>
  <c r="J148" i="26" s="1"/>
  <c r="I148" i="26"/>
  <c r="K148" i="26" s="1"/>
  <c r="D137" i="12"/>
  <c r="E137" i="12" s="1"/>
  <c r="L148" i="26" l="1"/>
  <c r="C149" i="26" s="1"/>
  <c r="D149" i="26" s="1"/>
  <c r="E149" i="26" s="1"/>
  <c r="I137" i="12"/>
  <c r="H137" i="12"/>
  <c r="J137" i="12" s="1"/>
  <c r="H149" i="26" l="1"/>
  <c r="J149" i="26" s="1"/>
  <c r="I149" i="26"/>
  <c r="K149" i="26" s="1"/>
  <c r="K137" i="12"/>
  <c r="L137" i="12"/>
  <c r="C138" i="12" s="1"/>
  <c r="L149" i="26" l="1"/>
  <c r="C150" i="26" s="1"/>
  <c r="D150" i="26" s="1"/>
  <c r="E150" i="26" s="1"/>
  <c r="D138" i="12"/>
  <c r="E138" i="12" s="1"/>
  <c r="H150" i="26" l="1"/>
  <c r="J150" i="26" s="1"/>
  <c r="I150" i="26"/>
  <c r="K150" i="26" s="1"/>
  <c r="I138" i="12"/>
  <c r="H138" i="12"/>
  <c r="J138" i="12" s="1"/>
  <c r="L150" i="26" l="1"/>
  <c r="C151" i="26" s="1"/>
  <c r="K138" i="12"/>
  <c r="L138" i="12"/>
  <c r="C139" i="12" s="1"/>
  <c r="D151" i="26" l="1"/>
  <c r="E151" i="26"/>
  <c r="D139" i="12"/>
  <c r="E139" i="12" s="1"/>
  <c r="H151" i="26" l="1"/>
  <c r="J151" i="26" s="1"/>
  <c r="I151" i="26"/>
  <c r="K151" i="26" s="1"/>
  <c r="I139" i="12"/>
  <c r="H139" i="12"/>
  <c r="J139" i="12" s="1"/>
  <c r="L151" i="26" l="1"/>
  <c r="C152" i="26" s="1"/>
  <c r="D152" i="26" s="1"/>
  <c r="E152" i="26" s="1"/>
  <c r="K139" i="12"/>
  <c r="L139" i="12"/>
  <c r="C140" i="12" s="1"/>
  <c r="H152" i="26" l="1"/>
  <c r="J152" i="26" s="1"/>
  <c r="I152" i="26"/>
  <c r="K152" i="26" s="1"/>
  <c r="D140" i="12"/>
  <c r="E140" i="12" s="1"/>
  <c r="L152" i="26" l="1"/>
  <c r="C153" i="26" s="1"/>
  <c r="D153" i="26" s="1"/>
  <c r="E153" i="26" s="1"/>
  <c r="H140" i="12"/>
  <c r="J140" i="12" s="1"/>
  <c r="I140" i="12"/>
  <c r="H153" i="26" l="1"/>
  <c r="J153" i="26" s="1"/>
  <c r="I153" i="26"/>
  <c r="K153" i="26" s="1"/>
  <c r="K140" i="12"/>
  <c r="L140" i="12"/>
  <c r="C141" i="12" s="1"/>
  <c r="L153" i="26" l="1"/>
  <c r="C154" i="26" s="1"/>
  <c r="D154" i="26" s="1"/>
  <c r="E154" i="26" s="1"/>
  <c r="H154" i="26" s="1"/>
  <c r="J154" i="26" s="1"/>
  <c r="D141" i="12"/>
  <c r="E141" i="12" s="1"/>
  <c r="I154" i="26" l="1"/>
  <c r="K154" i="26" s="1"/>
  <c r="H141" i="12"/>
  <c r="J141" i="12" s="1"/>
  <c r="I141" i="12"/>
  <c r="L154" i="26" l="1"/>
  <c r="C155" i="26" s="1"/>
  <c r="D155" i="26" s="1"/>
  <c r="K141" i="12"/>
  <c r="L141" i="12"/>
  <c r="C142" i="12" s="1"/>
  <c r="E155" i="26" l="1"/>
  <c r="I155" i="26" s="1"/>
  <c r="D142" i="12"/>
  <c r="E142" i="12" s="1"/>
  <c r="H155" i="26" l="1"/>
  <c r="J155" i="26" s="1"/>
  <c r="K155" i="26" s="1"/>
  <c r="L155" i="26"/>
  <c r="C156" i="26" s="1"/>
  <c r="D156" i="26" s="1"/>
  <c r="E156" i="26" s="1"/>
  <c r="I142" i="12"/>
  <c r="H142" i="12"/>
  <c r="J142" i="12" s="1"/>
  <c r="H156" i="26" l="1"/>
  <c r="J156" i="26" s="1"/>
  <c r="I156" i="26"/>
  <c r="K156" i="26" s="1"/>
  <c r="K142" i="12"/>
  <c r="L142" i="12"/>
  <c r="C143" i="12" s="1"/>
  <c r="L156" i="26" l="1"/>
  <c r="C157" i="26" s="1"/>
  <c r="D157" i="26" s="1"/>
  <c r="E157" i="26" s="1"/>
  <c r="D143" i="12"/>
  <c r="E143" i="12" s="1"/>
  <c r="H157" i="26" l="1"/>
  <c r="J157" i="26" s="1"/>
  <c r="I157" i="26"/>
  <c r="K157" i="26" s="1"/>
  <c r="H143" i="12"/>
  <c r="J143" i="12" s="1"/>
  <c r="I143" i="12"/>
  <c r="L143" i="12" s="1"/>
  <c r="C144" i="12" s="1"/>
  <c r="L157" i="26" l="1"/>
  <c r="C158" i="26" s="1"/>
  <c r="D158" i="26" s="1"/>
  <c r="E158" i="26" s="1"/>
  <c r="D144" i="12"/>
  <c r="E144" i="12" s="1"/>
  <c r="K143" i="12"/>
  <c r="H158" i="26" l="1"/>
  <c r="J158" i="26" s="1"/>
  <c r="I158" i="26"/>
  <c r="K158" i="26" s="1"/>
  <c r="I144" i="12"/>
  <c r="H144" i="12"/>
  <c r="J144" i="12" s="1"/>
  <c r="L158" i="26" l="1"/>
  <c r="C159" i="26" s="1"/>
  <c r="D159" i="26" s="1"/>
  <c r="E159" i="26" s="1"/>
  <c r="K144" i="12"/>
  <c r="L144" i="12"/>
  <c r="C145" i="12" s="1"/>
  <c r="H159" i="26" l="1"/>
  <c r="J159" i="26" s="1"/>
  <c r="I159" i="26"/>
  <c r="K159" i="26" s="1"/>
  <c r="D145" i="12"/>
  <c r="E145" i="12" s="1"/>
  <c r="L159" i="26" l="1"/>
  <c r="C160" i="26" s="1"/>
  <c r="D160" i="26" s="1"/>
  <c r="E160" i="26" s="1"/>
  <c r="H145" i="12"/>
  <c r="J145" i="12" s="1"/>
  <c r="I145" i="12"/>
  <c r="H160" i="26" l="1"/>
  <c r="J160" i="26" s="1"/>
  <c r="I160" i="26"/>
  <c r="K160" i="26" s="1"/>
  <c r="K145" i="12"/>
  <c r="L145" i="12"/>
  <c r="C146" i="12" s="1"/>
  <c r="L160" i="26" l="1"/>
  <c r="C161" i="26" s="1"/>
  <c r="D161" i="26" s="1"/>
  <c r="E161" i="26" s="1"/>
  <c r="D146" i="12"/>
  <c r="E146" i="12" s="1"/>
  <c r="H161" i="26" l="1"/>
  <c r="J161" i="26" s="1"/>
  <c r="I161" i="26"/>
  <c r="K161" i="26" s="1"/>
  <c r="I146" i="12"/>
  <c r="H146" i="12"/>
  <c r="J146" i="12" s="1"/>
  <c r="L161" i="26" l="1"/>
  <c r="C162" i="26" s="1"/>
  <c r="D162" i="26" s="1"/>
  <c r="E162" i="26" s="1"/>
  <c r="K146" i="12"/>
  <c r="L146" i="12"/>
  <c r="C147" i="12" s="1"/>
  <c r="H162" i="26" l="1"/>
  <c r="J162" i="26" s="1"/>
  <c r="I162" i="26"/>
  <c r="K162" i="26" s="1"/>
  <c r="D147" i="12"/>
  <c r="E147" i="12" s="1"/>
  <c r="L162" i="26" l="1"/>
  <c r="C163" i="26" s="1"/>
  <c r="D163" i="26" s="1"/>
  <c r="E163" i="26" s="1"/>
  <c r="H147" i="12"/>
  <c r="J147" i="12" s="1"/>
  <c r="I147" i="12"/>
  <c r="H163" i="26" l="1"/>
  <c r="J163" i="26" s="1"/>
  <c r="I163" i="26"/>
  <c r="K163" i="26" s="1"/>
  <c r="K147" i="12"/>
  <c r="L147" i="12"/>
  <c r="C148" i="12" s="1"/>
  <c r="L163" i="26" l="1"/>
  <c r="C164" i="26" s="1"/>
  <c r="D164" i="26" s="1"/>
  <c r="E164" i="26" s="1"/>
  <c r="H164" i="26" s="1"/>
  <c r="J164" i="26" s="1"/>
  <c r="D148" i="12"/>
  <c r="E148" i="12" s="1"/>
  <c r="I164" i="26" l="1"/>
  <c r="K164" i="26" s="1"/>
  <c r="I148" i="12"/>
  <c r="H148" i="12"/>
  <c r="J148" i="12" s="1"/>
  <c r="L164" i="26" l="1"/>
  <c r="C165" i="26" s="1"/>
  <c r="D165" i="26" s="1"/>
  <c r="E165" i="26" s="1"/>
  <c r="L148" i="12"/>
  <c r="C149" i="12" s="1"/>
  <c r="D149" i="12" s="1"/>
  <c r="E149" i="12" s="1"/>
  <c r="K148" i="12"/>
  <c r="H165" i="26" l="1"/>
  <c r="J165" i="26" s="1"/>
  <c r="I165" i="26"/>
  <c r="K165" i="26" s="1"/>
  <c r="H149" i="12"/>
  <c r="J149" i="12" s="1"/>
  <c r="I149" i="12"/>
  <c r="L165" i="26" l="1"/>
  <c r="C166" i="26" s="1"/>
  <c r="D166" i="26" s="1"/>
  <c r="E166" i="26" s="1"/>
  <c r="K149" i="12"/>
  <c r="L149" i="12"/>
  <c r="C150" i="12" s="1"/>
  <c r="I166" i="26" l="1"/>
  <c r="H166" i="26"/>
  <c r="J166" i="26" s="1"/>
  <c r="D150" i="12"/>
  <c r="E150" i="12" s="1"/>
  <c r="K166" i="26" l="1"/>
  <c r="L166" i="26"/>
  <c r="C167" i="26" s="1"/>
  <c r="H150" i="12"/>
  <c r="J150" i="12" s="1"/>
  <c r="I150" i="12"/>
  <c r="D167" i="26" l="1"/>
  <c r="E167" i="26" s="1"/>
  <c r="K150" i="12"/>
  <c r="L150" i="12"/>
  <c r="C151" i="12" s="1"/>
  <c r="H167" i="26" l="1"/>
  <c r="J167" i="26" s="1"/>
  <c r="I167" i="26"/>
  <c r="K167" i="26" s="1"/>
  <c r="D151" i="12"/>
  <c r="E151" i="12" s="1"/>
  <c r="L167" i="26" l="1"/>
  <c r="C168" i="26" s="1"/>
  <c r="D168" i="26" s="1"/>
  <c r="E168" i="26" s="1"/>
  <c r="I151" i="12"/>
  <c r="H151" i="12"/>
  <c r="J151" i="12" s="1"/>
  <c r="I168" i="26" l="1"/>
  <c r="H168" i="26"/>
  <c r="J168" i="26" s="1"/>
  <c r="K151" i="12"/>
  <c r="L151" i="12"/>
  <c r="C152" i="12" s="1"/>
  <c r="K168" i="26" l="1"/>
  <c r="L168" i="26"/>
  <c r="C169" i="26" s="1"/>
  <c r="D169" i="26" s="1"/>
  <c r="E169" i="26" s="1"/>
  <c r="D152" i="12"/>
  <c r="E152" i="12" s="1"/>
  <c r="I169" i="26" l="1"/>
  <c r="H169" i="26"/>
  <c r="J169" i="26" s="1"/>
  <c r="I152" i="12"/>
  <c r="L152" i="12" s="1"/>
  <c r="C153" i="12" s="1"/>
  <c r="H152" i="12"/>
  <c r="J152" i="12" s="1"/>
  <c r="K169" i="26" l="1"/>
  <c r="L169" i="26"/>
  <c r="C170" i="26" s="1"/>
  <c r="D170" i="26" s="1"/>
  <c r="E170" i="26" s="1"/>
  <c r="D153" i="12"/>
  <c r="E153" i="12" s="1"/>
  <c r="K152" i="12"/>
  <c r="I170" i="26" l="1"/>
  <c r="H170" i="26"/>
  <c r="J170" i="26" s="1"/>
  <c r="I153" i="12"/>
  <c r="H153" i="12"/>
  <c r="J153" i="12" s="1"/>
  <c r="K170" i="26" l="1"/>
  <c r="L170" i="26"/>
  <c r="C171" i="26" s="1"/>
  <c r="D171" i="26" s="1"/>
  <c r="E171" i="26" s="1"/>
  <c r="K153" i="12"/>
  <c r="L153" i="12"/>
  <c r="C154" i="12" s="1"/>
  <c r="I171" i="26" l="1"/>
  <c r="H171" i="26"/>
  <c r="J171" i="26" s="1"/>
  <c r="D154" i="12"/>
  <c r="E154" i="12" s="1"/>
  <c r="K171" i="26" l="1"/>
  <c r="L171" i="26"/>
  <c r="C172" i="26" s="1"/>
  <c r="D172" i="26" s="1"/>
  <c r="E172" i="26" s="1"/>
  <c r="H154" i="12"/>
  <c r="J154" i="12" s="1"/>
  <c r="I154" i="12"/>
  <c r="I172" i="26" l="1"/>
  <c r="H172" i="26"/>
  <c r="K154" i="12"/>
  <c r="L154" i="12"/>
  <c r="C155" i="12" s="1"/>
  <c r="J172" i="26" l="1"/>
  <c r="K172" i="26" s="1"/>
  <c r="L172" i="26"/>
  <c r="C173" i="26" s="1"/>
  <c r="D173" i="26" s="1"/>
  <c r="E173" i="26" s="1"/>
  <c r="D155" i="12"/>
  <c r="E155" i="12" s="1"/>
  <c r="H173" i="26" l="1"/>
  <c r="J173" i="26" s="1"/>
  <c r="I173" i="26"/>
  <c r="K173" i="26" s="1"/>
  <c r="I155" i="12"/>
  <c r="H155" i="12"/>
  <c r="J155" i="12" s="1"/>
  <c r="L173" i="26" l="1"/>
  <c r="C174" i="26" s="1"/>
  <c r="D174" i="26" s="1"/>
  <c r="E174" i="26" s="1"/>
  <c r="K155" i="12"/>
  <c r="L155" i="12"/>
  <c r="C156" i="12" s="1"/>
  <c r="I174" i="26" l="1"/>
  <c r="H174" i="26"/>
  <c r="J174" i="26" s="1"/>
  <c r="D156" i="12"/>
  <c r="E156" i="12" s="1"/>
  <c r="K174" i="26" l="1"/>
  <c r="L174" i="26"/>
  <c r="C175" i="26" s="1"/>
  <c r="H156" i="12"/>
  <c r="J156" i="12" s="1"/>
  <c r="I156" i="12"/>
  <c r="D175" i="26" l="1"/>
  <c r="E175" i="26" s="1"/>
  <c r="K156" i="12"/>
  <c r="L156" i="12"/>
  <c r="C157" i="12" s="1"/>
  <c r="H175" i="26" l="1"/>
  <c r="J175" i="26" s="1"/>
  <c r="I175" i="26"/>
  <c r="K175" i="26" s="1"/>
  <c r="D157" i="12"/>
  <c r="E157" i="12" s="1"/>
  <c r="L175" i="26" l="1"/>
  <c r="C176" i="26" s="1"/>
  <c r="D176" i="26" s="1"/>
  <c r="E176" i="26" s="1"/>
  <c r="I157" i="12"/>
  <c r="H157" i="12"/>
  <c r="J157" i="12" s="1"/>
  <c r="H176" i="26" l="1"/>
  <c r="J176" i="26" s="1"/>
  <c r="I176" i="26"/>
  <c r="K176" i="26" s="1"/>
  <c r="K157" i="12"/>
  <c r="L157" i="12"/>
  <c r="C158" i="12" s="1"/>
  <c r="L176" i="26" l="1"/>
  <c r="C177" i="26" s="1"/>
  <c r="D177" i="26" s="1"/>
  <c r="E177" i="26" s="1"/>
  <c r="D158" i="12"/>
  <c r="E158" i="12" s="1"/>
  <c r="H177" i="26" l="1"/>
  <c r="J177" i="26" s="1"/>
  <c r="I177" i="26"/>
  <c r="K177" i="26" s="1"/>
  <c r="H158" i="12"/>
  <c r="J158" i="12" s="1"/>
  <c r="I158" i="12"/>
  <c r="L177" i="26" l="1"/>
  <c r="C178" i="26" s="1"/>
  <c r="D178" i="26" s="1"/>
  <c r="E178" i="26" s="1"/>
  <c r="K158" i="12"/>
  <c r="L158" i="12"/>
  <c r="C159" i="12" s="1"/>
  <c r="H178" i="26" l="1"/>
  <c r="J178" i="26" s="1"/>
  <c r="I178" i="26"/>
  <c r="K178" i="26" s="1"/>
  <c r="D159" i="12"/>
  <c r="E159" i="12" s="1"/>
  <c r="L178" i="26" l="1"/>
  <c r="C179" i="26" s="1"/>
  <c r="D179" i="26" s="1"/>
  <c r="E179" i="26" s="1"/>
  <c r="H179" i="26"/>
  <c r="J179" i="26" s="1"/>
  <c r="I179" i="26"/>
  <c r="K179" i="26" s="1"/>
  <c r="I159" i="12"/>
  <c r="H159" i="12"/>
  <c r="J159" i="12" s="1"/>
  <c r="L179" i="26" l="1"/>
  <c r="C180" i="26" s="1"/>
  <c r="D180" i="26" s="1"/>
  <c r="E180" i="26" s="1"/>
  <c r="K159" i="12"/>
  <c r="L159" i="12"/>
  <c r="C160" i="12" s="1"/>
  <c r="I180" i="26" l="1"/>
  <c r="H180" i="26"/>
  <c r="J180" i="26" s="1"/>
  <c r="D160" i="12"/>
  <c r="E160" i="12" s="1"/>
  <c r="K180" i="26" l="1"/>
  <c r="L180" i="26"/>
  <c r="C181" i="26" s="1"/>
  <c r="D181" i="26" s="1"/>
  <c r="E181" i="26" s="1"/>
  <c r="I160" i="12"/>
  <c r="H160" i="12"/>
  <c r="J160" i="12" s="1"/>
  <c r="I181" i="26" l="1"/>
  <c r="H181" i="26"/>
  <c r="J181" i="26" s="1"/>
  <c r="L160" i="12"/>
  <c r="C161" i="12" s="1"/>
  <c r="K160" i="12"/>
  <c r="K181" i="26" l="1"/>
  <c r="L181" i="26"/>
  <c r="C182" i="26" s="1"/>
  <c r="D182" i="26" s="1"/>
  <c r="E182" i="26" s="1"/>
  <c r="D161" i="12"/>
  <c r="E161" i="12" s="1"/>
  <c r="H182" i="26" l="1"/>
  <c r="J182" i="26" s="1"/>
  <c r="I182" i="26"/>
  <c r="K182" i="26" s="1"/>
  <c r="I161" i="12"/>
  <c r="H161" i="12"/>
  <c r="J161" i="12" s="1"/>
  <c r="L182" i="26" l="1"/>
  <c r="C183" i="26" s="1"/>
  <c r="D183" i="26" s="1"/>
  <c r="E183" i="26" s="1"/>
  <c r="K161" i="12"/>
  <c r="L161" i="12"/>
  <c r="C162" i="12" s="1"/>
  <c r="H183" i="26" l="1"/>
  <c r="J183" i="26" s="1"/>
  <c r="I183" i="26"/>
  <c r="K183" i="26" s="1"/>
  <c r="D162" i="12"/>
  <c r="E162" i="12" s="1"/>
  <c r="L183" i="26" l="1"/>
  <c r="C184" i="26" s="1"/>
  <c r="D184" i="26" s="1"/>
  <c r="E184" i="26" s="1"/>
  <c r="I162" i="12"/>
  <c r="H162" i="12"/>
  <c r="J162" i="12" s="1"/>
  <c r="H184" i="26" l="1"/>
  <c r="J184" i="26" s="1"/>
  <c r="I184" i="26"/>
  <c r="K184" i="26" s="1"/>
  <c r="K162" i="12"/>
  <c r="L162" i="12"/>
  <c r="C163" i="12" s="1"/>
  <c r="L184" i="26" l="1"/>
  <c r="C185" i="26" s="1"/>
  <c r="D185" i="26" s="1"/>
  <c r="E185" i="26" s="1"/>
  <c r="D163" i="12"/>
  <c r="E163" i="12" s="1"/>
  <c r="I185" i="26" l="1"/>
  <c r="H185" i="26"/>
  <c r="J185" i="26" s="1"/>
  <c r="I163" i="12"/>
  <c r="H163" i="12"/>
  <c r="J163" i="12" s="1"/>
  <c r="K185" i="26" l="1"/>
  <c r="L185" i="26"/>
  <c r="C186" i="26" s="1"/>
  <c r="D186" i="26" s="1"/>
  <c r="E186" i="26" s="1"/>
  <c r="K163" i="12"/>
  <c r="L163" i="12"/>
  <c r="C164" i="12" s="1"/>
  <c r="H186" i="26" l="1"/>
  <c r="J186" i="26" s="1"/>
  <c r="I186" i="26"/>
  <c r="K186" i="26" s="1"/>
  <c r="D164" i="12"/>
  <c r="E164" i="12" s="1"/>
  <c r="L186" i="26" l="1"/>
  <c r="C187" i="26" s="1"/>
  <c r="D187" i="26" s="1"/>
  <c r="E187" i="26" s="1"/>
  <c r="I164" i="12"/>
  <c r="H164" i="12"/>
  <c r="J164" i="12" s="1"/>
  <c r="H187" i="26" l="1"/>
  <c r="J187" i="26" s="1"/>
  <c r="I187" i="26"/>
  <c r="K187" i="26" s="1"/>
  <c r="K164" i="12"/>
  <c r="L164" i="12"/>
  <c r="C165" i="12" s="1"/>
  <c r="L187" i="26" l="1"/>
  <c r="C188" i="26" s="1"/>
  <c r="D188" i="26" s="1"/>
  <c r="E188" i="26" s="1"/>
  <c r="D165" i="12"/>
  <c r="E165" i="12" s="1"/>
  <c r="H188" i="26" l="1"/>
  <c r="J188" i="26" s="1"/>
  <c r="I188" i="26"/>
  <c r="K188" i="26" s="1"/>
  <c r="I165" i="12"/>
  <c r="H165" i="12"/>
  <c r="J165" i="12" s="1"/>
  <c r="L188" i="26" l="1"/>
  <c r="C189" i="26" s="1"/>
  <c r="D189" i="26" s="1"/>
  <c r="E189" i="26" s="1"/>
  <c r="K165" i="12"/>
  <c r="L165" i="12"/>
  <c r="C166" i="12" s="1"/>
  <c r="H189" i="26" l="1"/>
  <c r="J189" i="26" s="1"/>
  <c r="I189" i="26"/>
  <c r="K189" i="26" s="1"/>
  <c r="D166" i="12"/>
  <c r="E166" i="12" s="1"/>
  <c r="L189" i="26" l="1"/>
  <c r="C190" i="26" s="1"/>
  <c r="D190" i="26" s="1"/>
  <c r="E190" i="26" s="1"/>
  <c r="H166" i="12"/>
  <c r="J166" i="12" s="1"/>
  <c r="I166" i="12"/>
  <c r="H190" i="26" l="1"/>
  <c r="J190" i="26" s="1"/>
  <c r="I190" i="26"/>
  <c r="K190" i="26" s="1"/>
  <c r="K166" i="12"/>
  <c r="L166" i="12"/>
  <c r="C167" i="12" s="1"/>
  <c r="L190" i="26" l="1"/>
  <c r="C191" i="26" s="1"/>
  <c r="D191" i="26" s="1"/>
  <c r="E191" i="26" s="1"/>
  <c r="H191" i="26" s="1"/>
  <c r="J191" i="26" s="1"/>
  <c r="D167" i="12"/>
  <c r="E167" i="12" s="1"/>
  <c r="I191" i="26" l="1"/>
  <c r="K191" i="26" s="1"/>
  <c r="I167" i="12"/>
  <c r="H167" i="12"/>
  <c r="J167" i="12" s="1"/>
  <c r="L191" i="26" l="1"/>
  <c r="C192" i="26" s="1"/>
  <c r="D192" i="26" s="1"/>
  <c r="E192" i="26" s="1"/>
  <c r="I192" i="26" s="1"/>
  <c r="H192" i="26"/>
  <c r="J192" i="26" s="1"/>
  <c r="K167" i="12"/>
  <c r="L167" i="12"/>
  <c r="C168" i="12" s="1"/>
  <c r="K192" i="26" l="1"/>
  <c r="L192" i="26"/>
  <c r="C193" i="26" s="1"/>
  <c r="D193" i="26" s="1"/>
  <c r="E193" i="26" s="1"/>
  <c r="D168" i="12"/>
  <c r="E168" i="12" s="1"/>
  <c r="I193" i="26" l="1"/>
  <c r="K193" i="26" s="1"/>
  <c r="H193" i="26"/>
  <c r="J193" i="26" s="1"/>
  <c r="H168" i="12"/>
  <c r="J168" i="12" s="1"/>
  <c r="I168" i="12"/>
  <c r="L193" i="26" l="1"/>
  <c r="C194" i="26" s="1"/>
  <c r="D194" i="26" s="1"/>
  <c r="E194" i="26" s="1"/>
  <c r="K168" i="12"/>
  <c r="L168" i="12"/>
  <c r="C169" i="12" s="1"/>
  <c r="H194" i="26" l="1"/>
  <c r="J194" i="26" s="1"/>
  <c r="I194" i="26"/>
  <c r="K194" i="26" s="1"/>
  <c r="D169" i="12"/>
  <c r="E169" i="12" s="1"/>
  <c r="L194" i="26" l="1"/>
  <c r="C195" i="26" s="1"/>
  <c r="D195" i="26" s="1"/>
  <c r="E195" i="26" s="1"/>
  <c r="I169" i="12"/>
  <c r="H169" i="12"/>
  <c r="J169" i="12" s="1"/>
  <c r="I195" i="26" l="1"/>
  <c r="H195" i="26"/>
  <c r="J195" i="26" s="1"/>
  <c r="K169" i="12"/>
  <c r="L169" i="12"/>
  <c r="C170" i="12" s="1"/>
  <c r="K195" i="26" l="1"/>
  <c r="L195" i="26"/>
  <c r="C196" i="26" s="1"/>
  <c r="D196" i="26" s="1"/>
  <c r="E196" i="26" s="1"/>
  <c r="D170" i="12"/>
  <c r="E170" i="12" s="1"/>
  <c r="I196" i="26" l="1"/>
  <c r="H196" i="26"/>
  <c r="J196" i="26" s="1"/>
  <c r="H170" i="12"/>
  <c r="J170" i="12" s="1"/>
  <c r="I170" i="12"/>
  <c r="L196" i="26" l="1"/>
  <c r="C197" i="26" s="1"/>
  <c r="D197" i="26" s="1"/>
  <c r="E197" i="26" s="1"/>
  <c r="K196" i="26"/>
  <c r="K170" i="12"/>
  <c r="L170" i="12"/>
  <c r="C171" i="12" s="1"/>
  <c r="I197" i="26" l="1"/>
  <c r="H197" i="26"/>
  <c r="D171" i="12"/>
  <c r="E171" i="12" s="1"/>
  <c r="J197" i="26" l="1"/>
  <c r="L197" i="26"/>
  <c r="C198" i="26" s="1"/>
  <c r="D198" i="26" s="1"/>
  <c r="E198" i="26" s="1"/>
  <c r="K197" i="26"/>
  <c r="I171" i="12"/>
  <c r="H171" i="12"/>
  <c r="J171" i="12" s="1"/>
  <c r="H198" i="26" l="1"/>
  <c r="I198" i="26"/>
  <c r="K171" i="12"/>
  <c r="L171" i="12"/>
  <c r="C172" i="12" s="1"/>
  <c r="J198" i="26" l="1"/>
  <c r="K198" i="26" s="1"/>
  <c r="L198" i="26"/>
  <c r="C199" i="26" s="1"/>
  <c r="D199" i="26" s="1"/>
  <c r="E199" i="26" s="1"/>
  <c r="D172" i="12"/>
  <c r="E172" i="12" s="1"/>
  <c r="I199" i="26" l="1"/>
  <c r="H199" i="26"/>
  <c r="J199" i="26" s="1"/>
  <c r="H172" i="12"/>
  <c r="J172" i="12" s="1"/>
  <c r="I172" i="12"/>
  <c r="K199" i="26" l="1"/>
  <c r="L199" i="26"/>
  <c r="C200" i="26" s="1"/>
  <c r="D200" i="26" s="1"/>
  <c r="E200" i="26" s="1"/>
  <c r="K172" i="12"/>
  <c r="L172" i="12"/>
  <c r="C173" i="12" s="1"/>
  <c r="I200" i="26" l="1"/>
  <c r="H200" i="26"/>
  <c r="D173" i="12"/>
  <c r="E173" i="12" s="1"/>
  <c r="J200" i="26" l="1"/>
  <c r="L200" i="26"/>
  <c r="C201" i="26" s="1"/>
  <c r="D201" i="26" s="1"/>
  <c r="E201" i="26" s="1"/>
  <c r="K200" i="26"/>
  <c r="H173" i="12"/>
  <c r="J173" i="12" s="1"/>
  <c r="I173" i="12"/>
  <c r="H201" i="26" l="1"/>
  <c r="J201" i="26" s="1"/>
  <c r="I201" i="26"/>
  <c r="K201" i="26" s="1"/>
  <c r="K173" i="12"/>
  <c r="L173" i="12"/>
  <c r="C174" i="12" s="1"/>
  <c r="L201" i="26" l="1"/>
  <c r="C202" i="26" s="1"/>
  <c r="D202" i="26" s="1"/>
  <c r="E202" i="26" s="1"/>
  <c r="D174" i="12"/>
  <c r="E174" i="12" s="1"/>
  <c r="I202" i="26" l="1"/>
  <c r="H202" i="26"/>
  <c r="J202" i="26" s="1"/>
  <c r="I174" i="12"/>
  <c r="H174" i="12"/>
  <c r="J174" i="12" s="1"/>
  <c r="K202" i="26" l="1"/>
  <c r="L202" i="26"/>
  <c r="C203" i="26" s="1"/>
  <c r="D203" i="26" s="1"/>
  <c r="E203" i="26" s="1"/>
  <c r="K174" i="12"/>
  <c r="L174" i="12"/>
  <c r="C175" i="12" s="1"/>
  <c r="I203" i="26" l="1"/>
  <c r="H203" i="26"/>
  <c r="D175" i="12"/>
  <c r="E175" i="12" s="1"/>
  <c r="J203" i="26" l="1"/>
  <c r="L203" i="26"/>
  <c r="C204" i="26" s="1"/>
  <c r="D204" i="26" s="1"/>
  <c r="E204" i="26" s="1"/>
  <c r="K203" i="26"/>
  <c r="H175" i="12"/>
  <c r="J175" i="12" s="1"/>
  <c r="I175" i="12"/>
  <c r="H204" i="26" l="1"/>
  <c r="J204" i="26" s="1"/>
  <c r="I204" i="26"/>
  <c r="K175" i="12"/>
  <c r="L175" i="12"/>
  <c r="C176" i="12" s="1"/>
  <c r="K204" i="26" l="1"/>
  <c r="L204" i="26"/>
  <c r="C205" i="26" s="1"/>
  <c r="D205" i="26" s="1"/>
  <c r="E205" i="26" s="1"/>
  <c r="D176" i="12"/>
  <c r="E176" i="12" s="1"/>
  <c r="I205" i="26" l="1"/>
  <c r="H205" i="26"/>
  <c r="J205" i="26" s="1"/>
  <c r="I176" i="12"/>
  <c r="H176" i="12"/>
  <c r="J176" i="12" s="1"/>
  <c r="K205" i="26" l="1"/>
  <c r="L205" i="26"/>
  <c r="C206" i="26" s="1"/>
  <c r="D206" i="26" s="1"/>
  <c r="E206" i="26" s="1"/>
  <c r="K176" i="12"/>
  <c r="L176" i="12"/>
  <c r="C177" i="12" s="1"/>
  <c r="I206" i="26" l="1"/>
  <c r="K206" i="26" s="1"/>
  <c r="H206" i="26"/>
  <c r="J206" i="26" s="1"/>
  <c r="D177" i="12"/>
  <c r="E177" i="12" s="1"/>
  <c r="L206" i="26" l="1"/>
  <c r="C207" i="26" s="1"/>
  <c r="D207" i="26" s="1"/>
  <c r="E207" i="26" s="1"/>
  <c r="H177" i="12"/>
  <c r="J177" i="12" s="1"/>
  <c r="I177" i="12"/>
  <c r="I207" i="26" l="1"/>
  <c r="K207" i="26" s="1"/>
  <c r="H207" i="26"/>
  <c r="J207" i="26" s="1"/>
  <c r="K177" i="12"/>
  <c r="L177" i="12"/>
  <c r="C178" i="12" s="1"/>
  <c r="L207" i="26" l="1"/>
  <c r="C208" i="26" s="1"/>
  <c r="D208" i="26" s="1"/>
  <c r="E208" i="26" s="1"/>
  <c r="D178" i="12"/>
  <c r="E178" i="12" s="1"/>
  <c r="I208" i="26" l="1"/>
  <c r="K208" i="26" s="1"/>
  <c r="H208" i="26"/>
  <c r="J208" i="26" s="1"/>
  <c r="I178" i="12"/>
  <c r="H178" i="12"/>
  <c r="J178" i="12" s="1"/>
  <c r="L208" i="26" l="1"/>
  <c r="C209" i="26" s="1"/>
  <c r="D209" i="26" s="1"/>
  <c r="E209" i="26" s="1"/>
  <c r="K178" i="12"/>
  <c r="L178" i="12"/>
  <c r="C179" i="12" s="1"/>
  <c r="I209" i="26" l="1"/>
  <c r="K209" i="26" s="1"/>
  <c r="H209" i="26"/>
  <c r="J209" i="26" s="1"/>
  <c r="D179" i="12"/>
  <c r="E179" i="12" s="1"/>
  <c r="L209" i="26" l="1"/>
  <c r="C210" i="26" s="1"/>
  <c r="D210" i="26" s="1"/>
  <c r="E210" i="26" s="1"/>
  <c r="H179" i="12"/>
  <c r="J179" i="12" s="1"/>
  <c r="I179" i="12"/>
  <c r="I210" i="26" l="1"/>
  <c r="K210" i="26" s="1"/>
  <c r="H210" i="26"/>
  <c r="J210" i="26" s="1"/>
  <c r="K179" i="12"/>
  <c r="L179" i="12"/>
  <c r="C180" i="12" s="1"/>
  <c r="L210" i="26" l="1"/>
  <c r="C211" i="26" s="1"/>
  <c r="D211" i="26" s="1"/>
  <c r="E211" i="26" s="1"/>
  <c r="D180" i="12"/>
  <c r="E180" i="12" s="1"/>
  <c r="I211" i="26" l="1"/>
  <c r="H211" i="26"/>
  <c r="J211" i="26" s="1"/>
  <c r="I180" i="12"/>
  <c r="H180" i="12"/>
  <c r="J180" i="12" s="1"/>
  <c r="K211" i="26" l="1"/>
  <c r="L211" i="26"/>
  <c r="C212" i="26" s="1"/>
  <c r="D212" i="26" s="1"/>
  <c r="E212" i="26" s="1"/>
  <c r="K180" i="12"/>
  <c r="L180" i="12"/>
  <c r="C181" i="12" s="1"/>
  <c r="I212" i="26" l="1"/>
  <c r="K212" i="26" s="1"/>
  <c r="H212" i="26"/>
  <c r="J212" i="26" s="1"/>
  <c r="D181" i="12"/>
  <c r="E181" i="12" s="1"/>
  <c r="L212" i="26" l="1"/>
  <c r="C213" i="26" s="1"/>
  <c r="D213" i="26" s="1"/>
  <c r="E213" i="26" s="1"/>
  <c r="H181" i="12"/>
  <c r="J181" i="12" s="1"/>
  <c r="I181" i="12"/>
  <c r="I213" i="26" l="1"/>
  <c r="H213" i="26"/>
  <c r="J213" i="26" s="1"/>
  <c r="K181" i="12"/>
  <c r="L181" i="12"/>
  <c r="C182" i="12" s="1"/>
  <c r="K213" i="26" l="1"/>
  <c r="L213" i="26"/>
  <c r="C214" i="26" s="1"/>
  <c r="D214" i="26" s="1"/>
  <c r="E214" i="26" s="1"/>
  <c r="D182" i="12"/>
  <c r="E182" i="12" s="1"/>
  <c r="I214" i="26" l="1"/>
  <c r="H214" i="26"/>
  <c r="H182" i="12"/>
  <c r="J182" i="12" s="1"/>
  <c r="I182" i="12"/>
  <c r="J214" i="26" l="1"/>
  <c r="L214" i="26"/>
  <c r="C215" i="26" s="1"/>
  <c r="D215" i="26" s="1"/>
  <c r="E215" i="26" s="1"/>
  <c r="K214" i="26"/>
  <c r="K182" i="12"/>
  <c r="L182" i="12"/>
  <c r="C183" i="12" s="1"/>
  <c r="H215" i="26" l="1"/>
  <c r="J215" i="26" s="1"/>
  <c r="I215" i="26"/>
  <c r="K215" i="26" s="1"/>
  <c r="D183" i="12"/>
  <c r="E183" i="12" s="1"/>
  <c r="L215" i="26" l="1"/>
  <c r="C216" i="26" s="1"/>
  <c r="D216" i="26" s="1"/>
  <c r="E216" i="26" s="1"/>
  <c r="H183" i="12"/>
  <c r="J183" i="12" s="1"/>
  <c r="I183" i="12"/>
  <c r="I216" i="26" l="1"/>
  <c r="K216" i="26" s="1"/>
  <c r="H216" i="26"/>
  <c r="J216" i="26" s="1"/>
  <c r="K183" i="12"/>
  <c r="L183" i="12"/>
  <c r="C184" i="12" s="1"/>
  <c r="L216" i="26" l="1"/>
  <c r="C217" i="26" s="1"/>
  <c r="D217" i="26" s="1"/>
  <c r="E217" i="26" s="1"/>
  <c r="D184" i="12"/>
  <c r="E184" i="12" s="1"/>
  <c r="I217" i="26" l="1"/>
  <c r="H217" i="26"/>
  <c r="J217" i="26" s="1"/>
  <c r="I184" i="12"/>
  <c r="H184" i="12"/>
  <c r="J184" i="12" s="1"/>
  <c r="L217" i="26" l="1"/>
  <c r="C218" i="26" s="1"/>
  <c r="D218" i="26" s="1"/>
  <c r="E218" i="26" s="1"/>
  <c r="K217" i="26"/>
  <c r="K184" i="12"/>
  <c r="L184" i="12"/>
  <c r="C185" i="12" s="1"/>
  <c r="H218" i="26" l="1"/>
  <c r="J218" i="26" s="1"/>
  <c r="I218" i="26"/>
  <c r="K218" i="26" s="1"/>
  <c r="D185" i="12"/>
  <c r="E185" i="12" s="1"/>
  <c r="L218" i="26" l="1"/>
  <c r="C219" i="26" s="1"/>
  <c r="D219" i="26" s="1"/>
  <c r="E219" i="26" s="1"/>
  <c r="I185" i="12"/>
  <c r="H185" i="12"/>
  <c r="J185" i="12" s="1"/>
  <c r="H219" i="26" l="1"/>
  <c r="J219" i="26" s="1"/>
  <c r="I219" i="26"/>
  <c r="K219" i="26" s="1"/>
  <c r="K185" i="12"/>
  <c r="L185" i="12"/>
  <c r="C186" i="12" s="1"/>
  <c r="L219" i="26" l="1"/>
  <c r="C220" i="26" s="1"/>
  <c r="D220" i="26" s="1"/>
  <c r="E220" i="26" s="1"/>
  <c r="D186" i="12"/>
  <c r="E186" i="12" s="1"/>
  <c r="H220" i="26" l="1"/>
  <c r="J220" i="26" s="1"/>
  <c r="I220" i="26"/>
  <c r="K220" i="26" s="1"/>
  <c r="I186" i="12"/>
  <c r="H186" i="12"/>
  <c r="J186" i="12" s="1"/>
  <c r="L220" i="26" l="1"/>
  <c r="C221" i="26" s="1"/>
  <c r="D221" i="26" s="1"/>
  <c r="E221" i="26" s="1"/>
  <c r="K186" i="12"/>
  <c r="L186" i="12"/>
  <c r="C187" i="12" s="1"/>
  <c r="H221" i="26" l="1"/>
  <c r="J221" i="26" s="1"/>
  <c r="I221" i="26"/>
  <c r="K221" i="26" s="1"/>
  <c r="D187" i="12"/>
  <c r="E187" i="12" s="1"/>
  <c r="L221" i="26" l="1"/>
  <c r="C222" i="26" s="1"/>
  <c r="D222" i="26" s="1"/>
  <c r="E222" i="26" s="1"/>
  <c r="H187" i="12"/>
  <c r="J187" i="12" s="1"/>
  <c r="I187" i="12"/>
  <c r="H222" i="26" l="1"/>
  <c r="J222" i="26" s="1"/>
  <c r="I222" i="26"/>
  <c r="K222" i="26" s="1"/>
  <c r="K187" i="12"/>
  <c r="L187" i="12"/>
  <c r="C188" i="12" s="1"/>
  <c r="L222" i="26" l="1"/>
  <c r="C223" i="26" s="1"/>
  <c r="D223" i="26" s="1"/>
  <c r="E223" i="26" s="1"/>
  <c r="D188" i="12"/>
  <c r="E188" i="12" s="1"/>
  <c r="H223" i="26" l="1"/>
  <c r="J223" i="26" s="1"/>
  <c r="I223" i="26"/>
  <c r="K223" i="26" s="1"/>
  <c r="H188" i="12"/>
  <c r="J188" i="12" s="1"/>
  <c r="I188" i="12"/>
  <c r="L223" i="26" l="1"/>
  <c r="C224" i="26" s="1"/>
  <c r="D224" i="26" s="1"/>
  <c r="E224" i="26" s="1"/>
  <c r="H224" i="26" s="1"/>
  <c r="J224" i="26" s="1"/>
  <c r="K188" i="12"/>
  <c r="L188" i="12"/>
  <c r="C189" i="12" s="1"/>
  <c r="I224" i="26" l="1"/>
  <c r="K224" i="26" s="1"/>
  <c r="D189" i="12"/>
  <c r="E189" i="12" s="1"/>
  <c r="L224" i="26" l="1"/>
  <c r="C225" i="26" s="1"/>
  <c r="D225" i="26" s="1"/>
  <c r="E225" i="26" s="1"/>
  <c r="I225" i="26" s="1"/>
  <c r="I189" i="12"/>
  <c r="H189" i="12"/>
  <c r="J189" i="12" s="1"/>
  <c r="H225" i="26" l="1"/>
  <c r="J225" i="26" s="1"/>
  <c r="K225" i="26" s="1"/>
  <c r="L225" i="26"/>
  <c r="C226" i="26" s="1"/>
  <c r="D226" i="26" s="1"/>
  <c r="E226" i="26" s="1"/>
  <c r="K189" i="12"/>
  <c r="L189" i="12"/>
  <c r="C190" i="12" s="1"/>
  <c r="I226" i="26" l="1"/>
  <c r="K226" i="26" s="1"/>
  <c r="H226" i="26"/>
  <c r="J226" i="26" s="1"/>
  <c r="D190" i="12"/>
  <c r="E190" i="12" s="1"/>
  <c r="L226" i="26" l="1"/>
  <c r="C227" i="26" s="1"/>
  <c r="D227" i="26" s="1"/>
  <c r="E227" i="26" s="1"/>
  <c r="H190" i="12"/>
  <c r="J190" i="12" s="1"/>
  <c r="I190" i="12"/>
  <c r="L190" i="12" s="1"/>
  <c r="C191" i="12" s="1"/>
  <c r="I227" i="26" l="1"/>
  <c r="H227" i="26"/>
  <c r="J227" i="26" s="1"/>
  <c r="D191" i="12"/>
  <c r="E191" i="12" s="1"/>
  <c r="K190" i="12"/>
  <c r="K227" i="26" l="1"/>
  <c r="L227" i="26"/>
  <c r="C228" i="26" s="1"/>
  <c r="D228" i="26" s="1"/>
  <c r="E228" i="26" s="1"/>
  <c r="I191" i="12"/>
  <c r="H191" i="12"/>
  <c r="J191" i="12" s="1"/>
  <c r="I228" i="26" l="1"/>
  <c r="H228" i="26"/>
  <c r="K191" i="12"/>
  <c r="L191" i="12"/>
  <c r="C192" i="12" s="1"/>
  <c r="J228" i="26" l="1"/>
  <c r="L228" i="26"/>
  <c r="C229" i="26" s="1"/>
  <c r="D229" i="26" s="1"/>
  <c r="E229" i="26" s="1"/>
  <c r="K228" i="26"/>
  <c r="D192" i="12"/>
  <c r="E192" i="12" s="1"/>
  <c r="H229" i="26" l="1"/>
  <c r="J229" i="26" s="1"/>
  <c r="I229" i="26"/>
  <c r="K229" i="26" s="1"/>
  <c r="H192" i="12"/>
  <c r="J192" i="12" s="1"/>
  <c r="I192" i="12"/>
  <c r="L229" i="26" l="1"/>
  <c r="C230" i="26" s="1"/>
  <c r="D230" i="26" s="1"/>
  <c r="E230" i="26" s="1"/>
  <c r="K192" i="12"/>
  <c r="L192" i="12"/>
  <c r="C193" i="12" s="1"/>
  <c r="I230" i="26" l="1"/>
  <c r="K230" i="26" s="1"/>
  <c r="H230" i="26"/>
  <c r="J230" i="26" s="1"/>
  <c r="D193" i="12"/>
  <c r="E193" i="12" s="1"/>
  <c r="L230" i="26" l="1"/>
  <c r="C231" i="26" s="1"/>
  <c r="D231" i="26" s="1"/>
  <c r="E231" i="26" s="1"/>
  <c r="H193" i="12"/>
  <c r="J193" i="12" s="1"/>
  <c r="I193" i="12"/>
  <c r="I231" i="26" l="1"/>
  <c r="K231" i="26" s="1"/>
  <c r="H231" i="26"/>
  <c r="J231" i="26" s="1"/>
  <c r="K193" i="12"/>
  <c r="L193" i="12"/>
  <c r="C194" i="12" s="1"/>
  <c r="L231" i="26" l="1"/>
  <c r="C232" i="26" s="1"/>
  <c r="D232" i="26" s="1"/>
  <c r="E232" i="26" s="1"/>
  <c r="D194" i="12"/>
  <c r="E194" i="12" s="1"/>
  <c r="I232" i="26" l="1"/>
  <c r="K232" i="26" s="1"/>
  <c r="H232" i="26"/>
  <c r="J232" i="26" s="1"/>
  <c r="I194" i="12"/>
  <c r="H194" i="12"/>
  <c r="J194" i="12" s="1"/>
  <c r="L232" i="26" l="1"/>
  <c r="C233" i="26" s="1"/>
  <c r="D233" i="26" s="1"/>
  <c r="E233" i="26" s="1"/>
  <c r="K194" i="12"/>
  <c r="L194" i="12"/>
  <c r="C195" i="12" s="1"/>
  <c r="I233" i="26" l="1"/>
  <c r="H233" i="26"/>
  <c r="J233" i="26" s="1"/>
  <c r="D195" i="12"/>
  <c r="E195" i="12" s="1"/>
  <c r="K233" i="26" l="1"/>
  <c r="L233" i="26"/>
  <c r="C234" i="26" s="1"/>
  <c r="D234" i="26" s="1"/>
  <c r="E234" i="26" s="1"/>
  <c r="H195" i="12"/>
  <c r="J195" i="12" s="1"/>
  <c r="I195" i="12"/>
  <c r="I234" i="26" l="1"/>
  <c r="K234" i="26" s="1"/>
  <c r="H234" i="26"/>
  <c r="J234" i="26" s="1"/>
  <c r="K195" i="12"/>
  <c r="L195" i="12"/>
  <c r="C196" i="12" s="1"/>
  <c r="L234" i="26" l="1"/>
  <c r="C235" i="26" s="1"/>
  <c r="D235" i="26" s="1"/>
  <c r="E235" i="26" s="1"/>
  <c r="D196" i="12"/>
  <c r="E196" i="12" s="1"/>
  <c r="I235" i="26" l="1"/>
  <c r="K235" i="26" s="1"/>
  <c r="H235" i="26"/>
  <c r="J235" i="26" s="1"/>
  <c r="H196" i="12"/>
  <c r="J196" i="12" s="1"/>
  <c r="I196" i="12"/>
  <c r="L235" i="26" l="1"/>
  <c r="C236" i="26" s="1"/>
  <c r="D236" i="26" s="1"/>
  <c r="E236" i="26" s="1"/>
  <c r="K196" i="12"/>
  <c r="L196" i="12"/>
  <c r="C197" i="12" s="1"/>
  <c r="I236" i="26" l="1"/>
  <c r="K236" i="26" s="1"/>
  <c r="H236" i="26"/>
  <c r="J236" i="26" s="1"/>
  <c r="D197" i="12"/>
  <c r="E197" i="12" s="1"/>
  <c r="L236" i="26" l="1"/>
  <c r="C237" i="26" s="1"/>
  <c r="D237" i="26" s="1"/>
  <c r="E237" i="26" s="1"/>
  <c r="I197" i="12"/>
  <c r="H197" i="12"/>
  <c r="J197" i="12" s="1"/>
  <c r="I237" i="26" l="1"/>
  <c r="K237" i="26" s="1"/>
  <c r="H237" i="26"/>
  <c r="J237" i="26" s="1"/>
  <c r="K197" i="12"/>
  <c r="L197" i="12"/>
  <c r="C198" i="12" s="1"/>
  <c r="L237" i="26" l="1"/>
  <c r="C238" i="26" s="1"/>
  <c r="D238" i="26" s="1"/>
  <c r="E238" i="26" s="1"/>
  <c r="D198" i="12"/>
  <c r="E198" i="12" s="1"/>
  <c r="I238" i="26" l="1"/>
  <c r="K238" i="26" s="1"/>
  <c r="H238" i="26"/>
  <c r="J238" i="26" s="1"/>
  <c r="H198" i="12"/>
  <c r="J198" i="12" s="1"/>
  <c r="I198" i="12"/>
  <c r="L238" i="26" l="1"/>
  <c r="C239" i="26" s="1"/>
  <c r="D239" i="26" s="1"/>
  <c r="E239" i="26" s="1"/>
  <c r="K198" i="12"/>
  <c r="L198" i="12"/>
  <c r="C199" i="12" s="1"/>
  <c r="I239" i="26" l="1"/>
  <c r="K239" i="26" s="1"/>
  <c r="H239" i="26"/>
  <c r="J239" i="26" s="1"/>
  <c r="D199" i="12"/>
  <c r="E199" i="12" s="1"/>
  <c r="L239" i="26" l="1"/>
  <c r="C240" i="26" s="1"/>
  <c r="D240" i="26" s="1"/>
  <c r="E240" i="26" s="1"/>
  <c r="I199" i="12"/>
  <c r="H199" i="12"/>
  <c r="J199" i="12" s="1"/>
  <c r="I240" i="26" l="1"/>
  <c r="K240" i="26" s="1"/>
  <c r="H240" i="26"/>
  <c r="J240" i="26" s="1"/>
  <c r="K199" i="12"/>
  <c r="L199" i="12"/>
  <c r="C200" i="12" s="1"/>
  <c r="L240" i="26" l="1"/>
  <c r="C241" i="26" s="1"/>
  <c r="D241" i="26" s="1"/>
  <c r="E241" i="26" s="1"/>
  <c r="D200" i="12"/>
  <c r="E200" i="12" s="1"/>
  <c r="I241" i="26" l="1"/>
  <c r="H241" i="26"/>
  <c r="J241" i="26" s="1"/>
  <c r="H200" i="12"/>
  <c r="J200" i="12" s="1"/>
  <c r="I200" i="12"/>
  <c r="K241" i="26" l="1"/>
  <c r="L241" i="26"/>
  <c r="C242" i="26" s="1"/>
  <c r="D242" i="26" s="1"/>
  <c r="E242" i="26" s="1"/>
  <c r="K200" i="12"/>
  <c r="L200" i="12"/>
  <c r="C201" i="12" s="1"/>
  <c r="I242" i="26" l="1"/>
  <c r="H242" i="26"/>
  <c r="D201" i="12"/>
  <c r="E201" i="12" s="1"/>
  <c r="J242" i="26" l="1"/>
  <c r="L242" i="26"/>
  <c r="C243" i="26" s="1"/>
  <c r="D243" i="26" s="1"/>
  <c r="E243" i="26" s="1"/>
  <c r="K242" i="26"/>
  <c r="I201" i="12"/>
  <c r="H201" i="12"/>
  <c r="J201" i="12" s="1"/>
  <c r="H243" i="26" l="1"/>
  <c r="I243" i="26"/>
  <c r="K201" i="12"/>
  <c r="L201" i="12"/>
  <c r="C202" i="12" s="1"/>
  <c r="J243" i="26" l="1"/>
  <c r="K243" i="26" s="1"/>
  <c r="L243" i="26"/>
  <c r="C244" i="26" s="1"/>
  <c r="D202" i="12"/>
  <c r="E202" i="12" s="1"/>
  <c r="D244" i="26" l="1"/>
  <c r="E244" i="26"/>
  <c r="H202" i="12"/>
  <c r="J202" i="12" s="1"/>
  <c r="I202" i="12"/>
  <c r="I244" i="26" l="1"/>
  <c r="H244" i="26"/>
  <c r="K202" i="12"/>
  <c r="L202" i="12"/>
  <c r="C203" i="12" s="1"/>
  <c r="J244" i="26" l="1"/>
  <c r="L244" i="26"/>
  <c r="C245" i="26" s="1"/>
  <c r="D245" i="26" s="1"/>
  <c r="E245" i="26" s="1"/>
  <c r="K244" i="26"/>
  <c r="D203" i="12"/>
  <c r="E203" i="12" s="1"/>
  <c r="H245" i="26" l="1"/>
  <c r="J245" i="26" s="1"/>
  <c r="I245" i="26"/>
  <c r="K245" i="26" s="1"/>
  <c r="I203" i="12"/>
  <c r="H203" i="12"/>
  <c r="J203" i="12" s="1"/>
  <c r="L245" i="26" l="1"/>
  <c r="C246" i="26" s="1"/>
  <c r="D246" i="26" s="1"/>
  <c r="E246" i="26" s="1"/>
  <c r="K203" i="12"/>
  <c r="L203" i="12"/>
  <c r="C204" i="12" s="1"/>
  <c r="I246" i="26" l="1"/>
  <c r="K246" i="26" s="1"/>
  <c r="H246" i="26"/>
  <c r="J246" i="26" s="1"/>
  <c r="D204" i="12"/>
  <c r="E204" i="12" s="1"/>
  <c r="L246" i="26" l="1"/>
  <c r="C247" i="26" s="1"/>
  <c r="D247" i="26" s="1"/>
  <c r="E247" i="26" s="1"/>
  <c r="H204" i="12"/>
  <c r="J204" i="12" s="1"/>
  <c r="I204" i="12"/>
  <c r="I247" i="26" l="1"/>
  <c r="K247" i="26" s="1"/>
  <c r="H247" i="26"/>
  <c r="J247" i="26" s="1"/>
  <c r="K204" i="12"/>
  <c r="L204" i="12"/>
  <c r="C205" i="12" s="1"/>
  <c r="L247" i="26" l="1"/>
  <c r="C248" i="26" s="1"/>
  <c r="D248" i="26" s="1"/>
  <c r="E248" i="26" s="1"/>
  <c r="D205" i="12"/>
  <c r="E205" i="12" s="1"/>
  <c r="I248" i="26" l="1"/>
  <c r="K248" i="26" s="1"/>
  <c r="H248" i="26"/>
  <c r="J248" i="26" s="1"/>
  <c r="I205" i="12"/>
  <c r="H205" i="12"/>
  <c r="J205" i="12" s="1"/>
  <c r="L248" i="26" l="1"/>
  <c r="C249" i="26" s="1"/>
  <c r="D249" i="26" s="1"/>
  <c r="E249" i="26" s="1"/>
  <c r="K205" i="12"/>
  <c r="L205" i="12"/>
  <c r="C206" i="12" s="1"/>
  <c r="I249" i="26" l="1"/>
  <c r="K249" i="26" s="1"/>
  <c r="H249" i="26"/>
  <c r="J249" i="26" s="1"/>
  <c r="D206" i="12"/>
  <c r="E206" i="12" s="1"/>
  <c r="L249" i="26" l="1"/>
  <c r="C250" i="26" s="1"/>
  <c r="D250" i="26" s="1"/>
  <c r="E250" i="26" s="1"/>
  <c r="H206" i="12"/>
  <c r="J206" i="12" s="1"/>
  <c r="I206" i="12"/>
  <c r="I250" i="26" l="1"/>
  <c r="K250" i="26" s="1"/>
  <c r="H250" i="26"/>
  <c r="J250" i="26" s="1"/>
  <c r="K206" i="12"/>
  <c r="L206" i="12"/>
  <c r="C207" i="12" s="1"/>
  <c r="L250" i="26" l="1"/>
  <c r="C251" i="26" s="1"/>
  <c r="D251" i="26" s="1"/>
  <c r="E251" i="26" s="1"/>
  <c r="D207" i="12"/>
  <c r="E207" i="12" s="1"/>
  <c r="I251" i="26" l="1"/>
  <c r="K251" i="26" s="1"/>
  <c r="H251" i="26"/>
  <c r="J251" i="26" s="1"/>
  <c r="I207" i="12"/>
  <c r="H207" i="12"/>
  <c r="J207" i="12" s="1"/>
  <c r="L251" i="26" l="1"/>
  <c r="C252" i="26" s="1"/>
  <c r="D252" i="26" s="1"/>
  <c r="E252" i="26" s="1"/>
  <c r="K207" i="12"/>
  <c r="L207" i="12"/>
  <c r="C208" i="12" s="1"/>
  <c r="I252" i="26" l="1"/>
  <c r="H252" i="26"/>
  <c r="D208" i="12"/>
  <c r="E208" i="12" s="1"/>
  <c r="J252" i="26" l="1"/>
  <c r="L252" i="26"/>
  <c r="C253" i="26" s="1"/>
  <c r="D253" i="26" s="1"/>
  <c r="E253" i="26" s="1"/>
  <c r="K252" i="26"/>
  <c r="I208" i="12"/>
  <c r="L208" i="12" s="1"/>
  <c r="C209" i="12" s="1"/>
  <c r="H208" i="12"/>
  <c r="J208" i="12" s="1"/>
  <c r="H253" i="26" l="1"/>
  <c r="I253" i="26"/>
  <c r="D209" i="12"/>
  <c r="E209" i="12" s="1"/>
  <c r="K208" i="12"/>
  <c r="J253" i="26" l="1"/>
  <c r="K253" i="26" s="1"/>
  <c r="L253" i="26"/>
  <c r="C254" i="26" s="1"/>
  <c r="D254" i="26" s="1"/>
  <c r="E254" i="26" s="1"/>
  <c r="I209" i="12"/>
  <c r="H209" i="12"/>
  <c r="J209" i="12" s="1"/>
  <c r="H254" i="26" l="1"/>
  <c r="J254" i="26" s="1"/>
  <c r="I254" i="26"/>
  <c r="K254" i="26" s="1"/>
  <c r="K209" i="12"/>
  <c r="L209" i="12"/>
  <c r="C210" i="12" s="1"/>
  <c r="L254" i="26" l="1"/>
  <c r="C255" i="26" s="1"/>
  <c r="D255" i="26" s="1"/>
  <c r="E255" i="26" s="1"/>
  <c r="D210" i="12"/>
  <c r="E210" i="12" s="1"/>
  <c r="I255" i="26" l="1"/>
  <c r="H255" i="26"/>
  <c r="J255" i="26" s="1"/>
  <c r="I210" i="12"/>
  <c r="H210" i="12"/>
  <c r="J210" i="12" s="1"/>
  <c r="K255" i="26" l="1"/>
  <c r="L255" i="26"/>
  <c r="C256" i="26" s="1"/>
  <c r="K210" i="12"/>
  <c r="L210" i="12"/>
  <c r="C211" i="12" s="1"/>
  <c r="D256" i="26" l="1"/>
  <c r="E256" i="26"/>
  <c r="D211" i="12"/>
  <c r="E211" i="12" s="1"/>
  <c r="H256" i="26" l="1"/>
  <c r="J256" i="26" s="1"/>
  <c r="I256" i="26"/>
  <c r="K256" i="26" s="1"/>
  <c r="I211" i="12"/>
  <c r="H211" i="12"/>
  <c r="J211" i="12" s="1"/>
  <c r="L256" i="26" l="1"/>
  <c r="C257" i="26" s="1"/>
  <c r="D257" i="26" s="1"/>
  <c r="E257" i="26" s="1"/>
  <c r="K211" i="12"/>
  <c r="L211" i="12"/>
  <c r="C212" i="12" s="1"/>
  <c r="H257" i="26" l="1"/>
  <c r="J257" i="26" s="1"/>
  <c r="I257" i="26"/>
  <c r="K257" i="26" s="1"/>
  <c r="D212" i="12"/>
  <c r="E212" i="12" s="1"/>
  <c r="L257" i="26" l="1"/>
  <c r="C258" i="26" s="1"/>
  <c r="D258" i="26" s="1"/>
  <c r="E258" i="26" s="1"/>
  <c r="H258" i="26" s="1"/>
  <c r="J258" i="26" s="1"/>
  <c r="H212" i="12"/>
  <c r="J212" i="12" s="1"/>
  <c r="I212" i="12"/>
  <c r="I258" i="26" l="1"/>
  <c r="K258" i="26" s="1"/>
  <c r="K212" i="12"/>
  <c r="L212" i="12"/>
  <c r="C213" i="12" s="1"/>
  <c r="L258" i="26" l="1"/>
  <c r="C259" i="26" s="1"/>
  <c r="D259" i="26" s="1"/>
  <c r="E259" i="26" s="1"/>
  <c r="I259" i="26" s="1"/>
  <c r="D213" i="12"/>
  <c r="E213" i="12" s="1"/>
  <c r="H259" i="26" l="1"/>
  <c r="J259" i="26" s="1"/>
  <c r="K259" i="26" s="1"/>
  <c r="L259" i="26"/>
  <c r="C260" i="26" s="1"/>
  <c r="D260" i="26" s="1"/>
  <c r="E260" i="26" s="1"/>
  <c r="I213" i="12"/>
  <c r="H213" i="12"/>
  <c r="J213" i="12" s="1"/>
  <c r="I260" i="26" l="1"/>
  <c r="K260" i="26" s="1"/>
  <c r="H260" i="26"/>
  <c r="J260" i="26" s="1"/>
  <c r="K213" i="12"/>
  <c r="L213" i="12"/>
  <c r="C214" i="12" s="1"/>
  <c r="L260" i="26" l="1"/>
  <c r="C261" i="26" s="1"/>
  <c r="D261" i="26" s="1"/>
  <c r="E261" i="26" s="1"/>
  <c r="D214" i="12"/>
  <c r="E214" i="12" s="1"/>
  <c r="I261" i="26" l="1"/>
  <c r="K261" i="26" s="1"/>
  <c r="H261" i="26"/>
  <c r="J261" i="26" s="1"/>
  <c r="H214" i="12"/>
  <c r="J214" i="12" s="1"/>
  <c r="I214" i="12"/>
  <c r="L261" i="26" l="1"/>
  <c r="C262" i="26" s="1"/>
  <c r="D262" i="26" s="1"/>
  <c r="E262" i="26" s="1"/>
  <c r="K214" i="12"/>
  <c r="L214" i="12"/>
  <c r="C215" i="12" s="1"/>
  <c r="I262" i="26" l="1"/>
  <c r="K262" i="26" s="1"/>
  <c r="H262" i="26"/>
  <c r="J262" i="26" s="1"/>
  <c r="D215" i="12"/>
  <c r="E215" i="12" s="1"/>
  <c r="L262" i="26" l="1"/>
  <c r="C263" i="26" s="1"/>
  <c r="D263" i="26" s="1"/>
  <c r="E263" i="26" s="1"/>
  <c r="I215" i="12"/>
  <c r="H215" i="12"/>
  <c r="J215" i="12" s="1"/>
  <c r="I263" i="26" l="1"/>
  <c r="K263" i="26" s="1"/>
  <c r="H263" i="26"/>
  <c r="J263" i="26" s="1"/>
  <c r="K215" i="12"/>
  <c r="L215" i="12"/>
  <c r="C216" i="12" s="1"/>
  <c r="L263" i="26" l="1"/>
  <c r="C264" i="26" s="1"/>
  <c r="D216" i="12"/>
  <c r="E216" i="12" s="1"/>
  <c r="D264" i="26" l="1"/>
  <c r="E264" i="26" s="1"/>
  <c r="H216" i="12"/>
  <c r="J216" i="12" s="1"/>
  <c r="I216" i="12"/>
  <c r="H264" i="26" l="1"/>
  <c r="J264" i="26" s="1"/>
  <c r="I264" i="26"/>
  <c r="K264" i="26" s="1"/>
  <c r="K216" i="12"/>
  <c r="L216" i="12"/>
  <c r="C217" i="12" s="1"/>
  <c r="L264" i="26" l="1"/>
  <c r="C265" i="26" s="1"/>
  <c r="D265" i="26" s="1"/>
  <c r="E265" i="26" s="1"/>
  <c r="I265" i="26" s="1"/>
  <c r="D217" i="12"/>
  <c r="E217" i="12" s="1"/>
  <c r="H265" i="26" l="1"/>
  <c r="J265" i="26" s="1"/>
  <c r="K265" i="26" s="1"/>
  <c r="L265" i="26"/>
  <c r="C266" i="26" s="1"/>
  <c r="D266" i="26" s="1"/>
  <c r="E266" i="26" s="1"/>
  <c r="H266" i="26" s="1"/>
  <c r="J266" i="26" s="1"/>
  <c r="I217" i="12"/>
  <c r="H217" i="12"/>
  <c r="J217" i="12" s="1"/>
  <c r="I266" i="26" l="1"/>
  <c r="K266" i="26" s="1"/>
  <c r="L266" i="26"/>
  <c r="C267" i="26" s="1"/>
  <c r="D267" i="26" s="1"/>
  <c r="E267" i="26" s="1"/>
  <c r="K217" i="12"/>
  <c r="L217" i="12"/>
  <c r="C218" i="12" s="1"/>
  <c r="H267" i="26" l="1"/>
  <c r="J267" i="26" s="1"/>
  <c r="I267" i="26"/>
  <c r="K267" i="26" s="1"/>
  <c r="D218" i="12"/>
  <c r="E218" i="12" s="1"/>
  <c r="L267" i="26" l="1"/>
  <c r="C268" i="26" s="1"/>
  <c r="D268" i="26" s="1"/>
  <c r="E268" i="26" s="1"/>
  <c r="H218" i="12"/>
  <c r="J218" i="12" s="1"/>
  <c r="I218" i="12"/>
  <c r="H268" i="26" l="1"/>
  <c r="J268" i="26" s="1"/>
  <c r="I268" i="26"/>
  <c r="K268" i="26" s="1"/>
  <c r="K218" i="12"/>
  <c r="L218" i="12"/>
  <c r="C219" i="12" s="1"/>
  <c r="L268" i="26" l="1"/>
  <c r="C269" i="26" s="1"/>
  <c r="D269" i="26" s="1"/>
  <c r="E269" i="26" s="1"/>
  <c r="D219" i="12"/>
  <c r="E219" i="12" s="1"/>
  <c r="H269" i="26" l="1"/>
  <c r="J269" i="26" s="1"/>
  <c r="I269" i="26"/>
  <c r="K269" i="26" s="1"/>
  <c r="I219" i="12"/>
  <c r="H219" i="12"/>
  <c r="J219" i="12" s="1"/>
  <c r="L269" i="26" l="1"/>
  <c r="C270" i="26" s="1"/>
  <c r="D270" i="26" s="1"/>
  <c r="E270" i="26" s="1"/>
  <c r="L219" i="12"/>
  <c r="C220" i="12" s="1"/>
  <c r="D220" i="12"/>
  <c r="E220" i="12" s="1"/>
  <c r="K219" i="12"/>
  <c r="H270" i="26" l="1"/>
  <c r="J270" i="26" s="1"/>
  <c r="I270" i="26"/>
  <c r="K270" i="26" s="1"/>
  <c r="H220" i="12"/>
  <c r="J220" i="12" s="1"/>
  <c r="I220" i="12"/>
  <c r="L270" i="26" l="1"/>
  <c r="C271" i="26" s="1"/>
  <c r="D271" i="26" s="1"/>
  <c r="E271" i="26" s="1"/>
  <c r="K220" i="12"/>
  <c r="L220" i="12"/>
  <c r="C221" i="12" s="1"/>
  <c r="H271" i="26" l="1"/>
  <c r="J271" i="26" s="1"/>
  <c r="I271" i="26"/>
  <c r="K271" i="26" s="1"/>
  <c r="D221" i="12"/>
  <c r="E221" i="12" s="1"/>
  <c r="L271" i="26" l="1"/>
  <c r="C272" i="26" s="1"/>
  <c r="D272" i="26" s="1"/>
  <c r="E272" i="26" s="1"/>
  <c r="H221" i="12"/>
  <c r="J221" i="12" s="1"/>
  <c r="I221" i="12"/>
  <c r="H272" i="26" l="1"/>
  <c r="J272" i="26" s="1"/>
  <c r="I272" i="26"/>
  <c r="K272" i="26" s="1"/>
  <c r="K221" i="12"/>
  <c r="L221" i="12"/>
  <c r="C222" i="12" s="1"/>
  <c r="L272" i="26" l="1"/>
  <c r="C273" i="26" s="1"/>
  <c r="D273" i="26" s="1"/>
  <c r="E273" i="26" s="1"/>
  <c r="D222" i="12"/>
  <c r="E222" i="12" s="1"/>
  <c r="H273" i="26" l="1"/>
  <c r="J273" i="26" s="1"/>
  <c r="I273" i="26"/>
  <c r="K273" i="26" s="1"/>
  <c r="I222" i="12"/>
  <c r="H222" i="12"/>
  <c r="J222" i="12" s="1"/>
  <c r="L273" i="26" l="1"/>
  <c r="C274" i="26" s="1"/>
  <c r="D274" i="26" s="1"/>
  <c r="E274" i="26" s="1"/>
  <c r="K222" i="12"/>
  <c r="L222" i="12"/>
  <c r="C223" i="12" s="1"/>
  <c r="H274" i="26" l="1"/>
  <c r="J274" i="26" s="1"/>
  <c r="I274" i="26"/>
  <c r="K274" i="26" s="1"/>
  <c r="D223" i="12"/>
  <c r="E223" i="12" s="1"/>
  <c r="L274" i="26" l="1"/>
  <c r="C275" i="26" s="1"/>
  <c r="D275" i="26" s="1"/>
  <c r="E275" i="26" s="1"/>
  <c r="H223" i="12"/>
  <c r="J223" i="12" s="1"/>
  <c r="I223" i="12"/>
  <c r="H275" i="26" l="1"/>
  <c r="J275" i="26" s="1"/>
  <c r="I275" i="26"/>
  <c r="K275" i="26" s="1"/>
  <c r="K223" i="12"/>
  <c r="L223" i="12"/>
  <c r="C224" i="12" s="1"/>
  <c r="L275" i="26" l="1"/>
  <c r="C276" i="26" s="1"/>
  <c r="D276" i="26" s="1"/>
  <c r="E276" i="26" s="1"/>
  <c r="D224" i="12"/>
  <c r="E224" i="12" s="1"/>
  <c r="H276" i="26" l="1"/>
  <c r="J276" i="26" s="1"/>
  <c r="I276" i="26"/>
  <c r="K276" i="26" s="1"/>
  <c r="I224" i="12"/>
  <c r="H224" i="12"/>
  <c r="J224" i="12" s="1"/>
  <c r="L276" i="26" l="1"/>
  <c r="C277" i="26" s="1"/>
  <c r="D277" i="26" s="1"/>
  <c r="E277" i="26" s="1"/>
  <c r="K224" i="12"/>
  <c r="L224" i="12"/>
  <c r="C225" i="12" s="1"/>
  <c r="H277" i="26" l="1"/>
  <c r="J277" i="26" s="1"/>
  <c r="I277" i="26"/>
  <c r="K277" i="26" s="1"/>
  <c r="D225" i="12"/>
  <c r="E225" i="12" s="1"/>
  <c r="L277" i="26" l="1"/>
  <c r="C278" i="26" s="1"/>
  <c r="D278" i="26" s="1"/>
  <c r="E278" i="26" s="1"/>
  <c r="H225" i="12"/>
  <c r="J225" i="12" s="1"/>
  <c r="I225" i="12"/>
  <c r="H278" i="26" l="1"/>
  <c r="J278" i="26" s="1"/>
  <c r="I278" i="26"/>
  <c r="K278" i="26" s="1"/>
  <c r="K225" i="12"/>
  <c r="L225" i="12"/>
  <c r="C226" i="12" s="1"/>
  <c r="L278" i="26" l="1"/>
  <c r="C279" i="26" s="1"/>
  <c r="D279" i="26" s="1"/>
  <c r="E279" i="26" s="1"/>
  <c r="D226" i="12"/>
  <c r="E226" i="12" s="1"/>
  <c r="H279" i="26" l="1"/>
  <c r="J279" i="26" s="1"/>
  <c r="I279" i="26"/>
  <c r="K279" i="26" s="1"/>
  <c r="I226" i="12"/>
  <c r="H226" i="12"/>
  <c r="J226" i="12" s="1"/>
  <c r="L279" i="26" l="1"/>
  <c r="C280" i="26" s="1"/>
  <c r="D280" i="26" s="1"/>
  <c r="E280" i="26" s="1"/>
  <c r="K226" i="12"/>
  <c r="L226" i="12"/>
  <c r="C227" i="12" s="1"/>
  <c r="H280" i="26" l="1"/>
  <c r="J280" i="26" s="1"/>
  <c r="I280" i="26"/>
  <c r="K280" i="26" s="1"/>
  <c r="D227" i="12"/>
  <c r="E227" i="12" s="1"/>
  <c r="L280" i="26" l="1"/>
  <c r="C281" i="26" s="1"/>
  <c r="D281" i="26" s="1"/>
  <c r="E281" i="26" s="1"/>
  <c r="H227" i="12"/>
  <c r="J227" i="12" s="1"/>
  <c r="I227" i="12"/>
  <c r="H281" i="26" l="1"/>
  <c r="J281" i="26" s="1"/>
  <c r="I281" i="26"/>
  <c r="K281" i="26" s="1"/>
  <c r="K227" i="12"/>
  <c r="L227" i="12"/>
  <c r="C228" i="12" s="1"/>
  <c r="L281" i="26" l="1"/>
  <c r="C282" i="26" s="1"/>
  <c r="D282" i="26" s="1"/>
  <c r="E282" i="26" s="1"/>
  <c r="D228" i="12"/>
  <c r="E228" i="12" s="1"/>
  <c r="H282" i="26" l="1"/>
  <c r="J282" i="26" s="1"/>
  <c r="I282" i="26"/>
  <c r="K282" i="26" s="1"/>
  <c r="I228" i="12"/>
  <c r="H228" i="12"/>
  <c r="J228" i="12" s="1"/>
  <c r="L282" i="26" l="1"/>
  <c r="C283" i="26" s="1"/>
  <c r="D283" i="26" s="1"/>
  <c r="E283" i="26" s="1"/>
  <c r="K228" i="12"/>
  <c r="L228" i="12"/>
  <c r="C229" i="12" s="1"/>
  <c r="H283" i="26" l="1"/>
  <c r="J283" i="26" s="1"/>
  <c r="I283" i="26"/>
  <c r="K283" i="26" s="1"/>
  <c r="D229" i="12"/>
  <c r="E229" i="12" s="1"/>
  <c r="L283" i="26" l="1"/>
  <c r="C284" i="26" s="1"/>
  <c r="D284" i="26" s="1"/>
  <c r="E284" i="26" s="1"/>
  <c r="H229" i="12"/>
  <c r="J229" i="12" s="1"/>
  <c r="I229" i="12"/>
  <c r="H284" i="26" l="1"/>
  <c r="J284" i="26" s="1"/>
  <c r="I284" i="26"/>
  <c r="K284" i="26" s="1"/>
  <c r="K229" i="12"/>
  <c r="L229" i="12"/>
  <c r="C230" i="12" s="1"/>
  <c r="L284" i="26" l="1"/>
  <c r="C285" i="26" s="1"/>
  <c r="D285" i="26" s="1"/>
  <c r="E285" i="26" s="1"/>
  <c r="D230" i="12"/>
  <c r="E230" i="12" s="1"/>
  <c r="H285" i="26" l="1"/>
  <c r="J285" i="26" s="1"/>
  <c r="I285" i="26"/>
  <c r="K285" i="26" s="1"/>
  <c r="I230" i="12"/>
  <c r="H230" i="12"/>
  <c r="J230" i="12" s="1"/>
  <c r="L285" i="26" l="1"/>
  <c r="C286" i="26" s="1"/>
  <c r="D286" i="26" s="1"/>
  <c r="E286" i="26" s="1"/>
  <c r="K230" i="12"/>
  <c r="L230" i="12"/>
  <c r="C231" i="12" s="1"/>
  <c r="H286" i="26" l="1"/>
  <c r="J286" i="26" s="1"/>
  <c r="I286" i="26"/>
  <c r="K286" i="26" s="1"/>
  <c r="D231" i="12"/>
  <c r="E231" i="12" s="1"/>
  <c r="L286" i="26" l="1"/>
  <c r="C287" i="26" s="1"/>
  <c r="D287" i="26" s="1"/>
  <c r="E287" i="26" s="1"/>
  <c r="H231" i="12"/>
  <c r="J231" i="12" s="1"/>
  <c r="I231" i="12"/>
  <c r="H287" i="26" l="1"/>
  <c r="J287" i="26" s="1"/>
  <c r="I287" i="26"/>
  <c r="K287" i="26" s="1"/>
  <c r="K231" i="12"/>
  <c r="L231" i="12"/>
  <c r="C232" i="12" s="1"/>
  <c r="L287" i="26" l="1"/>
  <c r="C288" i="26" s="1"/>
  <c r="D288" i="26" s="1"/>
  <c r="E288" i="26" s="1"/>
  <c r="D232" i="12"/>
  <c r="E232" i="12" s="1"/>
  <c r="I288" i="26" l="1"/>
  <c r="H288" i="26"/>
  <c r="J288" i="26" s="1"/>
  <c r="I232" i="12"/>
  <c r="H232" i="12"/>
  <c r="J232" i="12" s="1"/>
  <c r="K288" i="26" l="1"/>
  <c r="L288" i="26"/>
  <c r="C289" i="26" s="1"/>
  <c r="D289" i="26" s="1"/>
  <c r="E289" i="26" s="1"/>
  <c r="K232" i="12"/>
  <c r="L232" i="12"/>
  <c r="C233" i="12" s="1"/>
  <c r="I289" i="26" l="1"/>
  <c r="K289" i="26" s="1"/>
  <c r="H289" i="26"/>
  <c r="J289" i="26" s="1"/>
  <c r="D233" i="12"/>
  <c r="E233" i="12" s="1"/>
  <c r="L289" i="26" l="1"/>
  <c r="C290" i="26" s="1"/>
  <c r="D290" i="26" s="1"/>
  <c r="E290" i="26" s="1"/>
  <c r="H233" i="12"/>
  <c r="J233" i="12" s="1"/>
  <c r="I233" i="12"/>
  <c r="H290" i="26" l="1"/>
  <c r="J290" i="26" s="1"/>
  <c r="I290" i="26"/>
  <c r="K290" i="26" s="1"/>
  <c r="K233" i="12"/>
  <c r="L233" i="12"/>
  <c r="C234" i="12" s="1"/>
  <c r="L290" i="26" l="1"/>
  <c r="C291" i="26" s="1"/>
  <c r="D291" i="26" s="1"/>
  <c r="E291" i="26" s="1"/>
  <c r="H291" i="26" s="1"/>
  <c r="J291" i="26" s="1"/>
  <c r="D234" i="12"/>
  <c r="E234" i="12" s="1"/>
  <c r="I291" i="26" l="1"/>
  <c r="K291" i="26" s="1"/>
  <c r="I234" i="12"/>
  <c r="H234" i="12"/>
  <c r="J234" i="12" s="1"/>
  <c r="L291" i="26" l="1"/>
  <c r="C292" i="26" s="1"/>
  <c r="D292" i="26" s="1"/>
  <c r="E292" i="26" s="1"/>
  <c r="I292" i="26" s="1"/>
  <c r="K292" i="26" s="1"/>
  <c r="H292" i="26"/>
  <c r="J292" i="26" s="1"/>
  <c r="K234" i="12"/>
  <c r="L234" i="12"/>
  <c r="C235" i="12" s="1"/>
  <c r="L292" i="26" l="1"/>
  <c r="C293" i="26" s="1"/>
  <c r="D293" i="26" s="1"/>
  <c r="E293" i="26" s="1"/>
  <c r="I293" i="26" s="1"/>
  <c r="D235" i="12"/>
  <c r="E235" i="12" s="1"/>
  <c r="H293" i="26" l="1"/>
  <c r="J293" i="26" s="1"/>
  <c r="K293" i="26" s="1"/>
  <c r="L293" i="26"/>
  <c r="C294" i="26" s="1"/>
  <c r="D294" i="26" s="1"/>
  <c r="E294" i="26" s="1"/>
  <c r="H235" i="12"/>
  <c r="J235" i="12" s="1"/>
  <c r="I235" i="12"/>
  <c r="H294" i="26" l="1"/>
  <c r="J294" i="26" s="1"/>
  <c r="I294" i="26"/>
  <c r="K294" i="26" s="1"/>
  <c r="L294" i="26"/>
  <c r="C295" i="26" s="1"/>
  <c r="D295" i="26" s="1"/>
  <c r="E295" i="26" s="1"/>
  <c r="K235" i="12"/>
  <c r="L235" i="12"/>
  <c r="C236" i="12" s="1"/>
  <c r="H295" i="26" l="1"/>
  <c r="J295" i="26" s="1"/>
  <c r="I295" i="26"/>
  <c r="K295" i="26" s="1"/>
  <c r="D236" i="12"/>
  <c r="E236" i="12" s="1"/>
  <c r="L295" i="26" l="1"/>
  <c r="C296" i="26" s="1"/>
  <c r="D296" i="26" s="1"/>
  <c r="E296" i="26" s="1"/>
  <c r="H236" i="12"/>
  <c r="J236" i="12" s="1"/>
  <c r="I236" i="12"/>
  <c r="H296" i="26" l="1"/>
  <c r="J296" i="26" s="1"/>
  <c r="I296" i="26"/>
  <c r="K296" i="26" s="1"/>
  <c r="K236" i="12"/>
  <c r="L236" i="12"/>
  <c r="C237" i="12" s="1"/>
  <c r="L296" i="26" l="1"/>
  <c r="C297" i="26" s="1"/>
  <c r="D297" i="26" s="1"/>
  <c r="E297" i="26" s="1"/>
  <c r="D237" i="12"/>
  <c r="E237" i="12" s="1"/>
  <c r="I297" i="26" l="1"/>
  <c r="H297" i="26"/>
  <c r="J297" i="26" s="1"/>
  <c r="H237" i="12"/>
  <c r="J237" i="12" s="1"/>
  <c r="I237" i="12"/>
  <c r="K297" i="26" l="1"/>
  <c r="L297" i="26"/>
  <c r="C298" i="26" s="1"/>
  <c r="D298" i="26" s="1"/>
  <c r="E298" i="26" s="1"/>
  <c r="K237" i="12"/>
  <c r="L237" i="12"/>
  <c r="C238" i="12" s="1"/>
  <c r="H298" i="26" l="1"/>
  <c r="J298" i="26" s="1"/>
  <c r="I298" i="26"/>
  <c r="K298" i="26" s="1"/>
  <c r="D238" i="12"/>
  <c r="E238" i="12" s="1"/>
  <c r="L298" i="26" l="1"/>
  <c r="C299" i="26" s="1"/>
  <c r="D299" i="26" s="1"/>
  <c r="E299" i="26" s="1"/>
  <c r="I238" i="12"/>
  <c r="H238" i="12"/>
  <c r="J238" i="12" s="1"/>
  <c r="H299" i="26" l="1"/>
  <c r="J299" i="26" s="1"/>
  <c r="I299" i="26"/>
  <c r="K299" i="26" s="1"/>
  <c r="K238" i="12"/>
  <c r="L238" i="12"/>
  <c r="C239" i="12" s="1"/>
  <c r="L299" i="26" l="1"/>
  <c r="C300" i="26" s="1"/>
  <c r="D300" i="26" s="1"/>
  <c r="E300" i="26" s="1"/>
  <c r="D239" i="12"/>
  <c r="E239" i="12" s="1"/>
  <c r="H300" i="26" l="1"/>
  <c r="J300" i="26" s="1"/>
  <c r="I300" i="26"/>
  <c r="K300" i="26" s="1"/>
  <c r="H239" i="12"/>
  <c r="J239" i="12" s="1"/>
  <c r="I239" i="12"/>
  <c r="L300" i="26" l="1"/>
  <c r="C301" i="26" s="1"/>
  <c r="D301" i="26" s="1"/>
  <c r="E301" i="26" s="1"/>
  <c r="K239" i="12"/>
  <c r="L239" i="12"/>
  <c r="C240" i="12" s="1"/>
  <c r="H301" i="26" l="1"/>
  <c r="J301" i="26" s="1"/>
  <c r="I301" i="26"/>
  <c r="K301" i="26" s="1"/>
  <c r="D240" i="12"/>
  <c r="E240" i="12" s="1"/>
  <c r="L301" i="26" l="1"/>
  <c r="C302" i="26" s="1"/>
  <c r="D302" i="26" s="1"/>
  <c r="E302" i="26" s="1"/>
  <c r="I240" i="12"/>
  <c r="H240" i="12"/>
  <c r="J240" i="12" s="1"/>
  <c r="H302" i="26" l="1"/>
  <c r="J302" i="26" s="1"/>
  <c r="I302" i="26"/>
  <c r="K302" i="26" s="1"/>
  <c r="K240" i="12"/>
  <c r="L240" i="12"/>
  <c r="C241" i="12" s="1"/>
  <c r="L302" i="26" l="1"/>
  <c r="C303" i="26" s="1"/>
  <c r="D303" i="26" s="1"/>
  <c r="E303" i="26" s="1"/>
  <c r="D241" i="12"/>
  <c r="E241" i="12" s="1"/>
  <c r="H303" i="26" l="1"/>
  <c r="J303" i="26" s="1"/>
  <c r="I303" i="26"/>
  <c r="K303" i="26" s="1"/>
  <c r="H241" i="12"/>
  <c r="J241" i="12" s="1"/>
  <c r="I241" i="12"/>
  <c r="L303" i="26" l="1"/>
  <c r="C304" i="26" s="1"/>
  <c r="D304" i="26" s="1"/>
  <c r="E304" i="26" s="1"/>
  <c r="K241" i="12"/>
  <c r="L241" i="12"/>
  <c r="C242" i="12" s="1"/>
  <c r="I304" i="26" l="1"/>
  <c r="H304" i="26"/>
  <c r="J304" i="26" s="1"/>
  <c r="D242" i="12"/>
  <c r="E242" i="12" s="1"/>
  <c r="K304" i="26" l="1"/>
  <c r="L304" i="26"/>
  <c r="C305" i="26" s="1"/>
  <c r="D305" i="26" s="1"/>
  <c r="E305" i="26" s="1"/>
  <c r="I242" i="12"/>
  <c r="H242" i="12"/>
  <c r="J242" i="12" s="1"/>
  <c r="I305" i="26" l="1"/>
  <c r="H305" i="26"/>
  <c r="J305" i="26" s="1"/>
  <c r="K242" i="12"/>
  <c r="L242" i="12"/>
  <c r="C243" i="12" s="1"/>
  <c r="K305" i="26" l="1"/>
  <c r="L305" i="26"/>
  <c r="C306" i="26" s="1"/>
  <c r="D306" i="26" s="1"/>
  <c r="E306" i="26" s="1"/>
  <c r="D243" i="12"/>
  <c r="E243" i="12" s="1"/>
  <c r="H306" i="26" l="1"/>
  <c r="J306" i="26" s="1"/>
  <c r="I306" i="26"/>
  <c r="K306" i="26" s="1"/>
  <c r="H243" i="12"/>
  <c r="J243" i="12" s="1"/>
  <c r="I243" i="12"/>
  <c r="L306" i="26" l="1"/>
  <c r="C307" i="26" s="1"/>
  <c r="D307" i="26" s="1"/>
  <c r="E307" i="26" s="1"/>
  <c r="K243" i="12"/>
  <c r="L243" i="12"/>
  <c r="C244" i="12" s="1"/>
  <c r="H307" i="26" l="1"/>
  <c r="J307" i="26" s="1"/>
  <c r="I307" i="26"/>
  <c r="K307" i="26" s="1"/>
  <c r="D244" i="12"/>
  <c r="E244" i="12" s="1"/>
  <c r="L307" i="26" l="1"/>
  <c r="C308" i="26" s="1"/>
  <c r="D308" i="26" s="1"/>
  <c r="E308" i="26" s="1"/>
  <c r="I244" i="12"/>
  <c r="H244" i="12"/>
  <c r="J244" i="12" s="1"/>
  <c r="H308" i="26" l="1"/>
  <c r="J308" i="26" s="1"/>
  <c r="I308" i="26"/>
  <c r="K308" i="26" s="1"/>
  <c r="K244" i="12"/>
  <c r="L244" i="12"/>
  <c r="C245" i="12" s="1"/>
  <c r="L308" i="26" l="1"/>
  <c r="C309" i="26" s="1"/>
  <c r="D309" i="26" s="1"/>
  <c r="E309" i="26" s="1"/>
  <c r="D245" i="12"/>
  <c r="E245" i="12" s="1"/>
  <c r="H309" i="26" l="1"/>
  <c r="J309" i="26" s="1"/>
  <c r="I309" i="26"/>
  <c r="K309" i="26" s="1"/>
  <c r="I245" i="12"/>
  <c r="H245" i="12"/>
  <c r="J245" i="12" s="1"/>
  <c r="L309" i="26" l="1"/>
  <c r="C310" i="26" s="1"/>
  <c r="D310" i="26" s="1"/>
  <c r="E310" i="26" s="1"/>
  <c r="K245" i="12"/>
  <c r="L245" i="12"/>
  <c r="C246" i="12" s="1"/>
  <c r="H310" i="26" l="1"/>
  <c r="J310" i="26" s="1"/>
  <c r="I310" i="26"/>
  <c r="K310" i="26" s="1"/>
  <c r="D246" i="12"/>
  <c r="E246" i="12" s="1"/>
  <c r="L310" i="26" l="1"/>
  <c r="C311" i="26" s="1"/>
  <c r="D311" i="26" s="1"/>
  <c r="E311" i="26" s="1"/>
  <c r="I246" i="12"/>
  <c r="H246" i="12"/>
  <c r="J246" i="12" s="1"/>
  <c r="H311" i="26" l="1"/>
  <c r="J311" i="26" s="1"/>
  <c r="I311" i="26"/>
  <c r="K311" i="26" s="1"/>
  <c r="K246" i="12"/>
  <c r="L246" i="12"/>
  <c r="C247" i="12" s="1"/>
  <c r="L311" i="26" l="1"/>
  <c r="C312" i="26" s="1"/>
  <c r="D312" i="26" s="1"/>
  <c r="E312" i="26" s="1"/>
  <c r="D247" i="12"/>
  <c r="E247" i="12" s="1"/>
  <c r="H312" i="26" l="1"/>
  <c r="J312" i="26" s="1"/>
  <c r="I312" i="26"/>
  <c r="K312" i="26" s="1"/>
  <c r="H247" i="12"/>
  <c r="J247" i="12" s="1"/>
  <c r="I247" i="12"/>
  <c r="L312" i="26" l="1"/>
  <c r="C313" i="26" s="1"/>
  <c r="D313" i="26" s="1"/>
  <c r="E313" i="26" s="1"/>
  <c r="K247" i="12"/>
  <c r="L247" i="12"/>
  <c r="C248" i="12" s="1"/>
  <c r="H313" i="26" l="1"/>
  <c r="J313" i="26" s="1"/>
  <c r="I313" i="26"/>
  <c r="K313" i="26" s="1"/>
  <c r="D248" i="12"/>
  <c r="E248" i="12" s="1"/>
  <c r="L313" i="26" l="1"/>
  <c r="C314" i="26" s="1"/>
  <c r="D314" i="26" s="1"/>
  <c r="E314" i="26" s="1"/>
  <c r="I248" i="12"/>
  <c r="H248" i="12"/>
  <c r="J248" i="12" s="1"/>
  <c r="H314" i="26" l="1"/>
  <c r="J314" i="26" s="1"/>
  <c r="I314" i="26"/>
  <c r="K314" i="26" s="1"/>
  <c r="K248" i="12"/>
  <c r="L248" i="12"/>
  <c r="C249" i="12" s="1"/>
  <c r="L314" i="26" l="1"/>
  <c r="C315" i="26" s="1"/>
  <c r="D315" i="26" s="1"/>
  <c r="E315" i="26" s="1"/>
  <c r="D249" i="12"/>
  <c r="E249" i="12" s="1"/>
  <c r="H315" i="26" l="1"/>
  <c r="J315" i="26" s="1"/>
  <c r="I315" i="26"/>
  <c r="K315" i="26" s="1"/>
  <c r="H249" i="12"/>
  <c r="J249" i="12" s="1"/>
  <c r="I249" i="12"/>
  <c r="L315" i="26" l="1"/>
  <c r="C316" i="26" s="1"/>
  <c r="D316" i="26" s="1"/>
  <c r="E316" i="26" s="1"/>
  <c r="K249" i="12"/>
  <c r="L249" i="12"/>
  <c r="C250" i="12" s="1"/>
  <c r="H316" i="26" l="1"/>
  <c r="J316" i="26" s="1"/>
  <c r="I316" i="26"/>
  <c r="K316" i="26" s="1"/>
  <c r="D250" i="12"/>
  <c r="E250" i="12" s="1"/>
  <c r="L316" i="26" l="1"/>
  <c r="C317" i="26" s="1"/>
  <c r="D317" i="26" s="1"/>
  <c r="E317" i="26" s="1"/>
  <c r="I250" i="12"/>
  <c r="H250" i="12"/>
  <c r="J250" i="12" s="1"/>
  <c r="H317" i="26" l="1"/>
  <c r="J317" i="26" s="1"/>
  <c r="I317" i="26"/>
  <c r="K317" i="26" s="1"/>
  <c r="K250" i="12"/>
  <c r="L250" i="12"/>
  <c r="C251" i="12" s="1"/>
  <c r="L317" i="26" l="1"/>
  <c r="C318" i="26" s="1"/>
  <c r="D318" i="26" s="1"/>
  <c r="E318" i="26" s="1"/>
  <c r="D251" i="12"/>
  <c r="E251" i="12" s="1"/>
  <c r="H318" i="26" l="1"/>
  <c r="J318" i="26" s="1"/>
  <c r="I318" i="26"/>
  <c r="K318" i="26" s="1"/>
  <c r="H251" i="12"/>
  <c r="J251" i="12" s="1"/>
  <c r="I251" i="12"/>
  <c r="L318" i="26" l="1"/>
  <c r="C319" i="26" s="1"/>
  <c r="D319" i="26" s="1"/>
  <c r="E319" i="26" s="1"/>
  <c r="K251" i="12"/>
  <c r="L251" i="12"/>
  <c r="C252" i="12" s="1"/>
  <c r="H319" i="26" l="1"/>
  <c r="J319" i="26" s="1"/>
  <c r="I319" i="26"/>
  <c r="K319" i="26" s="1"/>
  <c r="D252" i="12"/>
  <c r="E252" i="12" s="1"/>
  <c r="L319" i="26" l="1"/>
  <c r="C320" i="26" s="1"/>
  <c r="D320" i="26" s="1"/>
  <c r="E320" i="26" s="1"/>
  <c r="I252" i="12"/>
  <c r="H252" i="12"/>
  <c r="J252" i="12" s="1"/>
  <c r="I320" i="26" l="1"/>
  <c r="H320" i="26"/>
  <c r="J320" i="26" s="1"/>
  <c r="K252" i="12"/>
  <c r="L252" i="12"/>
  <c r="C253" i="12" s="1"/>
  <c r="K320" i="26" l="1"/>
  <c r="L320" i="26"/>
  <c r="C321" i="26" s="1"/>
  <c r="D321" i="26" s="1"/>
  <c r="E321" i="26" s="1"/>
  <c r="D253" i="12"/>
  <c r="E253" i="12" s="1"/>
  <c r="H321" i="26" l="1"/>
  <c r="J321" i="26" s="1"/>
  <c r="I321" i="26"/>
  <c r="K321" i="26" s="1"/>
  <c r="H253" i="12"/>
  <c r="J253" i="12" s="1"/>
  <c r="I253" i="12"/>
  <c r="L321" i="26" l="1"/>
  <c r="C322" i="26" s="1"/>
  <c r="D322" i="26" s="1"/>
  <c r="E322" i="26" s="1"/>
  <c r="K253" i="12"/>
  <c r="L253" i="12"/>
  <c r="C254" i="12" s="1"/>
  <c r="H322" i="26" l="1"/>
  <c r="J322" i="26" s="1"/>
  <c r="I322" i="26"/>
  <c r="K322" i="26" s="1"/>
  <c r="D254" i="12"/>
  <c r="E254" i="12" s="1"/>
  <c r="L322" i="26" l="1"/>
  <c r="C323" i="26" s="1"/>
  <c r="D323" i="26" s="1"/>
  <c r="E323" i="26" s="1"/>
  <c r="I254" i="12"/>
  <c r="H254" i="12"/>
  <c r="J254" i="12" s="1"/>
  <c r="H323" i="26" l="1"/>
  <c r="J323" i="26" s="1"/>
  <c r="I323" i="26"/>
  <c r="K323" i="26" s="1"/>
  <c r="K254" i="12"/>
  <c r="L254" i="12"/>
  <c r="C255" i="12" s="1"/>
  <c r="L323" i="26" l="1"/>
  <c r="C324" i="26" s="1"/>
  <c r="D324" i="26" s="1"/>
  <c r="E324" i="26" s="1"/>
  <c r="D255" i="12"/>
  <c r="E255" i="12" s="1"/>
  <c r="H324" i="26" l="1"/>
  <c r="J324" i="26" s="1"/>
  <c r="I324" i="26"/>
  <c r="I255" i="12"/>
  <c r="H255" i="12"/>
  <c r="J255" i="12" s="1"/>
  <c r="L324" i="26" l="1"/>
  <c r="C325" i="26" s="1"/>
  <c r="D325" i="26" s="1"/>
  <c r="E325" i="26" s="1"/>
  <c r="K324" i="26"/>
  <c r="K255" i="12"/>
  <c r="L255" i="12"/>
  <c r="C256" i="12" s="1"/>
  <c r="I325" i="26" l="1"/>
  <c r="K325" i="26" s="1"/>
  <c r="H325" i="26"/>
  <c r="J325" i="26" s="1"/>
  <c r="D256" i="12"/>
  <c r="E256" i="12" s="1"/>
  <c r="L325" i="26" l="1"/>
  <c r="C326" i="26" s="1"/>
  <c r="D326" i="26" s="1"/>
  <c r="E326" i="26" s="1"/>
  <c r="I326" i="26"/>
  <c r="K326" i="26" s="1"/>
  <c r="H326" i="26"/>
  <c r="J326" i="26" s="1"/>
  <c r="I256" i="12"/>
  <c r="L256" i="12" s="1"/>
  <c r="C257" i="12" s="1"/>
  <c r="H256" i="12"/>
  <c r="J256" i="12" s="1"/>
  <c r="L326" i="26" l="1"/>
  <c r="C327" i="26" s="1"/>
  <c r="D327" i="26" s="1"/>
  <c r="E327" i="26" s="1"/>
  <c r="D257" i="12"/>
  <c r="E257" i="12" s="1"/>
  <c r="K256" i="12"/>
  <c r="H327" i="26" l="1"/>
  <c r="J327" i="26" s="1"/>
  <c r="I327" i="26"/>
  <c r="K327" i="26" s="1"/>
  <c r="I257" i="12"/>
  <c r="H257" i="12"/>
  <c r="J257" i="12" s="1"/>
  <c r="L327" i="26" l="1"/>
  <c r="C328" i="26" s="1"/>
  <c r="D328" i="26" s="1"/>
  <c r="E328" i="26" s="1"/>
  <c r="K257" i="12"/>
  <c r="L257" i="12"/>
  <c r="C258" i="12" s="1"/>
  <c r="I328" i="26" l="1"/>
  <c r="H328" i="26"/>
  <c r="J328" i="26" s="1"/>
  <c r="D258" i="12"/>
  <c r="E258" i="12" s="1"/>
  <c r="K328" i="26" l="1"/>
  <c r="L328" i="26"/>
  <c r="C329" i="26" s="1"/>
  <c r="D329" i="26" s="1"/>
  <c r="E329" i="26" s="1"/>
  <c r="H258" i="12"/>
  <c r="J258" i="12" s="1"/>
  <c r="I258" i="12"/>
  <c r="H329" i="26" l="1"/>
  <c r="J329" i="26" s="1"/>
  <c r="I329" i="26"/>
  <c r="K329" i="26" s="1"/>
  <c r="K258" i="12"/>
  <c r="L258" i="12"/>
  <c r="C259" i="12" s="1"/>
  <c r="L329" i="26" l="1"/>
  <c r="C330" i="26" s="1"/>
  <c r="D330" i="26" s="1"/>
  <c r="E330" i="26" s="1"/>
  <c r="I330" i="26" s="1"/>
  <c r="D259" i="12"/>
  <c r="E259" i="12" s="1"/>
  <c r="H330" i="26" l="1"/>
  <c r="J330" i="26" s="1"/>
  <c r="K330" i="26" s="1"/>
  <c r="L330" i="26"/>
  <c r="C331" i="26" s="1"/>
  <c r="D331" i="26" s="1"/>
  <c r="E331" i="26" s="1"/>
  <c r="I259" i="12"/>
  <c r="H259" i="12"/>
  <c r="J259" i="12" s="1"/>
  <c r="I331" i="26" l="1"/>
  <c r="H331" i="26"/>
  <c r="J331" i="26" s="1"/>
  <c r="K259" i="12"/>
  <c r="L259" i="12"/>
  <c r="C260" i="12" s="1"/>
  <c r="K331" i="26" l="1"/>
  <c r="L331" i="26"/>
  <c r="C332" i="26" s="1"/>
  <c r="D332" i="26" s="1"/>
  <c r="E332" i="26" s="1"/>
  <c r="D260" i="12"/>
  <c r="E260" i="12" s="1"/>
  <c r="I332" i="26" l="1"/>
  <c r="H332" i="26"/>
  <c r="J332" i="26" s="1"/>
  <c r="H260" i="12"/>
  <c r="J260" i="12" s="1"/>
  <c r="I260" i="12"/>
  <c r="K332" i="26" l="1"/>
  <c r="L332" i="26"/>
  <c r="C333" i="26" s="1"/>
  <c r="D333" i="26" s="1"/>
  <c r="E333" i="26" s="1"/>
  <c r="K260" i="12"/>
  <c r="L260" i="12"/>
  <c r="C261" i="12" s="1"/>
  <c r="I333" i="26" l="1"/>
  <c r="K333" i="26" s="1"/>
  <c r="H333" i="26"/>
  <c r="J333" i="26" s="1"/>
  <c r="D261" i="12"/>
  <c r="E261" i="12" s="1"/>
  <c r="L333" i="26" l="1"/>
  <c r="C334" i="26" s="1"/>
  <c r="D334" i="26" s="1"/>
  <c r="E334" i="26" s="1"/>
  <c r="I261" i="12"/>
  <c r="H261" i="12"/>
  <c r="J261" i="12" s="1"/>
  <c r="I334" i="26" l="1"/>
  <c r="H334" i="26"/>
  <c r="J334" i="26" s="1"/>
  <c r="K261" i="12"/>
  <c r="L261" i="12"/>
  <c r="C262" i="12" s="1"/>
  <c r="K334" i="26" l="1"/>
  <c r="L334" i="26"/>
  <c r="C335" i="26" s="1"/>
  <c r="D262" i="12"/>
  <c r="E262" i="12" s="1"/>
  <c r="D335" i="26" l="1"/>
  <c r="E335" i="26"/>
  <c r="H262" i="12"/>
  <c r="J262" i="12" s="1"/>
  <c r="I262" i="12"/>
  <c r="H335" i="26" l="1"/>
  <c r="J335" i="26" s="1"/>
  <c r="I335" i="26"/>
  <c r="K335" i="26" s="1"/>
  <c r="K262" i="12"/>
  <c r="L262" i="12"/>
  <c r="C263" i="12" s="1"/>
  <c r="L335" i="26" l="1"/>
  <c r="C336" i="26" s="1"/>
  <c r="D336" i="26" s="1"/>
  <c r="E336" i="26" s="1"/>
  <c r="D263" i="12"/>
  <c r="E263" i="12" s="1"/>
  <c r="H336" i="26" l="1"/>
  <c r="J336" i="26" s="1"/>
  <c r="I336" i="26"/>
  <c r="K336" i="26" s="1"/>
  <c r="I263" i="12"/>
  <c r="H263" i="12"/>
  <c r="J263" i="12" s="1"/>
  <c r="L336" i="26" l="1"/>
  <c r="C337" i="26" s="1"/>
  <c r="D337" i="26" s="1"/>
  <c r="E337" i="26" s="1"/>
  <c r="K263" i="12"/>
  <c r="L263" i="12"/>
  <c r="C264" i="12" s="1"/>
  <c r="H337" i="26" l="1"/>
  <c r="J337" i="26" s="1"/>
  <c r="I337" i="26"/>
  <c r="K337" i="26" s="1"/>
  <c r="D264" i="12"/>
  <c r="E264" i="12" s="1"/>
  <c r="L337" i="26" l="1"/>
  <c r="C338" i="26" s="1"/>
  <c r="D338" i="26" s="1"/>
  <c r="E338" i="26" s="1"/>
  <c r="H264" i="12"/>
  <c r="J264" i="12" s="1"/>
  <c r="I264" i="12"/>
  <c r="I338" i="26" l="1"/>
  <c r="H338" i="26"/>
  <c r="J338" i="26" s="1"/>
  <c r="K264" i="12"/>
  <c r="L264" i="12"/>
  <c r="C265" i="12" s="1"/>
  <c r="K338" i="26" l="1"/>
  <c r="L338" i="26"/>
  <c r="C339" i="26" s="1"/>
  <c r="D339" i="26" s="1"/>
  <c r="E339" i="26" s="1"/>
  <c r="D265" i="12"/>
  <c r="E265" i="12" s="1"/>
  <c r="H339" i="26" l="1"/>
  <c r="J339" i="26" s="1"/>
  <c r="I339" i="26"/>
  <c r="K339" i="26" s="1"/>
  <c r="I265" i="12"/>
  <c r="H265" i="12"/>
  <c r="J265" i="12" s="1"/>
  <c r="L339" i="26" l="1"/>
  <c r="C340" i="26" s="1"/>
  <c r="D340" i="26" s="1"/>
  <c r="E340" i="26" s="1"/>
  <c r="K265" i="12"/>
  <c r="L265" i="12"/>
  <c r="C266" i="12" s="1"/>
  <c r="H340" i="26" l="1"/>
  <c r="J340" i="26" s="1"/>
  <c r="I340" i="26"/>
  <c r="K340" i="26" s="1"/>
  <c r="D266" i="12"/>
  <c r="E266" i="12" s="1"/>
  <c r="L340" i="26" l="1"/>
  <c r="C341" i="26" s="1"/>
  <c r="D341" i="26" s="1"/>
  <c r="E341" i="26" s="1"/>
  <c r="H266" i="12"/>
  <c r="J266" i="12" s="1"/>
  <c r="I266" i="12"/>
  <c r="H341" i="26" l="1"/>
  <c r="J341" i="26" s="1"/>
  <c r="I341" i="26"/>
  <c r="K341" i="26" s="1"/>
  <c r="K266" i="12"/>
  <c r="L266" i="12"/>
  <c r="C267" i="12" s="1"/>
  <c r="L341" i="26" l="1"/>
  <c r="C342" i="26" s="1"/>
  <c r="D342" i="26" s="1"/>
  <c r="E342" i="26" s="1"/>
  <c r="D267" i="12"/>
  <c r="E267" i="12" s="1"/>
  <c r="H342" i="26" l="1"/>
  <c r="J342" i="26" s="1"/>
  <c r="I342" i="26"/>
  <c r="K342" i="26" s="1"/>
  <c r="I267" i="12"/>
  <c r="H267" i="12"/>
  <c r="J267" i="12" s="1"/>
  <c r="L342" i="26" l="1"/>
  <c r="C343" i="26" s="1"/>
  <c r="D343" i="26" s="1"/>
  <c r="E343" i="26" s="1"/>
  <c r="K267" i="12"/>
  <c r="L267" i="12"/>
  <c r="C268" i="12" s="1"/>
  <c r="H343" i="26" l="1"/>
  <c r="J343" i="26" s="1"/>
  <c r="I343" i="26"/>
  <c r="K343" i="26" s="1"/>
  <c r="D268" i="12"/>
  <c r="E268" i="12" s="1"/>
  <c r="L343" i="26" l="1"/>
  <c r="C344" i="26" s="1"/>
  <c r="D344" i="26" s="1"/>
  <c r="E344" i="26" s="1"/>
  <c r="I268" i="12"/>
  <c r="H268" i="12"/>
  <c r="J268" i="12" s="1"/>
  <c r="I344" i="26" l="1"/>
  <c r="K344" i="26" s="1"/>
  <c r="H344" i="26"/>
  <c r="J344" i="26" s="1"/>
  <c r="L268" i="12"/>
  <c r="C269" i="12" s="1"/>
  <c r="K268" i="12"/>
  <c r="L344" i="26" l="1"/>
  <c r="C345" i="26" s="1"/>
  <c r="D345" i="26" s="1"/>
  <c r="E345" i="26" s="1"/>
  <c r="D269" i="12"/>
  <c r="E269" i="12" s="1"/>
  <c r="H345" i="26" l="1"/>
  <c r="J345" i="26" s="1"/>
  <c r="I345" i="26"/>
  <c r="K345" i="26" s="1"/>
  <c r="I269" i="12"/>
  <c r="K269" i="12" s="1"/>
  <c r="H269" i="12"/>
  <c r="J269" i="12" s="1"/>
  <c r="L345" i="26" l="1"/>
  <c r="C346" i="26" s="1"/>
  <c r="D346" i="26" s="1"/>
  <c r="E346" i="26" s="1"/>
  <c r="L269" i="12"/>
  <c r="C270" i="12" s="1"/>
  <c r="D270" i="12" s="1"/>
  <c r="E270" i="12" s="1"/>
  <c r="H346" i="26" l="1"/>
  <c r="J346" i="26" s="1"/>
  <c r="I346" i="26"/>
  <c r="K346" i="26" s="1"/>
  <c r="I270" i="12"/>
  <c r="H270" i="12"/>
  <c r="J270" i="12" s="1"/>
  <c r="L346" i="26" l="1"/>
  <c r="C347" i="26" s="1"/>
  <c r="D347" i="26" s="1"/>
  <c r="E347" i="26" s="1"/>
  <c r="K270" i="12"/>
  <c r="L270" i="12"/>
  <c r="C271" i="12" s="1"/>
  <c r="H347" i="26" l="1"/>
  <c r="J347" i="26" s="1"/>
  <c r="I347" i="26"/>
  <c r="K347" i="26" s="1"/>
  <c r="D271" i="12"/>
  <c r="E271" i="12" s="1"/>
  <c r="L347" i="26" l="1"/>
  <c r="C348" i="26" s="1"/>
  <c r="D348" i="26" s="1"/>
  <c r="E348" i="26" s="1"/>
  <c r="I271" i="12"/>
  <c r="L271" i="12" s="1"/>
  <c r="C272" i="12" s="1"/>
  <c r="H271" i="12"/>
  <c r="J271" i="12" s="1"/>
  <c r="H348" i="26" l="1"/>
  <c r="J348" i="26" s="1"/>
  <c r="I348" i="26"/>
  <c r="K348" i="26" s="1"/>
  <c r="D272" i="12"/>
  <c r="E272" i="12" s="1"/>
  <c r="K271" i="12"/>
  <c r="L348" i="26" l="1"/>
  <c r="C349" i="26" s="1"/>
  <c r="D349" i="26" s="1"/>
  <c r="E349" i="26" s="1"/>
  <c r="I272" i="12"/>
  <c r="H272" i="12"/>
  <c r="J272" i="12" s="1"/>
  <c r="H349" i="26" l="1"/>
  <c r="J349" i="26" s="1"/>
  <c r="I349" i="26"/>
  <c r="K349" i="26" s="1"/>
  <c r="K272" i="12"/>
  <c r="L272" i="12"/>
  <c r="C273" i="12" s="1"/>
  <c r="L349" i="26" l="1"/>
  <c r="C350" i="26" s="1"/>
  <c r="D350" i="26" s="1"/>
  <c r="E350" i="26" s="1"/>
  <c r="I350" i="26" s="1"/>
  <c r="D273" i="12"/>
  <c r="E273" i="12" s="1"/>
  <c r="H350" i="26" l="1"/>
  <c r="J350" i="26" s="1"/>
  <c r="K350" i="26" s="1"/>
  <c r="L350" i="26"/>
  <c r="C351" i="26" s="1"/>
  <c r="D351" i="26" s="1"/>
  <c r="E351" i="26" s="1"/>
  <c r="I273" i="12"/>
  <c r="H273" i="12"/>
  <c r="J273" i="12" s="1"/>
  <c r="H351" i="26" l="1"/>
  <c r="J351" i="26" s="1"/>
  <c r="I351" i="26"/>
  <c r="K351" i="26" s="1"/>
  <c r="K273" i="12"/>
  <c r="L273" i="12"/>
  <c r="C274" i="12" s="1"/>
  <c r="L351" i="26" l="1"/>
  <c r="C352" i="26" s="1"/>
  <c r="D352" i="26" s="1"/>
  <c r="E352" i="26" s="1"/>
  <c r="D274" i="12"/>
  <c r="E274" i="12" s="1"/>
  <c r="H352" i="26" l="1"/>
  <c r="J352" i="26" s="1"/>
  <c r="I352" i="26"/>
  <c r="K352" i="26" s="1"/>
  <c r="H274" i="12"/>
  <c r="J274" i="12" s="1"/>
  <c r="I274" i="12"/>
  <c r="L352" i="26" l="1"/>
  <c r="C353" i="26" s="1"/>
  <c r="D353" i="26" s="1"/>
  <c r="E353" i="26" s="1"/>
  <c r="K274" i="12"/>
  <c r="L274" i="12"/>
  <c r="C275" i="12" s="1"/>
  <c r="I353" i="26" l="1"/>
  <c r="K353" i="26" s="1"/>
  <c r="H353" i="26"/>
  <c r="J353" i="26" s="1"/>
  <c r="D275" i="12"/>
  <c r="E275" i="12" s="1"/>
  <c r="L353" i="26" l="1"/>
  <c r="C354" i="26" s="1"/>
  <c r="D354" i="26" s="1"/>
  <c r="E354" i="26" s="1"/>
  <c r="I275" i="12"/>
  <c r="H275" i="12"/>
  <c r="J275" i="12" s="1"/>
  <c r="H354" i="26" l="1"/>
  <c r="J354" i="26" s="1"/>
  <c r="I354" i="26"/>
  <c r="K354" i="26" s="1"/>
  <c r="K275" i="12"/>
  <c r="L275" i="12"/>
  <c r="C276" i="12" s="1"/>
  <c r="L354" i="26" l="1"/>
  <c r="C355" i="26" s="1"/>
  <c r="D355" i="26" s="1"/>
  <c r="E355" i="26" s="1"/>
  <c r="D276" i="12"/>
  <c r="E276" i="12" s="1"/>
  <c r="H355" i="26" l="1"/>
  <c r="J355" i="26" s="1"/>
  <c r="I355" i="26"/>
  <c r="K355" i="26" s="1"/>
  <c r="H276" i="12"/>
  <c r="J276" i="12" s="1"/>
  <c r="I276" i="12"/>
  <c r="L355" i="26" l="1"/>
  <c r="C356" i="26" s="1"/>
  <c r="D356" i="26" s="1"/>
  <c r="E356" i="26" s="1"/>
  <c r="K276" i="12"/>
  <c r="L276" i="12"/>
  <c r="C277" i="12" s="1"/>
  <c r="H356" i="26" l="1"/>
  <c r="J356" i="26" s="1"/>
  <c r="I356" i="26"/>
  <c r="K356" i="26" s="1"/>
  <c r="D277" i="12"/>
  <c r="E277" i="12" s="1"/>
  <c r="L356" i="26" l="1"/>
  <c r="C357" i="26" s="1"/>
  <c r="D357" i="26" s="1"/>
  <c r="E357" i="26" s="1"/>
  <c r="I277" i="12"/>
  <c r="H277" i="12"/>
  <c r="J277" i="12" s="1"/>
  <c r="H357" i="26" l="1"/>
  <c r="J357" i="26" s="1"/>
  <c r="I357" i="26"/>
  <c r="K357" i="26" s="1"/>
  <c r="K277" i="12"/>
  <c r="L277" i="12"/>
  <c r="C278" i="12" s="1"/>
  <c r="L357" i="26" l="1"/>
  <c r="C358" i="26" s="1"/>
  <c r="D358" i="26" s="1"/>
  <c r="E358" i="26" s="1"/>
  <c r="D278" i="12"/>
  <c r="E278" i="12" s="1"/>
  <c r="H358" i="26" l="1"/>
  <c r="J358" i="26" s="1"/>
  <c r="I358" i="26"/>
  <c r="K358" i="26" s="1"/>
  <c r="H278" i="12"/>
  <c r="J278" i="12" s="1"/>
  <c r="I278" i="12"/>
  <c r="L358" i="26" l="1"/>
  <c r="C359" i="26" s="1"/>
  <c r="D359" i="26" s="1"/>
  <c r="E359" i="26" s="1"/>
  <c r="K278" i="12"/>
  <c r="L278" i="12"/>
  <c r="C279" i="12" s="1"/>
  <c r="I359" i="26" l="1"/>
  <c r="H359" i="26"/>
  <c r="J359" i="26" s="1"/>
  <c r="D279" i="12"/>
  <c r="E279" i="12" s="1"/>
  <c r="K359" i="26" l="1"/>
  <c r="L359" i="26"/>
  <c r="C360" i="26" s="1"/>
  <c r="D360" i="26" s="1"/>
  <c r="E360" i="26" s="1"/>
  <c r="I279" i="12"/>
  <c r="H279" i="12"/>
  <c r="J279" i="12" s="1"/>
  <c r="I360" i="26" l="1"/>
  <c r="H360" i="26"/>
  <c r="J360" i="26" s="1"/>
  <c r="K279" i="12"/>
  <c r="L279" i="12"/>
  <c r="C280" i="12" s="1"/>
  <c r="K360" i="26" l="1"/>
  <c r="L360" i="26"/>
  <c r="C361" i="26" s="1"/>
  <c r="D361" i="26" s="1"/>
  <c r="E361" i="26" s="1"/>
  <c r="H361" i="26" s="1"/>
  <c r="J361" i="26" s="1"/>
  <c r="D280" i="12"/>
  <c r="E280" i="12" s="1"/>
  <c r="I361" i="26" l="1"/>
  <c r="K361" i="26" s="1"/>
  <c r="H280" i="12"/>
  <c r="J280" i="12" s="1"/>
  <c r="I280" i="12"/>
  <c r="L280" i="12" s="1"/>
  <c r="C281" i="12" s="1"/>
  <c r="L361" i="26" l="1"/>
  <c r="C362" i="26" s="1"/>
  <c r="D362" i="26" s="1"/>
  <c r="E362" i="26" s="1"/>
  <c r="H362" i="26" s="1"/>
  <c r="J362" i="26" s="1"/>
  <c r="D281" i="12"/>
  <c r="E281" i="12" s="1"/>
  <c r="K280" i="12"/>
  <c r="I362" i="26" l="1"/>
  <c r="K362" i="26" s="1"/>
  <c r="H281" i="12"/>
  <c r="J281" i="12" s="1"/>
  <c r="I281" i="12"/>
  <c r="L362" i="26" l="1"/>
  <c r="C363" i="26" s="1"/>
  <c r="D363" i="26" s="1"/>
  <c r="E363" i="26" s="1"/>
  <c r="H363" i="26" s="1"/>
  <c r="J363" i="26" s="1"/>
  <c r="I363" i="26"/>
  <c r="K281" i="12"/>
  <c r="L281" i="12"/>
  <c r="C282" i="12" s="1"/>
  <c r="K363" i="26" l="1"/>
  <c r="L363" i="26"/>
  <c r="C364" i="26" s="1"/>
  <c r="D364" i="26" s="1"/>
  <c r="E364" i="26" s="1"/>
  <c r="D282" i="12"/>
  <c r="E282" i="12" s="1"/>
  <c r="H364" i="26" l="1"/>
  <c r="J364" i="26" s="1"/>
  <c r="I364" i="26"/>
  <c r="K364" i="26" s="1"/>
  <c r="H282" i="12"/>
  <c r="J282" i="12" s="1"/>
  <c r="I282" i="12"/>
  <c r="L364" i="26" l="1"/>
  <c r="C365" i="26" s="1"/>
  <c r="D365" i="26" s="1"/>
  <c r="E365" i="26" s="1"/>
  <c r="K282" i="12"/>
  <c r="L282" i="12"/>
  <c r="C283" i="12" s="1"/>
  <c r="H365" i="26" l="1"/>
  <c r="J365" i="26" s="1"/>
  <c r="I365" i="26"/>
  <c r="K365" i="26" s="1"/>
  <c r="D283" i="12"/>
  <c r="E283" i="12" s="1"/>
  <c r="L365" i="26" l="1"/>
  <c r="C366" i="26" s="1"/>
  <c r="D366" i="26" s="1"/>
  <c r="E366" i="26" s="1"/>
  <c r="I283" i="12"/>
  <c r="H283" i="12"/>
  <c r="J283" i="12" s="1"/>
  <c r="H366" i="26" l="1"/>
  <c r="J366" i="26" s="1"/>
  <c r="I366" i="26"/>
  <c r="K366" i="26" s="1"/>
  <c r="K283" i="12"/>
  <c r="L283" i="12"/>
  <c r="C284" i="12" s="1"/>
  <c r="L366" i="26" l="1"/>
  <c r="C367" i="26" s="1"/>
  <c r="D367" i="26" s="1"/>
  <c r="E367" i="26" s="1"/>
  <c r="D284" i="12"/>
  <c r="E284" i="12" s="1"/>
  <c r="H367" i="26" l="1"/>
  <c r="J367" i="26" s="1"/>
  <c r="I367" i="26"/>
  <c r="K367" i="26" s="1"/>
  <c r="H284" i="12"/>
  <c r="J284" i="12" s="1"/>
  <c r="I284" i="12"/>
  <c r="L367" i="26" l="1"/>
  <c r="C368" i="26" s="1"/>
  <c r="D368" i="26" s="1"/>
  <c r="E368" i="26" s="1"/>
  <c r="L284" i="12"/>
  <c r="C285" i="12" s="1"/>
  <c r="D285" i="12" s="1"/>
  <c r="E285" i="12" s="1"/>
  <c r="K284" i="12"/>
  <c r="H368" i="26" l="1"/>
  <c r="J368" i="26" s="1"/>
  <c r="I368" i="26"/>
  <c r="K368" i="26" s="1"/>
  <c r="H285" i="12"/>
  <c r="J285" i="12" s="1"/>
  <c r="I285" i="12"/>
  <c r="L368" i="26" l="1"/>
  <c r="C369" i="26" s="1"/>
  <c r="D369" i="26" s="1"/>
  <c r="E369" i="26" s="1"/>
  <c r="K285" i="12"/>
  <c r="L285" i="12"/>
  <c r="C286" i="12" s="1"/>
  <c r="H369" i="26" l="1"/>
  <c r="J369" i="26" s="1"/>
  <c r="I369" i="26"/>
  <c r="K369" i="26" s="1"/>
  <c r="D286" i="12"/>
  <c r="E286" i="12" s="1"/>
  <c r="L369" i="26" l="1"/>
  <c r="H286" i="12"/>
  <c r="J286" i="12" s="1"/>
  <c r="I286" i="12"/>
  <c r="K286" i="12" l="1"/>
  <c r="L286" i="12"/>
  <c r="C287" i="12" s="1"/>
  <c r="D287" i="12" l="1"/>
  <c r="E287" i="12" s="1"/>
  <c r="H287" i="12" l="1"/>
  <c r="J287" i="12" s="1"/>
  <c r="I287" i="12"/>
  <c r="K287" i="12" l="1"/>
  <c r="L287" i="12"/>
  <c r="C288" i="12" s="1"/>
  <c r="D288" i="12" l="1"/>
  <c r="E288" i="12" s="1"/>
  <c r="H288" i="12" l="1"/>
  <c r="J288" i="12" s="1"/>
  <c r="I288" i="12"/>
  <c r="K288" i="12" l="1"/>
  <c r="L288" i="12"/>
  <c r="C289" i="12" s="1"/>
  <c r="D289" i="12" l="1"/>
  <c r="E289" i="12" s="1"/>
  <c r="H289" i="12" l="1"/>
  <c r="J289" i="12" s="1"/>
  <c r="I289" i="12"/>
  <c r="K289" i="12" l="1"/>
  <c r="L289" i="12"/>
  <c r="C290" i="12" s="1"/>
  <c r="D290" i="12" l="1"/>
  <c r="E290" i="12" s="1"/>
  <c r="I290" i="12" l="1"/>
  <c r="H290" i="12"/>
  <c r="J290" i="12" s="1"/>
  <c r="K290" i="12" l="1"/>
  <c r="L290" i="12"/>
  <c r="C291" i="12" s="1"/>
  <c r="D291" i="12" l="1"/>
  <c r="E291" i="12" s="1"/>
  <c r="H291" i="12" l="1"/>
  <c r="J291" i="12" s="1"/>
  <c r="I291" i="12"/>
  <c r="K291" i="12" l="1"/>
  <c r="L291" i="12"/>
  <c r="C292" i="12" s="1"/>
  <c r="D292" i="12" l="1"/>
  <c r="E292" i="12"/>
  <c r="I292" i="12" l="1"/>
  <c r="H292" i="12"/>
  <c r="J292" i="12" s="1"/>
  <c r="K292" i="12" l="1"/>
  <c r="L292" i="12"/>
  <c r="C293" i="12" s="1"/>
  <c r="D293" i="12" l="1"/>
  <c r="E293" i="12" s="1"/>
  <c r="I293" i="12" l="1"/>
  <c r="H293" i="12"/>
  <c r="J293" i="12" s="1"/>
  <c r="L293" i="12" l="1"/>
  <c r="C294" i="12" s="1"/>
  <c r="D294" i="12" s="1"/>
  <c r="E294" i="12" s="1"/>
  <c r="K293" i="12"/>
  <c r="I294" i="12" l="1"/>
  <c r="H294" i="12"/>
  <c r="J294" i="12" s="1"/>
  <c r="L294" i="12" l="1"/>
  <c r="C295" i="12" s="1"/>
  <c r="K294" i="12"/>
  <c r="D295" i="12" l="1"/>
  <c r="E295" i="12" s="1"/>
  <c r="I295" i="12" l="1"/>
  <c r="H295" i="12"/>
  <c r="J295" i="12" s="1"/>
  <c r="K295" i="12" l="1"/>
  <c r="L295" i="12"/>
  <c r="C296" i="12" s="1"/>
  <c r="D296" i="12" l="1"/>
  <c r="E296" i="12" s="1"/>
  <c r="I296" i="12" l="1"/>
  <c r="H296" i="12"/>
  <c r="J296" i="12" s="1"/>
  <c r="L296" i="12" l="1"/>
  <c r="C297" i="12" s="1"/>
  <c r="D297" i="12" s="1"/>
  <c r="E297" i="12" s="1"/>
  <c r="K296" i="12"/>
  <c r="H297" i="12" l="1"/>
  <c r="J297" i="12" s="1"/>
  <c r="I297" i="12"/>
  <c r="K297" i="12" l="1"/>
  <c r="L297" i="12"/>
  <c r="C298" i="12" s="1"/>
  <c r="D298" i="12" l="1"/>
  <c r="E298" i="12" s="1"/>
  <c r="I298" i="12" l="1"/>
  <c r="H298" i="12"/>
  <c r="J298" i="12" s="1"/>
  <c r="K298" i="12" l="1"/>
  <c r="L298" i="12"/>
  <c r="C299" i="12" s="1"/>
  <c r="D299" i="12" l="1"/>
  <c r="E299" i="12" s="1"/>
  <c r="H299" i="12" l="1"/>
  <c r="J299" i="12" s="1"/>
  <c r="I299" i="12"/>
  <c r="K299" i="12" l="1"/>
  <c r="L299" i="12"/>
  <c r="C300" i="12" s="1"/>
  <c r="D300" i="12" l="1"/>
  <c r="E300" i="12" s="1"/>
  <c r="I300" i="12" l="1"/>
  <c r="H300" i="12"/>
  <c r="J300" i="12" s="1"/>
  <c r="K300" i="12" l="1"/>
  <c r="L300" i="12"/>
  <c r="C301" i="12" s="1"/>
  <c r="D301" i="12" l="1"/>
  <c r="E301" i="12" s="1"/>
  <c r="H301" i="12" l="1"/>
  <c r="J301" i="12" s="1"/>
  <c r="I301" i="12"/>
  <c r="K301" i="12" l="1"/>
  <c r="L301" i="12"/>
  <c r="C302" i="12" s="1"/>
  <c r="D302" i="12" l="1"/>
  <c r="E302" i="12" s="1"/>
  <c r="I302" i="12" l="1"/>
  <c r="H302" i="12"/>
  <c r="J302" i="12" s="1"/>
  <c r="K302" i="12" l="1"/>
  <c r="L302" i="12"/>
  <c r="C303" i="12" s="1"/>
  <c r="D303" i="12" l="1"/>
  <c r="E303" i="12" s="1"/>
  <c r="H303" i="12" l="1"/>
  <c r="J303" i="12" s="1"/>
  <c r="I303" i="12"/>
  <c r="K303" i="12" l="1"/>
  <c r="L303" i="12"/>
  <c r="C304" i="12" s="1"/>
  <c r="D304" i="12" l="1"/>
  <c r="E304" i="12" s="1"/>
  <c r="I304" i="12" l="1"/>
  <c r="H304" i="12"/>
  <c r="J304" i="12" s="1"/>
  <c r="L304" i="12" l="1"/>
  <c r="C305" i="12" s="1"/>
  <c r="K304" i="12"/>
  <c r="D305" i="12" l="1"/>
  <c r="E305" i="12" s="1"/>
  <c r="I305" i="12" l="1"/>
  <c r="H305" i="12"/>
  <c r="J305" i="12" s="1"/>
  <c r="K305" i="12" l="1"/>
  <c r="L305" i="12"/>
  <c r="C306" i="12" s="1"/>
  <c r="D306" i="12" l="1"/>
  <c r="E306" i="12" s="1"/>
  <c r="H306" i="12" l="1"/>
  <c r="J306" i="12" s="1"/>
  <c r="I306" i="12"/>
  <c r="K306" i="12" l="1"/>
  <c r="L306" i="12"/>
  <c r="C307" i="12" s="1"/>
  <c r="D307" i="12" l="1"/>
  <c r="E307" i="12" s="1"/>
  <c r="I307" i="12" l="1"/>
  <c r="H307" i="12"/>
  <c r="J307" i="12" s="1"/>
  <c r="K307" i="12" l="1"/>
  <c r="L307" i="12"/>
  <c r="C308" i="12" s="1"/>
  <c r="D308" i="12" l="1"/>
  <c r="E308" i="12" s="1"/>
  <c r="H308" i="12" l="1"/>
  <c r="J308" i="12" s="1"/>
  <c r="I308" i="12"/>
  <c r="K308" i="12" l="1"/>
  <c r="L308" i="12"/>
  <c r="C309" i="12" s="1"/>
  <c r="D309" i="12" l="1"/>
  <c r="E309" i="12" s="1"/>
  <c r="I309" i="12" l="1"/>
  <c r="H309" i="12"/>
  <c r="J309" i="12" s="1"/>
  <c r="K309" i="12" l="1"/>
  <c r="L309" i="12"/>
  <c r="C310" i="12" s="1"/>
  <c r="D310" i="12" l="1"/>
  <c r="E310" i="12" s="1"/>
  <c r="H310" i="12" l="1"/>
  <c r="J310" i="12" s="1"/>
  <c r="I310" i="12"/>
  <c r="K310" i="12" l="1"/>
  <c r="L310" i="12"/>
  <c r="C311" i="12" s="1"/>
  <c r="D311" i="12" l="1"/>
  <c r="E311" i="12" s="1"/>
  <c r="I311" i="12" l="1"/>
  <c r="H311" i="12"/>
  <c r="J311" i="12" s="1"/>
  <c r="K311" i="12" l="1"/>
  <c r="L311" i="12"/>
  <c r="C312" i="12" s="1"/>
  <c r="D312" i="12" l="1"/>
  <c r="E312" i="12" s="1"/>
  <c r="H312" i="12" l="1"/>
  <c r="J312" i="12" s="1"/>
  <c r="I312" i="12"/>
  <c r="K312" i="12" l="1"/>
  <c r="L312" i="12"/>
  <c r="C313" i="12" s="1"/>
  <c r="D313" i="12" l="1"/>
  <c r="E313" i="12" s="1"/>
  <c r="H313" i="12" l="1"/>
  <c r="J313" i="12" s="1"/>
  <c r="I313" i="12"/>
  <c r="K313" i="12" l="1"/>
  <c r="L313" i="12"/>
  <c r="C314" i="12" s="1"/>
  <c r="D314" i="12" l="1"/>
  <c r="E314" i="12" s="1"/>
  <c r="H314" i="12" l="1"/>
  <c r="J314" i="12" s="1"/>
  <c r="I314" i="12"/>
  <c r="L314" i="12" s="1"/>
  <c r="C315" i="12" s="1"/>
  <c r="D315" i="12" l="1"/>
  <c r="E315" i="12" s="1"/>
  <c r="K314" i="12"/>
  <c r="I315" i="12" l="1"/>
  <c r="H315" i="12"/>
  <c r="J315" i="12" s="1"/>
  <c r="K315" i="12" l="1"/>
  <c r="L315" i="12"/>
  <c r="C316" i="12" s="1"/>
  <c r="D316" i="12" l="1"/>
  <c r="E316" i="12" s="1"/>
  <c r="I316" i="12" l="1"/>
  <c r="H316" i="12"/>
  <c r="J316" i="12" s="1"/>
  <c r="L316" i="12" l="1"/>
  <c r="C317" i="12" s="1"/>
  <c r="D317" i="12" s="1"/>
  <c r="E317" i="12" s="1"/>
  <c r="K316" i="12"/>
  <c r="H317" i="12" l="1"/>
  <c r="J317" i="12" s="1"/>
  <c r="I317" i="12"/>
  <c r="K317" i="12" l="1"/>
  <c r="L317" i="12"/>
  <c r="C318" i="12" s="1"/>
  <c r="D318" i="12" l="1"/>
  <c r="E318" i="12" s="1"/>
  <c r="H318" i="12" l="1"/>
  <c r="J318" i="12" s="1"/>
  <c r="I318" i="12"/>
  <c r="K318" i="12" l="1"/>
  <c r="L318" i="12"/>
  <c r="C319" i="12" s="1"/>
  <c r="D319" i="12" l="1"/>
  <c r="E319" i="12" s="1"/>
  <c r="H319" i="12" l="1"/>
  <c r="J319" i="12" s="1"/>
  <c r="I319" i="12"/>
  <c r="K319" i="12" l="1"/>
  <c r="L319" i="12"/>
  <c r="C320" i="12" s="1"/>
  <c r="D320" i="12" l="1"/>
  <c r="E320" i="12" s="1"/>
  <c r="H320" i="12" l="1"/>
  <c r="J320" i="12" s="1"/>
  <c r="I320" i="12"/>
  <c r="K320" i="12" l="1"/>
  <c r="L320" i="12"/>
  <c r="C321" i="12" s="1"/>
  <c r="D321" i="12" l="1"/>
  <c r="E321" i="12" s="1"/>
  <c r="H321" i="12" l="1"/>
  <c r="J321" i="12" s="1"/>
  <c r="I321" i="12"/>
  <c r="K321" i="12" l="1"/>
  <c r="L321" i="12"/>
  <c r="C322" i="12" s="1"/>
  <c r="D322" i="12" l="1"/>
  <c r="E322" i="12" s="1"/>
  <c r="H322" i="12" l="1"/>
  <c r="J322" i="12" s="1"/>
  <c r="I322" i="12"/>
  <c r="K322" i="12" l="1"/>
  <c r="L322" i="12"/>
  <c r="C323" i="12" s="1"/>
  <c r="D323" i="12" l="1"/>
  <c r="E323" i="12" s="1"/>
  <c r="I323" i="12" l="1"/>
  <c r="H323" i="12"/>
  <c r="J323" i="12" s="1"/>
  <c r="K323" i="12" l="1"/>
  <c r="L323" i="12"/>
  <c r="C324" i="12" s="1"/>
  <c r="D324" i="12" l="1"/>
  <c r="E324" i="12" s="1"/>
  <c r="H324" i="12" l="1"/>
  <c r="J324" i="12" s="1"/>
  <c r="I324" i="12"/>
  <c r="K324" i="12" l="1"/>
  <c r="L324" i="12"/>
  <c r="C325" i="12" s="1"/>
  <c r="D325" i="12" l="1"/>
  <c r="E325" i="12" s="1"/>
  <c r="I325" i="12" l="1"/>
  <c r="H325" i="12"/>
  <c r="J325" i="12" s="1"/>
  <c r="K325" i="12" l="1"/>
  <c r="L325" i="12"/>
  <c r="C326" i="12" s="1"/>
  <c r="D326" i="12" l="1"/>
  <c r="E326" i="12" s="1"/>
  <c r="H326" i="12" l="1"/>
  <c r="J326" i="12" s="1"/>
  <c r="I326" i="12"/>
  <c r="K326" i="12" l="1"/>
  <c r="L326" i="12"/>
  <c r="C327" i="12" s="1"/>
  <c r="D327" i="12" l="1"/>
  <c r="E327" i="12" s="1"/>
  <c r="I327" i="12" l="1"/>
  <c r="H327" i="12"/>
  <c r="J327" i="12" s="1"/>
  <c r="K327" i="12" l="1"/>
  <c r="L327" i="12"/>
  <c r="C328" i="12" s="1"/>
  <c r="D328" i="12" l="1"/>
  <c r="E328" i="12" s="1"/>
  <c r="H328" i="12" l="1"/>
  <c r="J328" i="12" s="1"/>
  <c r="I328" i="12"/>
  <c r="K328" i="12" l="1"/>
  <c r="L328" i="12"/>
  <c r="C329" i="12" s="1"/>
  <c r="D329" i="12" l="1"/>
  <c r="E329" i="12" s="1"/>
  <c r="I329" i="12" l="1"/>
  <c r="H329" i="12"/>
  <c r="J329" i="12" s="1"/>
  <c r="K329" i="12" l="1"/>
  <c r="L329" i="12"/>
  <c r="C330" i="12" s="1"/>
  <c r="D330" i="12" l="1"/>
  <c r="E330" i="12" s="1"/>
  <c r="H330" i="12" l="1"/>
  <c r="J330" i="12" s="1"/>
  <c r="I330" i="12"/>
  <c r="K330" i="12" l="1"/>
  <c r="L330" i="12"/>
  <c r="C331" i="12" s="1"/>
  <c r="D331" i="12" l="1"/>
  <c r="E331" i="12" s="1"/>
  <c r="I331" i="12" l="1"/>
  <c r="H331" i="12"/>
  <c r="J331" i="12" s="1"/>
  <c r="K331" i="12" l="1"/>
  <c r="L331" i="12"/>
  <c r="C332" i="12" s="1"/>
  <c r="D332" i="12" l="1"/>
  <c r="E332" i="12" s="1"/>
  <c r="H332" i="12" l="1"/>
  <c r="J332" i="12" s="1"/>
  <c r="I332" i="12"/>
  <c r="K332" i="12" l="1"/>
  <c r="L332" i="12"/>
  <c r="C333" i="12" s="1"/>
  <c r="D333" i="12" l="1"/>
  <c r="E333" i="12" s="1"/>
  <c r="H333" i="12" l="1"/>
  <c r="J333" i="12" s="1"/>
  <c r="I333" i="12"/>
  <c r="K333" i="12" l="1"/>
  <c r="L333" i="12"/>
  <c r="C334" i="12" s="1"/>
  <c r="D334" i="12" l="1"/>
  <c r="E334" i="12" s="1"/>
  <c r="H334" i="12" l="1"/>
  <c r="J334" i="12" s="1"/>
  <c r="I334" i="12"/>
  <c r="K334" i="12" l="1"/>
  <c r="L334" i="12"/>
  <c r="C335" i="12" s="1"/>
  <c r="D335" i="12" l="1"/>
  <c r="E335" i="12" s="1"/>
  <c r="H335" i="12" l="1"/>
  <c r="J335" i="12" s="1"/>
  <c r="I335" i="12"/>
  <c r="K335" i="12" l="1"/>
  <c r="L335" i="12"/>
  <c r="C336" i="12" s="1"/>
  <c r="D336" i="12" l="1"/>
  <c r="E336" i="12" s="1"/>
  <c r="H336" i="12" l="1"/>
  <c r="J336" i="12" s="1"/>
  <c r="I336" i="12"/>
  <c r="L336" i="12" s="1"/>
  <c r="C337" i="12" s="1"/>
  <c r="D337" i="12" l="1"/>
  <c r="E337" i="12" s="1"/>
  <c r="K336" i="12"/>
  <c r="H337" i="12" l="1"/>
  <c r="J337" i="12" s="1"/>
  <c r="I337" i="12"/>
  <c r="K337" i="12" l="1"/>
  <c r="L337" i="12"/>
  <c r="C338" i="12" s="1"/>
  <c r="D338" i="12" l="1"/>
  <c r="E338" i="12" s="1"/>
  <c r="H338" i="12" l="1"/>
  <c r="J338" i="12" s="1"/>
  <c r="I338" i="12"/>
  <c r="L338" i="12" s="1"/>
  <c r="C339" i="12" s="1"/>
  <c r="D339" i="12" l="1"/>
  <c r="E339" i="12" s="1"/>
  <c r="K338" i="12"/>
  <c r="H339" i="12" l="1"/>
  <c r="J339" i="12" s="1"/>
  <c r="I339" i="12"/>
  <c r="K339" i="12" l="1"/>
  <c r="L339" i="12"/>
  <c r="C340" i="12" s="1"/>
  <c r="D340" i="12" l="1"/>
  <c r="E340" i="12" s="1"/>
  <c r="H340" i="12" l="1"/>
  <c r="J340" i="12" s="1"/>
  <c r="I340" i="12"/>
  <c r="K340" i="12" l="1"/>
  <c r="L340" i="12"/>
  <c r="C341" i="12" s="1"/>
  <c r="D341" i="12" l="1"/>
  <c r="E341" i="12" s="1"/>
  <c r="H341" i="12" l="1"/>
  <c r="J341" i="12" s="1"/>
  <c r="I341" i="12"/>
  <c r="K341" i="12" l="1"/>
  <c r="L341" i="12"/>
  <c r="C342" i="12" s="1"/>
  <c r="D342" i="12" l="1"/>
  <c r="E342" i="12" s="1"/>
  <c r="H342" i="12" l="1"/>
  <c r="J342" i="12" s="1"/>
  <c r="I342" i="12"/>
  <c r="L342" i="12" l="1"/>
  <c r="C343" i="12" s="1"/>
  <c r="D343" i="12" s="1"/>
  <c r="E343" i="12" s="1"/>
  <c r="K342" i="12"/>
  <c r="I343" i="12" l="1"/>
  <c r="H343" i="12"/>
  <c r="J343" i="12" s="1"/>
  <c r="K343" i="12" l="1"/>
  <c r="L343" i="12"/>
  <c r="C344" i="12" s="1"/>
  <c r="D344" i="12" l="1"/>
  <c r="E344" i="12" s="1"/>
  <c r="H344" i="12" l="1"/>
  <c r="J344" i="12" s="1"/>
  <c r="I344" i="12"/>
  <c r="L344" i="12" s="1"/>
  <c r="C345" i="12" s="1"/>
  <c r="D345" i="12" l="1"/>
  <c r="E345" i="12" s="1"/>
  <c r="K344" i="12"/>
  <c r="I345" i="12" l="1"/>
  <c r="H345" i="12"/>
  <c r="J345" i="12" s="1"/>
  <c r="K345" i="12" l="1"/>
  <c r="L345" i="12"/>
  <c r="C346" i="12" s="1"/>
  <c r="D346" i="12" l="1"/>
  <c r="E346" i="12" s="1"/>
  <c r="H346" i="12" l="1"/>
  <c r="J346" i="12" s="1"/>
  <c r="I346" i="12"/>
  <c r="L346" i="12" s="1"/>
  <c r="C347" i="12" s="1"/>
  <c r="D347" i="12" l="1"/>
  <c r="E347" i="12" s="1"/>
  <c r="K346" i="12"/>
  <c r="I347" i="12" l="1"/>
  <c r="H347" i="12"/>
  <c r="J347" i="12" s="1"/>
  <c r="K347" i="12" l="1"/>
  <c r="L347" i="12"/>
  <c r="C348" i="12" s="1"/>
  <c r="D348" i="12" l="1"/>
  <c r="E348" i="12" s="1"/>
  <c r="H348" i="12" l="1"/>
  <c r="J348" i="12" s="1"/>
  <c r="I348" i="12"/>
  <c r="L348" i="12" l="1"/>
  <c r="C349" i="12" s="1"/>
  <c r="K348" i="12"/>
  <c r="D349" i="12" l="1"/>
  <c r="E349" i="12" s="1"/>
  <c r="I349" i="12" l="1"/>
  <c r="H349" i="12"/>
  <c r="J349" i="12" s="1"/>
  <c r="K349" i="12" l="1"/>
  <c r="L349" i="12"/>
  <c r="C350" i="12" s="1"/>
  <c r="D350" i="12" l="1"/>
  <c r="E350" i="12" s="1"/>
  <c r="I350" i="12" l="1"/>
  <c r="H350" i="12"/>
  <c r="J350" i="12" s="1"/>
  <c r="K350" i="12" l="1"/>
  <c r="L350" i="12"/>
  <c r="C351" i="12" s="1"/>
  <c r="D351" i="12" l="1"/>
  <c r="E351" i="12" s="1"/>
  <c r="I351" i="12" l="1"/>
  <c r="H351" i="12"/>
  <c r="J351" i="12" s="1"/>
  <c r="K351" i="12" l="1"/>
  <c r="L351" i="12"/>
  <c r="C352" i="12" s="1"/>
  <c r="D352" i="12" l="1"/>
  <c r="E352" i="12" s="1"/>
  <c r="I352" i="12" l="1"/>
  <c r="H352" i="12"/>
  <c r="J352" i="12" s="1"/>
  <c r="K352" i="12" l="1"/>
  <c r="L352" i="12"/>
  <c r="C353" i="12" s="1"/>
  <c r="D353" i="12" l="1"/>
  <c r="E353" i="12" s="1"/>
  <c r="I353" i="12" l="1"/>
  <c r="H353" i="12"/>
  <c r="J353" i="12" s="1"/>
  <c r="K353" i="12" l="1"/>
  <c r="L353" i="12"/>
  <c r="C354" i="12" s="1"/>
  <c r="D354" i="12" l="1"/>
  <c r="E354" i="12" s="1"/>
  <c r="I354" i="12" l="1"/>
  <c r="H354" i="12"/>
  <c r="J354" i="12" s="1"/>
  <c r="K354" i="12" l="1"/>
  <c r="L354" i="12"/>
  <c r="C355" i="12" s="1"/>
  <c r="D355" i="12" l="1"/>
  <c r="E355" i="12"/>
  <c r="I355" i="12" l="1"/>
  <c r="H355" i="12"/>
  <c r="J355" i="12" s="1"/>
  <c r="L355" i="12" l="1"/>
  <c r="C356" i="12" s="1"/>
  <c r="D356" i="12" s="1"/>
  <c r="E356" i="12" s="1"/>
  <c r="K355" i="12"/>
  <c r="I356" i="12" l="1"/>
  <c r="H356" i="12"/>
  <c r="J356" i="12" s="1"/>
  <c r="K356" i="12" l="1"/>
  <c r="L356" i="12"/>
  <c r="C357" i="12" s="1"/>
  <c r="D357" i="12" l="1"/>
  <c r="E357" i="12" s="1"/>
  <c r="I357" i="12" l="1"/>
  <c r="H357" i="12"/>
  <c r="J357" i="12" s="1"/>
  <c r="K357" i="12" l="1"/>
  <c r="L357" i="12"/>
  <c r="C358" i="12" s="1"/>
  <c r="D358" i="12" l="1"/>
  <c r="E358" i="12" s="1"/>
  <c r="I358" i="12" l="1"/>
  <c r="H358" i="12"/>
  <c r="J358" i="12" s="1"/>
  <c r="K358" i="12" l="1"/>
  <c r="L358" i="12"/>
  <c r="C359" i="12" s="1"/>
  <c r="D359" i="12" l="1"/>
  <c r="E359" i="12" s="1"/>
  <c r="I359" i="12" l="1"/>
  <c r="H359" i="12"/>
  <c r="J359" i="12" s="1"/>
  <c r="K359" i="12" l="1"/>
  <c r="L359" i="12"/>
  <c r="C360" i="12" s="1"/>
  <c r="D360" i="12" l="1"/>
  <c r="E360" i="12" s="1"/>
  <c r="H360" i="12" l="1"/>
  <c r="J360" i="12" s="1"/>
  <c r="I360" i="12"/>
  <c r="K360" i="12" l="1"/>
  <c r="L360" i="12"/>
  <c r="C361" i="12" s="1"/>
  <c r="D361" i="12" l="1"/>
  <c r="E361" i="12" s="1"/>
  <c r="I361" i="12" l="1"/>
  <c r="H361" i="12"/>
  <c r="J361" i="12" s="1"/>
  <c r="K361" i="12" l="1"/>
  <c r="L361" i="12"/>
  <c r="C362" i="12" s="1"/>
  <c r="D362" i="12" l="1"/>
  <c r="E362" i="12" s="1"/>
  <c r="H362" i="12" l="1"/>
  <c r="J362" i="12" s="1"/>
  <c r="I362" i="12"/>
  <c r="K362" i="12" l="1"/>
  <c r="L362" i="12"/>
  <c r="C363" i="12" s="1"/>
  <c r="D363" i="12" l="1"/>
  <c r="E363" i="12" s="1"/>
  <c r="I363" i="12" l="1"/>
  <c r="H363" i="12"/>
  <c r="J363" i="12" s="1"/>
  <c r="AD3" i="19" l="1"/>
  <c r="AI3" i="19" s="1"/>
  <c r="AD4" i="19"/>
  <c r="AI4" i="19" s="1"/>
  <c r="AD5" i="19"/>
  <c r="AI5" i="19" s="1"/>
  <c r="AD6" i="19"/>
  <c r="AI6" i="19" s="1"/>
  <c r="AD7" i="19"/>
  <c r="AI7" i="19" s="1"/>
  <c r="AD8" i="19"/>
  <c r="AI8" i="19" s="1"/>
  <c r="AD9" i="19"/>
  <c r="AI9" i="19" s="1"/>
  <c r="AD10" i="19"/>
  <c r="AI10" i="19" s="1"/>
  <c r="AD11" i="19"/>
  <c r="AI11" i="19" s="1"/>
  <c r="AD12" i="19"/>
  <c r="AI12" i="19" s="1"/>
  <c r="K363" i="12"/>
  <c r="L363" i="12"/>
  <c r="C364" i="12" s="1"/>
  <c r="AC3" i="19" l="1"/>
  <c r="AH3" i="19" s="1"/>
  <c r="AC4" i="19"/>
  <c r="AH4" i="19" s="1"/>
  <c r="AC5" i="19"/>
  <c r="AH5" i="19" s="1"/>
  <c r="AC6" i="19"/>
  <c r="AH6" i="19" s="1"/>
  <c r="AC7" i="19"/>
  <c r="AH7" i="19" s="1"/>
  <c r="AC8" i="19"/>
  <c r="AH8" i="19" s="1"/>
  <c r="AC9" i="19"/>
  <c r="AH9" i="19" s="1"/>
  <c r="AC10" i="19"/>
  <c r="AH10" i="19" s="1"/>
  <c r="AC11" i="19"/>
  <c r="AH11" i="19" s="1"/>
  <c r="AC12" i="19"/>
  <c r="AH12" i="19" s="1"/>
  <c r="AE3" i="19"/>
  <c r="AE4" i="19"/>
  <c r="AE5" i="19"/>
  <c r="AE6" i="19"/>
  <c r="AE7" i="19"/>
  <c r="AE8" i="19"/>
  <c r="AE9" i="19"/>
  <c r="AE10" i="19"/>
  <c r="AE11" i="19"/>
  <c r="AE12" i="19"/>
  <c r="D364" i="12"/>
  <c r="E364" i="12" s="1"/>
  <c r="H364" i="12" l="1"/>
  <c r="J364" i="12" s="1"/>
  <c r="I364" i="12"/>
  <c r="K364" i="12" l="1"/>
  <c r="L364" i="12"/>
  <c r="C365" i="12" s="1"/>
  <c r="D365" i="12" l="1"/>
  <c r="E365" i="12" s="1"/>
  <c r="H365" i="12" l="1"/>
  <c r="J365" i="12" s="1"/>
  <c r="I365" i="12"/>
  <c r="K365" i="12" l="1"/>
  <c r="L365" i="12"/>
  <c r="C366" i="12" s="1"/>
  <c r="D366" i="12" l="1"/>
  <c r="E366" i="12" s="1"/>
  <c r="I366" i="12" l="1"/>
  <c r="H366" i="12"/>
  <c r="J366" i="12" s="1"/>
  <c r="L366" i="12" l="1"/>
  <c r="C367" i="12" s="1"/>
  <c r="K366" i="12"/>
  <c r="D367" i="12" l="1"/>
  <c r="E367" i="12" s="1"/>
  <c r="I367" i="12" l="1"/>
  <c r="H367" i="12"/>
  <c r="J367" i="12" s="1"/>
  <c r="L367" i="12" l="1"/>
  <c r="C368" i="12" s="1"/>
  <c r="K367" i="12"/>
  <c r="D368" i="12" l="1"/>
  <c r="E368" i="12" s="1"/>
  <c r="H368" i="12" l="1"/>
  <c r="J368" i="12" s="1"/>
  <c r="I368" i="12"/>
  <c r="K368" i="12" s="1"/>
  <c r="L368" i="12" l="1"/>
  <c r="C369" i="12" s="1"/>
  <c r="D369" i="12" l="1"/>
  <c r="E369" i="12" s="1"/>
  <c r="I369" i="12" l="1"/>
  <c r="H369" i="12"/>
  <c r="J369" i="12" s="1"/>
  <c r="K369" i="12" l="1"/>
  <c r="L369" i="12"/>
</calcChain>
</file>

<file path=xl/sharedStrings.xml><?xml version="1.0" encoding="utf-8"?>
<sst xmlns="http://schemas.openxmlformats.org/spreadsheetml/2006/main" count="1748" uniqueCount="634">
  <si>
    <t>CAM</t>
  </si>
  <si>
    <t>Data</t>
  </si>
  <si>
    <t>LC 159 - Art. 9º - A</t>
  </si>
  <si>
    <t>Lei 9.496/97</t>
  </si>
  <si>
    <t>Total</t>
  </si>
  <si>
    <t>Juros</t>
  </si>
  <si>
    <t>Principal</t>
  </si>
  <si>
    <t>Prestação</t>
  </si>
  <si>
    <t>Ano</t>
  </si>
  <si>
    <t>Parcela</t>
  </si>
  <si>
    <t>RS</t>
  </si>
  <si>
    <t>Saldo Inicial</t>
  </si>
  <si>
    <t>Atualização Monetária</t>
  </si>
  <si>
    <t>Saldo Atualizado</t>
  </si>
  <si>
    <t>Incorporação 9496</t>
  </si>
  <si>
    <t>Juros a pagar</t>
  </si>
  <si>
    <t>Saldo Final</t>
  </si>
  <si>
    <t>Tx Juros</t>
  </si>
  <si>
    <t>BB - 2012786</t>
  </si>
  <si>
    <t>BNDES - 2012725</t>
  </si>
  <si>
    <t>BID3138/OC-BR</t>
  </si>
  <si>
    <t>Tx. Juros</t>
  </si>
  <si>
    <t>Fluxo Normal</t>
  </si>
  <si>
    <t>Atualização Vencimento</t>
  </si>
  <si>
    <t>Efeitos Art. 9º</t>
  </si>
  <si>
    <t>Incorporação art. 9º-A</t>
  </si>
  <si>
    <t>Dias no mês</t>
  </si>
  <si>
    <t>nº prestações</t>
  </si>
  <si>
    <t>Prestação data base</t>
  </si>
  <si>
    <t>Juros a pagar na data base</t>
  </si>
  <si>
    <t>Amortização na data base</t>
  </si>
  <si>
    <t>Incorporação</t>
  </si>
  <si>
    <t>Data Vencimento</t>
  </si>
  <si>
    <t>Dias até vencimento</t>
  </si>
  <si>
    <t>Juros no vencimento</t>
  </si>
  <si>
    <t>Amortização no vencimento</t>
  </si>
  <si>
    <t>Prestação no vencimento</t>
  </si>
  <si>
    <t>Percentual de Pagamento</t>
  </si>
  <si>
    <t>Pagamento Juros</t>
  </si>
  <si>
    <t>Pagamento Principal</t>
  </si>
  <si>
    <t>Pagamento Total</t>
  </si>
  <si>
    <t>Dias até mês seguinte</t>
  </si>
  <si>
    <t>Prestação dia 01 próximo mês (Incorporação art. 9ºA)</t>
  </si>
  <si>
    <t>Incorporação Honras</t>
  </si>
  <si>
    <t>Amortização</t>
  </si>
  <si>
    <t>Data vencimento</t>
  </si>
  <si>
    <t>Controle SID</t>
  </si>
  <si>
    <t>Proinveste - BB</t>
  </si>
  <si>
    <t>Proredes - BNDES</t>
  </si>
  <si>
    <t>Reestruturação - BIRD</t>
  </si>
  <si>
    <t>Proredes - BIRD</t>
  </si>
  <si>
    <t>Proconfis II - BIRD</t>
  </si>
  <si>
    <t>Proconfis II - BID</t>
  </si>
  <si>
    <t>Proconfis - BID</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</si>
  <si>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</si>
  <si>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</si>
  <si>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</si>
  <si>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</si>
  <si>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</si>
  <si>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</si>
  <si>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</si>
  <si>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</si>
  <si>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</si>
  <si>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</si>
  <si>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</si>
  <si>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</si>
  <si>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</si>
  <si>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</si>
  <si>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</si>
  <si>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</si>
  <si>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</si>
  <si>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</si>
  <si>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</si>
  <si>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</si>
  <si>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</si>
  <si>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</si>
  <si>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</si>
  <si>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</si>
  <si>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</si>
  <si>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</si>
  <si>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</si>
  <si>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</si>
  <si>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</si>
  <si>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</si>
  <si>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</si>
  <si>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</si>
  <si>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</si>
  <si>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</si>
  <si>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</si>
  <si>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</si>
  <si>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</si>
  <si>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</si>
  <si>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</si>
  <si>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</si>
  <si>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</si>
  <si>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</si>
  <si>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31/07/2025</t>
  </si>
  <si>
    <t>31/08/2025</t>
  </si>
  <si>
    <t>30/09/2025</t>
  </si>
  <si>
    <t>31/10/2025</t>
  </si>
  <si>
    <t>30/11/2025</t>
  </si>
  <si>
    <t>31/12/2025</t>
  </si>
  <si>
    <t>31/01/2026</t>
  </si>
  <si>
    <t>28/02/2026</t>
  </si>
  <si>
    <t>31/03/2026</t>
  </si>
  <si>
    <t>30/04/2026</t>
  </si>
  <si>
    <t>31/05/2026</t>
  </si>
  <si>
    <t>30/06/2026</t>
  </si>
  <si>
    <t>31/07/2026</t>
  </si>
  <si>
    <t>31/08/2026</t>
  </si>
  <si>
    <t>30/09/2026</t>
  </si>
  <si>
    <t>31/10/2026</t>
  </si>
  <si>
    <t>30/11/2026</t>
  </si>
  <si>
    <t>31/12/2026</t>
  </si>
  <si>
    <t>31/01/2027</t>
  </si>
  <si>
    <t>28/02/2027</t>
  </si>
  <si>
    <t>31/03/2027</t>
  </si>
  <si>
    <t>30/04/2027</t>
  </si>
  <si>
    <t>31/05/2027</t>
  </si>
  <si>
    <t>30/06/2027</t>
  </si>
  <si>
    <t>31/07/2027</t>
  </si>
  <si>
    <t>31/08/2027</t>
  </si>
  <si>
    <t>30/09/2027</t>
  </si>
  <si>
    <t>31/10/2027</t>
  </si>
  <si>
    <t>30/11/2027</t>
  </si>
  <si>
    <t>31/12/2027</t>
  </si>
  <si>
    <t>31/01/2028</t>
  </si>
  <si>
    <t>29/02/2028</t>
  </si>
  <si>
    <t>31/03/2028</t>
  </si>
  <si>
    <t>30/04/2028</t>
  </si>
  <si>
    <t>31/05/2028</t>
  </si>
  <si>
    <t>30/06/2028</t>
  </si>
  <si>
    <t>31/07/2028</t>
  </si>
  <si>
    <t>31/08/2028</t>
  </si>
  <si>
    <t>30/09/2028</t>
  </si>
  <si>
    <t>31/10/2028</t>
  </si>
  <si>
    <t>30/11/2028</t>
  </si>
  <si>
    <t>31/12/2028</t>
  </si>
  <si>
    <t>31/01/2029</t>
  </si>
  <si>
    <t>28/02/2029</t>
  </si>
  <si>
    <t>31/03/2029</t>
  </si>
  <si>
    <t>30/04/2029</t>
  </si>
  <si>
    <t>31/05/2029</t>
  </si>
  <si>
    <t>30/06/2029</t>
  </si>
  <si>
    <t>31/07/2029</t>
  </si>
  <si>
    <t>31/08/2029</t>
  </si>
  <si>
    <t>30/09/2029</t>
  </si>
  <si>
    <t>31/10/2029</t>
  </si>
  <si>
    <t>30/11/2029</t>
  </si>
  <si>
    <t>31/12/2029</t>
  </si>
  <si>
    <t>31/01/2030</t>
  </si>
  <si>
    <t>28/02/2030</t>
  </si>
  <si>
    <t>31/03/2030</t>
  </si>
  <si>
    <t>30/04/2030</t>
  </si>
  <si>
    <t>31/05/2030</t>
  </si>
  <si>
    <t>30/06/2030</t>
  </si>
  <si>
    <t>31/07/2030</t>
  </si>
  <si>
    <t>31/08/2030</t>
  </si>
  <si>
    <t>30/09/2030</t>
  </si>
  <si>
    <t>31/10/2030</t>
  </si>
  <si>
    <t>30/11/2030</t>
  </si>
  <si>
    <t>31/12/2030</t>
  </si>
  <si>
    <t>31/01/2031</t>
  </si>
  <si>
    <t>28/02/2031</t>
  </si>
  <si>
    <t>31/03/2031</t>
  </si>
  <si>
    <t>30/04/2031</t>
  </si>
  <si>
    <t>31/05/2031</t>
  </si>
  <si>
    <t>30/06/2031</t>
  </si>
  <si>
    <t>31/07/2031</t>
  </si>
  <si>
    <t>31/08/2031</t>
  </si>
  <si>
    <t>30/09/2031</t>
  </si>
  <si>
    <t>31/10/2031</t>
  </si>
  <si>
    <t>30/11/2031</t>
  </si>
  <si>
    <t>31/12/2031</t>
  </si>
  <si>
    <t>31/01/2032</t>
  </si>
  <si>
    <t>29/02/2032</t>
  </si>
  <si>
    <t>31/03/2032</t>
  </si>
  <si>
    <t>30/04/2032</t>
  </si>
  <si>
    <t>31/05/2032</t>
  </si>
  <si>
    <t>30/06/2032</t>
  </si>
  <si>
    <t>31/07/2032</t>
  </si>
  <si>
    <t>31/08/2032</t>
  </si>
  <si>
    <t>30/09/2032</t>
  </si>
  <si>
    <t>31/10/2032</t>
  </si>
  <si>
    <t>30/11/2032</t>
  </si>
  <si>
    <t>31/12/2032</t>
  </si>
  <si>
    <t>31/01/2033</t>
  </si>
  <si>
    <t>28/02/2033</t>
  </si>
  <si>
    <t>31/03/2033</t>
  </si>
  <si>
    <t>30/04/2033</t>
  </si>
  <si>
    <t>31/05/2033</t>
  </si>
  <si>
    <t>30/06/2033</t>
  </si>
  <si>
    <t>31/07/2033</t>
  </si>
  <si>
    <t>31/08/2033</t>
  </si>
  <si>
    <t>30/09/2033</t>
  </si>
  <si>
    <t>31/10/2033</t>
  </si>
  <si>
    <t>30/11/2033</t>
  </si>
  <si>
    <t>31/12/2033</t>
  </si>
  <si>
    <t>31/01/2034</t>
  </si>
  <si>
    <t>28/02/2034</t>
  </si>
  <si>
    <t>31/03/2034</t>
  </si>
  <si>
    <t>30/04/2034</t>
  </si>
  <si>
    <t>31/05/2034</t>
  </si>
  <si>
    <t>30/06/2034</t>
  </si>
  <si>
    <t>31/07/2034</t>
  </si>
  <si>
    <t>31/08/2034</t>
  </si>
  <si>
    <t>30/09/2034</t>
  </si>
  <si>
    <t>31/10/2034</t>
  </si>
  <si>
    <t>30/11/2034</t>
  </si>
  <si>
    <t>31/12/2034</t>
  </si>
  <si>
    <t>31/01/2035</t>
  </si>
  <si>
    <t>28/02/2035</t>
  </si>
  <si>
    <t>31/03/2035</t>
  </si>
  <si>
    <t>30/04/2035</t>
  </si>
  <si>
    <t>31/05/2035</t>
  </si>
  <si>
    <t>30/06/2035</t>
  </si>
  <si>
    <t>31/07/2035</t>
  </si>
  <si>
    <t>31/08/2035</t>
  </si>
  <si>
    <t>30/09/2035</t>
  </si>
  <si>
    <t>31/10/2035</t>
  </si>
  <si>
    <t>30/11/2035</t>
  </si>
  <si>
    <t>31/12/2035</t>
  </si>
  <si>
    <t>31/01/2036</t>
  </si>
  <si>
    <t>29/02/2036</t>
  </si>
  <si>
    <t>31/03/2036</t>
  </si>
  <si>
    <t>30/04/2036</t>
  </si>
  <si>
    <t>31/05/2036</t>
  </si>
  <si>
    <t>30/06/2036</t>
  </si>
  <si>
    <t>31/07/2036</t>
  </si>
  <si>
    <t>31/08/2036</t>
  </si>
  <si>
    <t>30/09/2036</t>
  </si>
  <si>
    <t>31/10/2036</t>
  </si>
  <si>
    <t>30/11/2036</t>
  </si>
  <si>
    <t>31/12/2036</t>
  </si>
  <si>
    <t>31/01/2037</t>
  </si>
  <si>
    <t>28/02/2037</t>
  </si>
  <si>
    <t>31/03/2037</t>
  </si>
  <si>
    <t>30/04/2037</t>
  </si>
  <si>
    <t>31/05/2037</t>
  </si>
  <si>
    <t>30/06/2037</t>
  </si>
  <si>
    <t>31/07/2037</t>
  </si>
  <si>
    <t>31/08/2037</t>
  </si>
  <si>
    <t>30/09/2037</t>
  </si>
  <si>
    <t>31/10/2037</t>
  </si>
  <si>
    <t>30/11/2037</t>
  </si>
  <si>
    <t>31/12/2037</t>
  </si>
  <si>
    <t>31/01/2038</t>
  </si>
  <si>
    <t>28/02/2038</t>
  </si>
  <si>
    <t>31/03/2038</t>
  </si>
  <si>
    <t>30/04/2038</t>
  </si>
  <si>
    <t>31/05/2038</t>
  </si>
  <si>
    <t>30/06/2038</t>
  </si>
  <si>
    <t>31/07/2038</t>
  </si>
  <si>
    <t>31/08/2038</t>
  </si>
  <si>
    <t>30/09/2038</t>
  </si>
  <si>
    <t>31/10/2038</t>
  </si>
  <si>
    <t>30/11/2038</t>
  </si>
  <si>
    <t>31/12/2038</t>
  </si>
  <si>
    <t>31/01/2039</t>
  </si>
  <si>
    <t>28/02/2039</t>
  </si>
  <si>
    <t>31/03/2039</t>
  </si>
  <si>
    <t>30/04/2039</t>
  </si>
  <si>
    <t>31/05/2039</t>
  </si>
  <si>
    <t>30/06/2039</t>
  </si>
  <si>
    <t>31/07/2039</t>
  </si>
  <si>
    <t>31/08/2039</t>
  </si>
  <si>
    <t>30/09/2039</t>
  </si>
  <si>
    <t>31/10/2039</t>
  </si>
  <si>
    <t>30/11/2039</t>
  </si>
  <si>
    <t>31/12/2039</t>
  </si>
  <si>
    <t>31/01/2040</t>
  </si>
  <si>
    <t>29/02/2040</t>
  </si>
  <si>
    <t>31/03/2040</t>
  </si>
  <si>
    <t>30/04/2040</t>
  </si>
  <si>
    <t>31/05/2040</t>
  </si>
  <si>
    <t>30/06/2040</t>
  </si>
  <si>
    <t>31/07/2040</t>
  </si>
  <si>
    <t>31/08/2040</t>
  </si>
  <si>
    <t>30/09/2040</t>
  </si>
  <si>
    <t>31/10/2040</t>
  </si>
  <si>
    <t>30/11/2040</t>
  </si>
  <si>
    <t>31/12/2040</t>
  </si>
  <si>
    <t>31/01/2041</t>
  </si>
  <si>
    <t>28/02/2041</t>
  </si>
  <si>
    <t>31/03/2041</t>
  </si>
  <si>
    <t>30/04/2041</t>
  </si>
  <si>
    <t>31/05/2041</t>
  </si>
  <si>
    <t>30/06/2041</t>
  </si>
  <si>
    <t>31/07/2041</t>
  </si>
  <si>
    <t>31/08/2041</t>
  </si>
  <si>
    <t>30/09/2041</t>
  </si>
  <si>
    <t>31/10/2041</t>
  </si>
  <si>
    <t>30/11/2041</t>
  </si>
  <si>
    <t>31/12/2041</t>
  </si>
  <si>
    <t>31/01/2042</t>
  </si>
  <si>
    <t>28/02/2042</t>
  </si>
  <si>
    <t>31/03/2042</t>
  </si>
  <si>
    <t>30/04/2042</t>
  </si>
  <si>
    <t>31/05/2042</t>
  </si>
  <si>
    <t>30/06/2042</t>
  </si>
  <si>
    <t>31/07/2042</t>
  </si>
  <si>
    <t>31/08/2042</t>
  </si>
  <si>
    <t>30/09/2042</t>
  </si>
  <si>
    <t>31/10/2042</t>
  </si>
  <si>
    <t>30/11/2042</t>
  </si>
  <si>
    <t>31/12/2042</t>
  </si>
  <si>
    <t>31/01/2043</t>
  </si>
  <si>
    <t>28/02/2043</t>
  </si>
  <si>
    <t>31/03/2043</t>
  </si>
  <si>
    <t>30/04/2043</t>
  </si>
  <si>
    <t>31/05/2043</t>
  </si>
  <si>
    <t>30/06/2043</t>
  </si>
  <si>
    <t>31/07/2043</t>
  </si>
  <si>
    <t>31/08/2043</t>
  </si>
  <si>
    <t>30/09/2043</t>
  </si>
  <si>
    <t>BIRD - 7584</t>
  </si>
  <si>
    <t>BIRD- 8155</t>
  </si>
  <si>
    <t>BIRD - 8379</t>
  </si>
  <si>
    <t>BID 2850/OC-BR</t>
  </si>
  <si>
    <t>POD - BID</t>
  </si>
  <si>
    <t>Profisco - BID</t>
  </si>
  <si>
    <t>Profisco 2 - BID</t>
  </si>
  <si>
    <t>31/07/2044</t>
  </si>
  <si>
    <t>31/08/2044</t>
  </si>
  <si>
    <t>31/07/2045</t>
  </si>
  <si>
    <t>31/08/2045</t>
  </si>
  <si>
    <t>31/05/2044</t>
  </si>
  <si>
    <t>30/06/2044</t>
  </si>
  <si>
    <t>31/05/2045</t>
  </si>
  <si>
    <t>30/06/2045</t>
  </si>
  <si>
    <t>28/02/2040</t>
  </si>
  <si>
    <t>31/10/2043</t>
  </si>
  <si>
    <t>30/11/2043</t>
  </si>
  <si>
    <t>31/12/2043</t>
  </si>
  <si>
    <t>31/01/2044</t>
  </si>
  <si>
    <t>28/02/2044</t>
  </si>
  <si>
    <t>31/03/2044</t>
  </si>
  <si>
    <t>30/04/2044</t>
  </si>
  <si>
    <t>30/09/2044</t>
  </si>
  <si>
    <t>31/10/2044</t>
  </si>
  <si>
    <t>30/11/2044</t>
  </si>
  <si>
    <t>31/12/2044</t>
  </si>
  <si>
    <t>31/01/2045</t>
  </si>
  <si>
    <t>28/02/2045</t>
  </si>
  <si>
    <t>31/03/2045</t>
  </si>
  <si>
    <t>30/04/2045</t>
  </si>
  <si>
    <t>30/09/2045</t>
  </si>
  <si>
    <t>31/10/2045</t>
  </si>
  <si>
    <t>Pro Moradia - CEF</t>
  </si>
  <si>
    <t>PEF I - BNDES</t>
  </si>
  <si>
    <t>Defensoria - BNDES</t>
  </si>
  <si>
    <t>Contratos fora do RRF</t>
  </si>
  <si>
    <t>Lei 8.727 - COHAB</t>
  </si>
  <si>
    <t>Contratos com garantia - RRF</t>
  </si>
  <si>
    <t>Art. 23 - LC 178/21</t>
  </si>
  <si>
    <t>Dólar</t>
  </si>
  <si>
    <t>Agregado</t>
  </si>
  <si>
    <t/>
  </si>
  <si>
    <t>Valores a serem pagos pelo estado</t>
  </si>
  <si>
    <t>Porcentagem pagamento</t>
  </si>
  <si>
    <t>Fluxo dívidas garantidas</t>
  </si>
  <si>
    <t>Data incorporação</t>
  </si>
  <si>
    <t>Valor</t>
  </si>
  <si>
    <t>Valores a serem incorporados art. 9º-A</t>
  </si>
  <si>
    <t>PEF II - BNDES</t>
  </si>
  <si>
    <t>BID3241/OC-BR</t>
  </si>
  <si>
    <t>BID4961/OC-BR</t>
  </si>
  <si>
    <t>BID2371/OC-BR</t>
  </si>
  <si>
    <t>BNDES - 2011699</t>
  </si>
  <si>
    <t>BNDES - 2011656</t>
  </si>
  <si>
    <t>BNDES - 2014998</t>
  </si>
  <si>
    <t>30/10/2022</t>
  </si>
  <si>
    <t>30/12/2022</t>
  </si>
  <si>
    <t>30/10/2023</t>
  </si>
  <si>
    <t>30/12/2023</t>
  </si>
  <si>
    <t>30/10/2024</t>
  </si>
  <si>
    <t>30/12/2024</t>
  </si>
  <si>
    <t>30/10/2025</t>
  </si>
  <si>
    <t>30/12/2025</t>
  </si>
  <si>
    <t>30/10/2026</t>
  </si>
  <si>
    <t>30/12/2026</t>
  </si>
  <si>
    <t>30/10/2027</t>
  </si>
  <si>
    <t>30/12/2027</t>
  </si>
  <si>
    <t>30/10/2028</t>
  </si>
  <si>
    <t>30/12/2028</t>
  </si>
  <si>
    <t>30/10/2029</t>
  </si>
  <si>
    <t>30/12/2029</t>
  </si>
  <si>
    <t>30/10/2030</t>
  </si>
  <si>
    <t>30/12/2030</t>
  </si>
  <si>
    <t>30/10/2031</t>
  </si>
  <si>
    <t>30/12/2031</t>
  </si>
  <si>
    <t>30/10/2032</t>
  </si>
  <si>
    <t>30/12/2032</t>
  </si>
  <si>
    <t>30/10/2033</t>
  </si>
  <si>
    <t>30/12/2033</t>
  </si>
  <si>
    <t>30/10/2034</t>
  </si>
  <si>
    <t>30/12/2034</t>
  </si>
  <si>
    <t>30/10/2035</t>
  </si>
  <si>
    <t>30/12/2035</t>
  </si>
  <si>
    <t>30/10/2036</t>
  </si>
  <si>
    <t>30/12/2036</t>
  </si>
  <si>
    <t>30/10/2037</t>
  </si>
  <si>
    <t>30/12/2037</t>
  </si>
  <si>
    <t>30/10/2038</t>
  </si>
  <si>
    <t>30/12/2038</t>
  </si>
  <si>
    <t>30/10/2039</t>
  </si>
  <si>
    <t>30/12/2039</t>
  </si>
  <si>
    <t>30/10/2040</t>
  </si>
  <si>
    <t>30/12/2040</t>
  </si>
  <si>
    <t>30/10/2041</t>
  </si>
  <si>
    <t>30/12/2041</t>
  </si>
  <si>
    <t>30/10/2042</t>
  </si>
  <si>
    <t>30/12/2042</t>
  </si>
  <si>
    <t>30/10/2043</t>
  </si>
  <si>
    <t>30/12/2043</t>
  </si>
  <si>
    <t>30/10/2044</t>
  </si>
  <si>
    <t>30/12/2044</t>
  </si>
  <si>
    <t>30/10/2045</t>
  </si>
  <si>
    <t>30/11/2045</t>
  </si>
  <si>
    <t>30/12/2045</t>
  </si>
  <si>
    <t>30/10/2046</t>
  </si>
  <si>
    <t>30/11/2046</t>
  </si>
  <si>
    <t>30/12/2046</t>
  </si>
  <si>
    <t>30/10/2047</t>
  </si>
  <si>
    <t>30/11/2047</t>
  </si>
  <si>
    <t>30/12/2047</t>
  </si>
  <si>
    <t>30/03/2022</t>
  </si>
  <si>
    <t>30/05/2022</t>
  </si>
  <si>
    <t>30/07/2022</t>
  </si>
  <si>
    <t>30/08/2022</t>
  </si>
  <si>
    <t>30/01/2023</t>
  </si>
  <si>
    <t>30/03/2023</t>
  </si>
  <si>
    <t>30/05/2023</t>
  </si>
  <si>
    <t>30/07/2023</t>
  </si>
  <si>
    <t>30/08/2023</t>
  </si>
  <si>
    <t>30/01/2024</t>
  </si>
  <si>
    <t>28/02/2024</t>
  </si>
  <si>
    <t>30/03/2024</t>
  </si>
  <si>
    <t>30/05/2024</t>
  </si>
  <si>
    <t>30/07/2024</t>
  </si>
  <si>
    <t>30/08/2024</t>
  </si>
  <si>
    <t>30/01/2025</t>
  </si>
  <si>
    <t>30/03/2025</t>
  </si>
  <si>
    <t>30/05/2025</t>
  </si>
  <si>
    <t>30/07/2025</t>
  </si>
  <si>
    <t>30/08/2025</t>
  </si>
  <si>
    <t>30/01/2026</t>
  </si>
  <si>
    <t>30/03/2026</t>
  </si>
  <si>
    <t>30/05/2026</t>
  </si>
  <si>
    <t>30/07/2026</t>
  </si>
  <si>
    <t>30/08/2026</t>
  </si>
  <si>
    <t>30/01/2027</t>
  </si>
  <si>
    <t>30/03/2027</t>
  </si>
  <si>
    <t>30/05/2027</t>
  </si>
  <si>
    <t>30/07/2027</t>
  </si>
  <si>
    <t>30/08/2027</t>
  </si>
  <si>
    <t>30/01/2028</t>
  </si>
  <si>
    <t>28/02/2028</t>
  </si>
  <si>
    <t>30/03/2028</t>
  </si>
  <si>
    <t>30/05/2028</t>
  </si>
  <si>
    <t>30/07/2028</t>
  </si>
  <si>
    <t>30/08/2028</t>
  </si>
  <si>
    <t>30/01/2029</t>
  </si>
  <si>
    <t>30/03/2029</t>
  </si>
  <si>
    <t>30/05/2029</t>
  </si>
  <si>
    <t>30/07/2029</t>
  </si>
  <si>
    <t>30/08/2029</t>
  </si>
  <si>
    <t>30/01/2030</t>
  </si>
  <si>
    <t>30/03/2030</t>
  </si>
  <si>
    <t>30/05/2030</t>
  </si>
  <si>
    <t>30/07/2030</t>
  </si>
  <si>
    <t>30/08/2030</t>
  </si>
  <si>
    <t>30/01/2031</t>
  </si>
  <si>
    <t>30/03/2031</t>
  </si>
  <si>
    <t>30/05/2031</t>
  </si>
  <si>
    <t>30/07/2031</t>
  </si>
  <si>
    <t>30/08/2031</t>
  </si>
  <si>
    <t>30/01/2032</t>
  </si>
  <si>
    <t>28/02/2032</t>
  </si>
  <si>
    <t>30/03/2032</t>
  </si>
  <si>
    <t>30/05/2032</t>
  </si>
  <si>
    <t>30/07/2032</t>
  </si>
  <si>
    <t>30/08/2032</t>
  </si>
  <si>
    <t>30/01/2033</t>
  </si>
  <si>
    <t>30/03/2033</t>
  </si>
  <si>
    <t>30/05/2033</t>
  </si>
  <si>
    <t>30/07/2033</t>
  </si>
  <si>
    <t>30/08/2033</t>
  </si>
  <si>
    <t>30/01/2034</t>
  </si>
  <si>
    <t>30/03/2034</t>
  </si>
  <si>
    <t>30/05/2034</t>
  </si>
  <si>
    <t>30/07/2034</t>
  </si>
  <si>
    <t>30/08/2034</t>
  </si>
  <si>
    <t>30/01/2035</t>
  </si>
  <si>
    <t>30/03/2035</t>
  </si>
  <si>
    <t>30/05/2035</t>
  </si>
  <si>
    <t>30/07/2035</t>
  </si>
  <si>
    <t>30/08/2035</t>
  </si>
  <si>
    <t>30/01/2036</t>
  </si>
  <si>
    <t>28/02/2036</t>
  </si>
  <si>
    <t>30/03/2036</t>
  </si>
  <si>
    <t>30/05/2036</t>
  </si>
  <si>
    <t>30/07/2036</t>
  </si>
  <si>
    <t>30/08/2036</t>
  </si>
  <si>
    <t>30/01/2037</t>
  </si>
  <si>
    <t>30/03/2037</t>
  </si>
  <si>
    <t>30/05/2037</t>
  </si>
  <si>
    <t>30/07/2037</t>
  </si>
  <si>
    <t>30/08/2037</t>
  </si>
  <si>
    <t>30/01/2038</t>
  </si>
  <si>
    <t>30/03/2038</t>
  </si>
  <si>
    <t>30/05/2038</t>
  </si>
  <si>
    <t>30/07/2038</t>
  </si>
  <si>
    <t>30/08/2038</t>
  </si>
  <si>
    <t>30/01/2039</t>
  </si>
  <si>
    <t>30/03/2039</t>
  </si>
  <si>
    <t>30/05/2039</t>
  </si>
  <si>
    <t>30/07/2039</t>
  </si>
  <si>
    <t>30/08/2039</t>
  </si>
  <si>
    <t>30/01/2040</t>
  </si>
  <si>
    <t>30/03/2040</t>
  </si>
  <si>
    <t>30/05/2040</t>
  </si>
  <si>
    <t>30/07/2040</t>
  </si>
  <si>
    <t>30/08/2040</t>
  </si>
  <si>
    <t>30/01/2041</t>
  </si>
  <si>
    <t>30/03/2041</t>
  </si>
  <si>
    <t>30/05/2041</t>
  </si>
  <si>
    <t>30/07/2041</t>
  </si>
  <si>
    <t>30/08/2041</t>
  </si>
  <si>
    <t>30/01/2042</t>
  </si>
  <si>
    <t>30/03/2042</t>
  </si>
  <si>
    <t>30/05/2042</t>
  </si>
  <si>
    <t>30/07/2042</t>
  </si>
  <si>
    <t>30/08/2042</t>
  </si>
  <si>
    <t>30/01/2043</t>
  </si>
  <si>
    <t>30/03/2043</t>
  </si>
  <si>
    <t>30/05/2043</t>
  </si>
  <si>
    <t>30/07/2043</t>
  </si>
  <si>
    <t>30/08/2043</t>
  </si>
  <si>
    <t>30/01/2044</t>
  </si>
  <si>
    <t>30/03/2044</t>
  </si>
  <si>
    <t>30/05/2044</t>
  </si>
  <si>
    <t>30/07/2044</t>
  </si>
  <si>
    <t>30/08/2044</t>
  </si>
  <si>
    <t>30/01/2045</t>
  </si>
  <si>
    <t>30/03/2045</t>
  </si>
  <si>
    <t>30/05/2045</t>
  </si>
  <si>
    <t>30/07/2045</t>
  </si>
  <si>
    <t>30/08/2045</t>
  </si>
  <si>
    <t>30/01/2046</t>
  </si>
  <si>
    <t>28/02/2046</t>
  </si>
  <si>
    <t>30/03/2046</t>
  </si>
  <si>
    <t>30/04/2046</t>
  </si>
  <si>
    <t>30/05/2046</t>
  </si>
  <si>
    <t>30/06/2046</t>
  </si>
  <si>
    <t>30/07/2046</t>
  </si>
  <si>
    <t>30/08/2046</t>
  </si>
  <si>
    <t>30/09/2046</t>
  </si>
  <si>
    <t>30/01/2047</t>
  </si>
  <si>
    <t>28/02/2047</t>
  </si>
  <si>
    <t>30/03/2047</t>
  </si>
  <si>
    <t>30/04/2047</t>
  </si>
  <si>
    <t>30/05/2047</t>
  </si>
  <si>
    <t>30/06/2047</t>
  </si>
  <si>
    <t>30/07/2047</t>
  </si>
  <si>
    <t>30/08/2047</t>
  </si>
  <si>
    <t>30/09/2047</t>
  </si>
  <si>
    <t>30/01/2048</t>
  </si>
  <si>
    <t>28/02/2048</t>
  </si>
  <si>
    <t>30/03/2048</t>
  </si>
  <si>
    <t>30/04/2048</t>
  </si>
  <si>
    <t>Operação de Crédito a Contratar - BID</t>
  </si>
  <si>
    <t>Aba</t>
  </si>
  <si>
    <t>Encargos</t>
  </si>
  <si>
    <t>Descrição</t>
  </si>
  <si>
    <t>Apresenta a projeção dos parâmetros utilizados para evoluir os contratos.</t>
  </si>
  <si>
    <t>Linha Serviço Dívida Compet</t>
  </si>
  <si>
    <t>Apresenta o fluxo a ser inserido na linha de Serviço da Dívida por Competência na planilha do PRF. Trata-se de cálculo hipotético em que se considera a premissa de que o estado usufruiu dos benefícios do Regime de Recuperação Fiscal (RRF) até o ano anterior ao que se está fazendo referência, de modo que que todas as dívidas do art. 9º da LC 159/17 (no caso do Rio Grande do Sul, as dívidas dos programas das Leis nº 9.496/97 e das garantidas pela União) voltam a ser pagas em sua integralidade no exercício apresentado. Cabe ressaltar que para o ano de 2022 considerou-se a premissa da assinatura dos contratos do art. 9º-A da LC 159/17 e art. 23 da LC 178/21, apenas com valores que estavam em pendência jurídica (saldo inicial do art. 23), sem considerar novas incorporações.</t>
  </si>
  <si>
    <t>Consolidado - Cen. Ajustado</t>
  </si>
  <si>
    <t>Apresenta o fluxo do cenário ajustado. Parte do cálculo do cenário base, porém adicionando as medidas a implementar (no caso, o empréstimo a ser contratado junto ao BID informado na nota técnica). Por não saber qual sera a periodicidade de pagamento e o fluxo informado na nota técnica de operações de crédito apresentar apenas os valores anuais, arbitramos que seria mensal, apenas para fins de conta.</t>
  </si>
  <si>
    <t>Consolidado - Cenário Base</t>
  </si>
  <si>
    <t>Apresenta o cenário base, considerando toda a metodologia do RRF e considerando todas as dívidas contratuais do estado.</t>
  </si>
  <si>
    <t>Operação a contratar - BID prec</t>
  </si>
  <si>
    <t>Fluxo da dívida informado na nota técnica de operações de crédito a ser contratada junto ao BID. Por não saber qual sera a periodicidade de pagamento e o fluxo informado na nota técnica de operações de crédito apresentar apenas os valores anuais, arbitramos que seria mensal, apenas para fins de conta.</t>
  </si>
  <si>
    <t>Contratos fora RRF</t>
  </si>
  <si>
    <r>
      <t xml:space="preserve">Apresenta as dívidas contratuais do estado que não farão parte da sistemática do RRF. Para as dívidas com garantia da União, utilizamos as informações provenientes do Sistema Integrado da Dívida (SID). Identificamos apenas um contrato de dívida sem garantia (Pró Moradia - CEF). </t>
    </r>
    <r>
      <rPr>
        <b/>
        <u/>
        <sz val="11"/>
        <color theme="1"/>
        <rFont val="Calibri"/>
        <family val="2"/>
        <scheme val="minor"/>
      </rPr>
      <t>Por favor, confirmem se é isso mesmo.</t>
    </r>
  </si>
  <si>
    <t>Art. 9º-A - serv. div. comp</t>
  </si>
  <si>
    <t>Cálculo do fluxo da dívida do art. 9º-A com as premissas adotadas para determinação do serviço da dívida por competência (estado usufrui dos benefícios do RRF somente até o ano anterior ao que se está fazendo referência).</t>
  </si>
  <si>
    <t>Art. 9º-A</t>
  </si>
  <si>
    <t xml:space="preserve">Cálculo do fluxo da dívida do art. 9º-A. O saldo inicial parte das incorporações esperadas da dívida da Lei nº 9.496/97 e dos contratos com garantia da União que adotarão os benefícios do RRF após a assinatura do contrato do art. 9º-A em 25/02. Considera, ainda, que a homologação do RRF se dará em maio/22, motivo pelo qual incorpora os valores constantes do contrato do art. 23 e tem previsão de início de pagamento em 01/07/2022. Cabe ressaltar que para efetuar as incorporações de outras dívidas, optou-se por evoluir as parcelas dessas dívidas até o dia 1 do mês subsequente e aí então incorporar ao saldo do art. 9º-A. </t>
  </si>
  <si>
    <t>Art. 23</t>
  </si>
  <si>
    <t>Apresenta projeção do fluxo do contrato do art. 23 da LC 178/21, assinado em 25/02/2022. Parte do saldo assinalado no contrato e considera a premissa de que será incorporado ao contrato do art. 9º-A na data da homologação do RRF (estimada em maio/22)</t>
  </si>
  <si>
    <t>Fluxo dív. garantidas - RRF</t>
  </si>
  <si>
    <t>Cálculo do fluxo da dívida da Lei nº 9.496/97. Foi adotada a mesma metodologia utilizada pelo Banco do Brasil para se evoluir as parcelas da data base (dia 1 de cada mês) para a data de vencimento, e depois para o dia 1 do mês subsequente (para ser incorporado ao art. 9º-A). Aqui consideramos a suspensão de pagamentos prevista pelo RRF, além de considerar o pagamento prioritário dos juros (quando da retomada parcial dos pagamentos).</t>
  </si>
  <si>
    <t>Dívidas garantidas - RRF</t>
  </si>
  <si>
    <t>Fluxo das dívidas garantidas pela União que integrarão o RRF. Apresenta os montantes a serem pagos de acordo com a sistemática do regime, além dos valores a serem incorporados no art. 9º-A. Aqui optamos por uma opção mais simples, de considerar os valores incorporados com posição da data de pagamento. Utiliza as informações da aba "Dívidas garantidas - RRF".</t>
  </si>
  <si>
    <t>Relação das dívidas com garantia da União que integrarão o RRF. Os fluxos foram retirados do SID.</t>
  </si>
  <si>
    <t>OBS: É isso mesmo</t>
  </si>
  <si>
    <t>OBS: A periodicidade dos pagamentos será semestral.  Foi substituído na planilha a OC a contratar.</t>
  </si>
  <si>
    <t>CRONOGRAMA DE PAGAMENTO  PRECATORIOS EC99</t>
  </si>
  <si>
    <t>Condições do Empréstimo</t>
  </si>
  <si>
    <t>Prazo de Desembolso (meses)</t>
  </si>
  <si>
    <t>Prazo de Carência  (meses)</t>
  </si>
  <si>
    <t>Prazo de Amortização  (meses)</t>
  </si>
  <si>
    <t>Número de Parcelas</t>
  </si>
  <si>
    <t>Data de Assinatura</t>
  </si>
  <si>
    <t>Data da Parcela Inicial</t>
  </si>
  <si>
    <t>Data da Parcela Final</t>
  </si>
  <si>
    <t>Taxa de Juros SOFR</t>
  </si>
  <si>
    <t>Spread de captaçã0</t>
  </si>
  <si>
    <t>Taxa de Spread dos empréstimos de capital ordinário</t>
  </si>
  <si>
    <t>Taxa total</t>
  </si>
  <si>
    <t>Taxa de comissão permanência</t>
  </si>
  <si>
    <t>US$</t>
  </si>
  <si>
    <t xml:space="preserve">Desembolsos </t>
  </si>
  <si>
    <t>Desembolso 1:</t>
  </si>
  <si>
    <t>Desembolso 2:</t>
  </si>
  <si>
    <t>Desembolso 3:</t>
  </si>
  <si>
    <t>Desembolso 4:</t>
  </si>
  <si>
    <t>Total do Empréstimo</t>
  </si>
  <si>
    <t>Datas</t>
  </si>
  <si>
    <t>Desembolsos</t>
  </si>
  <si>
    <t>Resultado</t>
  </si>
  <si>
    <t>Juros pagos</t>
  </si>
  <si>
    <t>Amortização paga</t>
  </si>
  <si>
    <t>Comissão Permanência</t>
  </si>
  <si>
    <t>Total Pagamentos</t>
  </si>
  <si>
    <t>Contrapartida</t>
  </si>
  <si>
    <t>liberações</t>
  </si>
  <si>
    <t>amortizações</t>
  </si>
  <si>
    <t>juros e encargos</t>
  </si>
  <si>
    <t>total reembolso</t>
  </si>
  <si>
    <t>Permanência</t>
  </si>
  <si>
    <t>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</si>
</sst>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R$&quot;\ #,##0.00;[Red]\-&quot;R$&quot;\ #,##0.00"/>
    <numFmt numFmtId="44" formatCode="_-&quot;R$&quot;\ * #,##0.00_-;\-&quot;R$&quot;\ * #,##0.00_-;_-&quot;R$&quot;\ * &quot;-&quot;??_-;_-@_-"/>
    <numFmt numFmtId="43" formatCode="_-* #,##0.00_-;\-* #,##0.00_-;_-* &quot;-&quot;??_-;_-@_-"/>
    <numFmt numFmtId="164" formatCode="0.0000%"/>
    <numFmt numFmtId="165" formatCode="_-* #,##0.0000_-;\-* #,##0.0000_-;_-* &quot;-&quot;????_-;_-@_-"/>
    <numFmt numFmtId="166" formatCode="&quot;R$&quot;\ #,##0.0000;[Red]\-&quot;R$&quot;\ #,##0.0000"/>
    <numFmt numFmtId="167" formatCode="_-* #,##0.00_-;\-* #,##0.00_-;_-* &quot;-&quot;????_-;_-@_-"/>
    <numFmt numFmtId="168" formatCode="0.000%"/>
    <numFmt numFmtId="169" formatCode="0.00000000%"/>
    <numFmt numFmtId="170" formatCode="_(&quot;R$ &quot;* #,##0.00_);_(&quot;R$ &quot;* \(#,##0.00\);_(&quot;R$ &quot;* &quot;-&quot;??_);_(@_)"/>
    <numFmt numFmtId="171" formatCode="_(* #,##0.00_);_(* \(#,##0.00\);_(* &quot;-&quot;??_);_(@_)"/>
    <numFmt numFmtId="172" formatCode="_(* #,##0_);_(* \(#,##0\);_(* &quot;-&quot;??_);_(@_)"/>
    <numFmt numFmtId="173" formatCode="[$-416]mmm\-yy;@"/>
    <numFmt numFmtId="174" formatCode="0.000000"/>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font>
    <font>
      <sz val="8"/>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8"/>
      <color theme="3"/>
      <name val="Calibri Light"/>
      <family val="2"/>
      <scheme val="major"/>
    </font>
    <font>
      <sz val="11"/>
      <color rgb="FF9C6500"/>
      <name val="Calibri"/>
      <family val="2"/>
      <scheme val="minor"/>
    </font>
    <font>
      <b/>
      <u/>
      <sz val="11"/>
      <color theme="1"/>
      <name val="Calibri"/>
      <family val="2"/>
      <scheme val="minor"/>
    </font>
    <font>
      <b/>
      <sz val="12"/>
      <name val="Arial"/>
      <family val="2"/>
    </font>
    <font>
      <b/>
      <sz val="10"/>
      <name val="Arial"/>
      <family val="2"/>
    </font>
    <font>
      <sz val="11"/>
      <name val="Calibri"/>
      <family val="2"/>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FF99"/>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9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8" fillId="0" borderId="0"/>
    <xf numFmtId="43" fontId="18" fillId="0" borderId="0" applyFont="0" applyFill="0" applyBorder="0" applyAlignment="0" applyProtection="0"/>
    <xf numFmtId="0" fontId="18" fillId="0" borderId="0" applyFill="0" applyBorder="0" applyAlignment="0" applyProtection="0"/>
    <xf numFmtId="0" fontId="18" fillId="0" borderId="0"/>
    <xf numFmtId="0" fontId="18" fillId="0" borderId="0"/>
    <xf numFmtId="0" fontId="18" fillId="0" borderId="0"/>
    <xf numFmtId="0" fontId="18" fillId="0" borderId="0"/>
    <xf numFmtId="44" fontId="18" fillId="0" borderId="0" applyFont="0" applyFill="0" applyBorder="0" applyAlignment="0" applyProtection="0"/>
    <xf numFmtId="0" fontId="1" fillId="0" borderId="0"/>
    <xf numFmtId="44" fontId="18" fillId="0" borderId="0" applyFont="0" applyFill="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1" borderId="0" applyNumberFormat="0" applyBorder="0" applyAlignment="0" applyProtection="0"/>
    <xf numFmtId="0" fontId="21" fillId="54" borderId="0" applyNumberFormat="0" applyBorder="0" applyAlignment="0" applyProtection="0"/>
    <xf numFmtId="0" fontId="21" fillId="57" borderId="0" applyNumberFormat="0" applyBorder="0" applyAlignment="0" applyProtection="0"/>
    <xf numFmtId="0" fontId="22" fillId="58"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3" fillId="50" borderId="0" applyNumberFormat="0" applyBorder="0" applyAlignment="0" applyProtection="0"/>
    <xf numFmtId="0" fontId="24" fillId="62" borderId="31" applyNumberFormat="0" applyAlignment="0" applyProtection="0"/>
    <xf numFmtId="0" fontId="25" fillId="63" borderId="32" applyNumberFormat="0" applyAlignment="0" applyProtection="0"/>
    <xf numFmtId="0" fontId="26" fillId="0" borderId="33" applyNumberFormat="0" applyFill="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7" borderId="0" applyNumberFormat="0" applyBorder="0" applyAlignment="0" applyProtection="0"/>
    <xf numFmtId="0" fontId="27" fillId="53" borderId="31" applyNumberFormat="0" applyAlignment="0" applyProtection="0"/>
    <xf numFmtId="0" fontId="28" fillId="49" borderId="0" applyNumberFormat="0" applyBorder="0" applyAlignment="0" applyProtection="0"/>
    <xf numFmtId="170" fontId="18" fillId="0" borderId="0" applyFont="0" applyFill="0" applyBorder="0" applyAlignment="0" applyProtection="0"/>
    <xf numFmtId="0" fontId="29" fillId="68" borderId="0" applyNumberFormat="0" applyBorder="0" applyAlignment="0" applyProtection="0"/>
    <xf numFmtId="0" fontId="18" fillId="69" borderId="34" applyNumberFormat="0" applyFont="0" applyAlignment="0" applyProtection="0"/>
    <xf numFmtId="0" fontId="30" fillId="62" borderId="35" applyNumberFormat="0" applyAlignment="0" applyProtection="0"/>
    <xf numFmtId="43" fontId="18"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36" applyNumberFormat="0" applyFill="0" applyAlignment="0" applyProtection="0"/>
    <xf numFmtId="0" fontId="35" fillId="0" borderId="37" applyNumberFormat="0" applyFill="0" applyAlignment="0" applyProtection="0"/>
    <xf numFmtId="0" fontId="36" fillId="0" borderId="38" applyNumberFormat="0" applyFill="0" applyAlignment="0" applyProtection="0"/>
    <xf numFmtId="0" fontId="36" fillId="0" borderId="0" applyNumberFormat="0" applyFill="0" applyBorder="0" applyAlignment="0" applyProtection="0"/>
    <xf numFmtId="0" fontId="37" fillId="0" borderId="39" applyNumberFormat="0" applyFill="0" applyAlignment="0" applyProtection="0"/>
    <xf numFmtId="0" fontId="38"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39"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8" fillId="0" borderId="0"/>
    <xf numFmtId="0" fontId="18" fillId="69" borderId="34" applyNumberFormat="0" applyFont="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251">
    <xf numFmtId="0" fontId="0" fillId="0" borderId="0" xfId="0"/>
    <xf numFmtId="14" fontId="0" fillId="0" borderId="0" xfId="0" applyNumberFormat="1"/>
    <xf numFmtId="0" fontId="16" fillId="0" borderId="0" xfId="0" applyFont="1"/>
    <xf numFmtId="0" fontId="13" fillId="33" borderId="0" xfId="0" applyFont="1" applyFill="1" applyAlignment="1">
      <alignment horizontal="center" vertical="center" wrapText="1"/>
    </xf>
    <xf numFmtId="43" fontId="13" fillId="33" borderId="0" xfId="42" applyFont="1" applyFill="1" applyAlignment="1">
      <alignment horizontal="center" vertical="center"/>
    </xf>
    <xf numFmtId="164" fontId="0" fillId="0" borderId="0" xfId="43" applyNumberFormat="1" applyFont="1"/>
    <xf numFmtId="43" fontId="0" fillId="0" borderId="0" xfId="42" applyFont="1"/>
    <xf numFmtId="43" fontId="0" fillId="36" borderId="10" xfId="42" applyFont="1" applyFill="1" applyBorder="1"/>
    <xf numFmtId="8" fontId="0" fillId="36" borderId="10" xfId="42" applyNumberFormat="1" applyFont="1" applyFill="1" applyBorder="1"/>
    <xf numFmtId="2" fontId="0" fillId="0" borderId="0" xfId="0" applyNumberFormat="1"/>
    <xf numFmtId="0" fontId="0" fillId="37" borderId="10" xfId="0" applyFill="1" applyBorder="1"/>
    <xf numFmtId="166" fontId="0" fillId="37" borderId="10" xfId="0" applyNumberFormat="1" applyFill="1" applyBorder="1"/>
    <xf numFmtId="14" fontId="0" fillId="0" borderId="0" xfId="42" applyNumberFormat="1" applyFont="1"/>
    <xf numFmtId="2" fontId="0" fillId="39" borderId="10" xfId="0" applyNumberFormat="1" applyFill="1" applyBorder="1"/>
    <xf numFmtId="166" fontId="0" fillId="39" borderId="10" xfId="0" applyNumberFormat="1" applyFill="1" applyBorder="1"/>
    <xf numFmtId="43" fontId="0" fillId="38" borderId="10" xfId="42" applyFont="1" applyFill="1" applyBorder="1"/>
    <xf numFmtId="165" fontId="0" fillId="0" borderId="0" xfId="0" applyNumberFormat="1"/>
    <xf numFmtId="164" fontId="0" fillId="0" borderId="0" xfId="43" applyNumberFormat="1" applyFont="1" applyFill="1"/>
    <xf numFmtId="8" fontId="0" fillId="0" borderId="0" xfId="0" applyNumberFormat="1"/>
    <xf numFmtId="166" fontId="0" fillId="0" borderId="0" xfId="0" applyNumberFormat="1"/>
    <xf numFmtId="0" fontId="16" fillId="35" borderId="10" xfId="0" applyFont="1" applyFill="1" applyBorder="1" applyAlignment="1">
      <alignment horizontal="center" vertical="center"/>
    </xf>
    <xf numFmtId="43" fontId="0" fillId="0" borderId="10" xfId="42" applyFont="1" applyBorder="1"/>
    <xf numFmtId="0" fontId="16" fillId="43" borderId="10" xfId="0" applyFont="1" applyFill="1" applyBorder="1"/>
    <xf numFmtId="0" fontId="16" fillId="42" borderId="10" xfId="0" applyFont="1" applyFill="1" applyBorder="1"/>
    <xf numFmtId="0" fontId="16" fillId="37" borderId="10" xfId="0" applyFont="1" applyFill="1" applyBorder="1" applyAlignment="1">
      <alignment horizontal="center" vertical="center"/>
    </xf>
    <xf numFmtId="43" fontId="0" fillId="43" borderId="10" xfId="42" applyFont="1" applyFill="1" applyBorder="1"/>
    <xf numFmtId="43" fontId="0" fillId="42" borderId="10" xfId="42" applyFont="1" applyFill="1" applyBorder="1"/>
    <xf numFmtId="43" fontId="0" fillId="35" borderId="10" xfId="42" applyFont="1" applyFill="1" applyBorder="1" applyAlignment="1">
      <alignment horizontal="center" vertical="center"/>
    </xf>
    <xf numFmtId="43" fontId="0" fillId="37" borderId="11" xfId="42" applyFont="1" applyFill="1" applyBorder="1" applyAlignment="1">
      <alignment horizontal="center" vertical="center"/>
    </xf>
    <xf numFmtId="167" fontId="0" fillId="0" borderId="0" xfId="0" applyNumberFormat="1"/>
    <xf numFmtId="43" fontId="0" fillId="0" borderId="0" xfId="42" applyFont="1" applyFill="1" applyBorder="1" applyAlignment="1">
      <alignment horizontal="center" vertical="center"/>
    </xf>
    <xf numFmtId="43" fontId="0" fillId="0" borderId="0" xfId="42" applyFont="1" applyFill="1" applyBorder="1"/>
    <xf numFmtId="17" fontId="0" fillId="0" borderId="0" xfId="0" applyNumberFormat="1"/>
    <xf numFmtId="43" fontId="0" fillId="0" borderId="0" xfId="0" applyNumberFormat="1"/>
    <xf numFmtId="2" fontId="14" fillId="0" borderId="0" xfId="0" applyNumberFormat="1" applyFont="1"/>
    <xf numFmtId="0" fontId="16" fillId="34" borderId="0" xfId="0" applyFont="1" applyFill="1" applyAlignment="1">
      <alignment horizontal="center" vertical="center"/>
    </xf>
    <xf numFmtId="43" fontId="16" fillId="34" borderId="0" xfId="42" applyFont="1" applyFill="1" applyBorder="1" applyAlignment="1">
      <alignment horizontal="center" vertical="center"/>
    </xf>
    <xf numFmtId="14" fontId="0" fillId="37" borderId="10" xfId="0" applyNumberFormat="1" applyFill="1" applyBorder="1"/>
    <xf numFmtId="43" fontId="0" fillId="38" borderId="10" xfId="0" applyNumberFormat="1" applyFill="1" applyBorder="1"/>
    <xf numFmtId="166" fontId="0" fillId="37" borderId="11" xfId="0" applyNumberFormat="1" applyFill="1" applyBorder="1"/>
    <xf numFmtId="43" fontId="0" fillId="38" borderId="15" xfId="42" applyFont="1" applyFill="1" applyBorder="1"/>
    <xf numFmtId="10" fontId="0" fillId="38" borderId="10" xfId="0" applyNumberFormat="1" applyFill="1" applyBorder="1"/>
    <xf numFmtId="43" fontId="13" fillId="33" borderId="10" xfId="42" applyFont="1" applyFill="1" applyBorder="1" applyAlignment="1">
      <alignment horizontal="center" vertical="center"/>
    </xf>
    <xf numFmtId="43" fontId="16" fillId="44" borderId="10" xfId="42" applyFont="1" applyFill="1" applyBorder="1"/>
    <xf numFmtId="0" fontId="0" fillId="41" borderId="0" xfId="0" applyFill="1"/>
    <xf numFmtId="43" fontId="0" fillId="41" borderId="0" xfId="42" applyFont="1" applyFill="1"/>
    <xf numFmtId="0" fontId="0" fillId="41" borderId="10" xfId="0" applyFill="1" applyBorder="1"/>
    <xf numFmtId="43" fontId="0" fillId="41" borderId="10" xfId="42" applyFont="1" applyFill="1" applyBorder="1"/>
    <xf numFmtId="0" fontId="0" fillId="40" borderId="10" xfId="0" applyFill="1" applyBorder="1"/>
    <xf numFmtId="43" fontId="0" fillId="40" borderId="10" xfId="42" applyFont="1" applyFill="1" applyBorder="1"/>
    <xf numFmtId="0" fontId="0" fillId="42" borderId="10" xfId="0" applyFill="1" applyBorder="1"/>
    <xf numFmtId="14" fontId="19" fillId="0" borderId="0" xfId="0" applyNumberFormat="1" applyFont="1"/>
    <xf numFmtId="0" fontId="0" fillId="45" borderId="10" xfId="0" applyFill="1" applyBorder="1"/>
    <xf numFmtId="43" fontId="0" fillId="45" borderId="0" xfId="42" applyFont="1" applyFill="1"/>
    <xf numFmtId="43" fontId="0" fillId="45" borderId="10" xfId="42" applyFont="1" applyFill="1" applyBorder="1"/>
    <xf numFmtId="0" fontId="0" fillId="45" borderId="0" xfId="0" applyFill="1"/>
    <xf numFmtId="168" fontId="0" fillId="0" borderId="0" xfId="43" applyNumberFormat="1" applyFont="1"/>
    <xf numFmtId="169" fontId="0" fillId="0" borderId="0" xfId="43" applyNumberFormat="1" applyFont="1"/>
    <xf numFmtId="0" fontId="0" fillId="0" borderId="10" xfId="0" applyBorder="1"/>
    <xf numFmtId="4" fontId="0" fillId="0" borderId="0" xfId="0" applyNumberFormat="1"/>
    <xf numFmtId="4" fontId="0" fillId="45" borderId="10" xfId="0" applyNumberFormat="1" applyFill="1" applyBorder="1"/>
    <xf numFmtId="4" fontId="0" fillId="40" borderId="10" xfId="0" applyNumberFormat="1" applyFill="1" applyBorder="1"/>
    <xf numFmtId="0" fontId="0" fillId="40" borderId="10" xfId="0" applyFill="1" applyBorder="1" applyAlignment="1">
      <alignment horizontal="center" vertical="center"/>
    </xf>
    <xf numFmtId="14" fontId="0" fillId="45" borderId="10" xfId="0" applyNumberFormat="1" applyFill="1" applyBorder="1"/>
    <xf numFmtId="0" fontId="16" fillId="46" borderId="10" xfId="0" applyFont="1" applyFill="1" applyBorder="1" applyAlignment="1">
      <alignment horizontal="center" vertical="center"/>
    </xf>
    <xf numFmtId="43" fontId="0" fillId="46" borderId="10" xfId="42" applyFont="1" applyFill="1" applyBorder="1" applyAlignment="1">
      <alignment horizontal="center" vertical="center"/>
    </xf>
    <xf numFmtId="0" fontId="16" fillId="0" borderId="10" xfId="0" applyFont="1" applyBorder="1" applyAlignment="1">
      <alignment horizontal="center" vertical="center"/>
    </xf>
    <xf numFmtId="0" fontId="16" fillId="34" borderId="10" xfId="0" applyFont="1" applyFill="1" applyBorder="1" applyAlignment="1">
      <alignment horizontal="center" vertical="center"/>
    </xf>
    <xf numFmtId="17" fontId="0" fillId="0" borderId="10" xfId="0" applyNumberFormat="1" applyBorder="1"/>
    <xf numFmtId="43" fontId="0" fillId="37" borderId="10" xfId="42" applyFont="1" applyFill="1" applyBorder="1" applyAlignment="1">
      <alignment horizontal="center" vertical="center"/>
    </xf>
    <xf numFmtId="43" fontId="0" fillId="34" borderId="10" xfId="0" applyNumberFormat="1" applyFill="1" applyBorder="1"/>
    <xf numFmtId="43" fontId="0" fillId="42" borderId="12" xfId="42" applyFont="1" applyFill="1" applyBorder="1"/>
    <xf numFmtId="43" fontId="0" fillId="35" borderId="12" xfId="42" applyFont="1" applyFill="1" applyBorder="1" applyAlignment="1">
      <alignment horizontal="center" vertical="center"/>
    </xf>
    <xf numFmtId="43" fontId="0" fillId="46" borderId="12" xfId="42" applyFont="1" applyFill="1" applyBorder="1" applyAlignment="1">
      <alignment horizontal="center" vertical="center"/>
    </xf>
    <xf numFmtId="43" fontId="0" fillId="37" borderId="12" xfId="42" applyFont="1" applyFill="1" applyBorder="1" applyAlignment="1">
      <alignment horizontal="center" vertical="center"/>
    </xf>
    <xf numFmtId="43" fontId="0" fillId="37" borderId="13" xfId="42" applyFont="1" applyFill="1" applyBorder="1" applyAlignment="1">
      <alignment horizontal="center" vertical="center"/>
    </xf>
    <xf numFmtId="43" fontId="0" fillId="0" borderId="10" xfId="42" applyFont="1" applyFill="1" applyBorder="1"/>
    <xf numFmtId="8" fontId="0" fillId="0" borderId="10" xfId="42" applyNumberFormat="1" applyFont="1" applyFill="1" applyBorder="1"/>
    <xf numFmtId="14" fontId="0" fillId="0" borderId="10" xfId="0" applyNumberFormat="1" applyBorder="1"/>
    <xf numFmtId="166" fontId="0" fillId="0" borderId="10" xfId="0" applyNumberFormat="1" applyBorder="1"/>
    <xf numFmtId="166" fontId="0" fillId="0" borderId="11" xfId="0" applyNumberFormat="1" applyBorder="1"/>
    <xf numFmtId="10" fontId="0" fillId="0" borderId="10" xfId="0" applyNumberFormat="1" applyBorder="1"/>
    <xf numFmtId="43" fontId="0" fillId="0" borderId="15" xfId="42" applyFont="1" applyFill="1" applyBorder="1"/>
    <xf numFmtId="2" fontId="0" fillId="0" borderId="10" xfId="0" applyNumberFormat="1" applyBorder="1"/>
    <xf numFmtId="43" fontId="0" fillId="0" borderId="0" xfId="42" applyFont="1" applyFill="1"/>
    <xf numFmtId="14" fontId="0" fillId="0" borderId="0" xfId="42" applyNumberFormat="1" applyFont="1" applyFill="1"/>
    <xf numFmtId="0" fontId="16" fillId="41" borderId="10" xfId="0" applyFont="1" applyFill="1" applyBorder="1"/>
    <xf numFmtId="43" fontId="0" fillId="41" borderId="12" xfId="42" applyFont="1" applyFill="1" applyBorder="1"/>
    <xf numFmtId="43" fontId="0" fillId="41" borderId="0" xfId="42" applyFont="1" applyFill="1" applyBorder="1"/>
    <xf numFmtId="8" fontId="0" fillId="41" borderId="10" xfId="42" applyNumberFormat="1" applyFont="1" applyFill="1" applyBorder="1"/>
    <xf numFmtId="14" fontId="0" fillId="0" borderId="0" xfId="0" applyNumberFormat="1" applyAlignment="1">
      <alignment horizontal="left"/>
    </xf>
    <xf numFmtId="0" fontId="0" fillId="41" borderId="21" xfId="0" applyFill="1" applyBorder="1"/>
    <xf numFmtId="0" fontId="0" fillId="41" borderId="22" xfId="0" applyFill="1" applyBorder="1"/>
    <xf numFmtId="14" fontId="0" fillId="41" borderId="21" xfId="0" applyNumberFormat="1" applyFill="1" applyBorder="1" applyAlignment="1">
      <alignment horizontal="left"/>
    </xf>
    <xf numFmtId="43" fontId="0" fillId="41" borderId="22" xfId="42" applyFont="1" applyFill="1" applyBorder="1"/>
    <xf numFmtId="14" fontId="0" fillId="41" borderId="23" xfId="0" applyNumberFormat="1" applyFill="1" applyBorder="1" applyAlignment="1">
      <alignment horizontal="left"/>
    </xf>
    <xf numFmtId="43" fontId="0" fillId="41" borderId="24" xfId="42" applyFont="1" applyFill="1" applyBorder="1"/>
    <xf numFmtId="43" fontId="0" fillId="41" borderId="25" xfId="42" applyFont="1" applyFill="1" applyBorder="1"/>
    <xf numFmtId="0" fontId="0" fillId="40" borderId="21" xfId="0" applyFill="1" applyBorder="1"/>
    <xf numFmtId="0" fontId="0" fillId="40" borderId="22" xfId="0" applyFill="1" applyBorder="1"/>
    <xf numFmtId="14" fontId="0" fillId="40" borderId="21" xfId="0" applyNumberFormat="1" applyFill="1" applyBorder="1"/>
    <xf numFmtId="43" fontId="0" fillId="40" borderId="22" xfId="42" applyFont="1" applyFill="1" applyBorder="1"/>
    <xf numFmtId="14" fontId="0" fillId="40" borderId="23" xfId="0" applyNumberFormat="1" applyFill="1" applyBorder="1"/>
    <xf numFmtId="43" fontId="0" fillId="40" borderId="24" xfId="42" applyFont="1" applyFill="1" applyBorder="1"/>
    <xf numFmtId="43" fontId="0" fillId="40" borderId="25" xfId="42" applyFont="1" applyFill="1" applyBorder="1"/>
    <xf numFmtId="0" fontId="0" fillId="45" borderId="21" xfId="0" applyFill="1" applyBorder="1"/>
    <xf numFmtId="0" fontId="0" fillId="45" borderId="22" xfId="0" applyFill="1" applyBorder="1"/>
    <xf numFmtId="14" fontId="19" fillId="45" borderId="21" xfId="0" applyNumberFormat="1" applyFont="1" applyFill="1" applyBorder="1" applyAlignment="1">
      <alignment horizontal="left"/>
    </xf>
    <xf numFmtId="43" fontId="0" fillId="45" borderId="22" xfId="42" applyFont="1" applyFill="1" applyBorder="1"/>
    <xf numFmtId="14" fontId="19" fillId="45" borderId="23" xfId="0" applyNumberFormat="1" applyFont="1" applyFill="1" applyBorder="1" applyAlignment="1">
      <alignment horizontal="left"/>
    </xf>
    <xf numFmtId="43" fontId="0" fillId="45" borderId="24" xfId="42" applyFont="1" applyFill="1" applyBorder="1"/>
    <xf numFmtId="43" fontId="0" fillId="45" borderId="25" xfId="42" applyFont="1" applyFill="1" applyBorder="1"/>
    <xf numFmtId="0" fontId="0" fillId="42" borderId="21" xfId="0" applyFill="1" applyBorder="1"/>
    <xf numFmtId="0" fontId="0" fillId="42" borderId="22" xfId="0" applyFill="1" applyBorder="1"/>
    <xf numFmtId="14" fontId="0" fillId="42" borderId="21" xfId="0" applyNumberFormat="1" applyFill="1" applyBorder="1" applyAlignment="1">
      <alignment horizontal="left"/>
    </xf>
    <xf numFmtId="43" fontId="0" fillId="42" borderId="22" xfId="42" applyFont="1" applyFill="1" applyBorder="1"/>
    <xf numFmtId="14" fontId="0" fillId="42" borderId="23" xfId="0" applyNumberFormat="1" applyFill="1" applyBorder="1" applyAlignment="1">
      <alignment horizontal="left"/>
    </xf>
    <xf numFmtId="43" fontId="0" fillId="42" borderId="24" xfId="42" applyFont="1" applyFill="1" applyBorder="1"/>
    <xf numFmtId="43" fontId="0" fillId="42" borderId="25" xfId="42" applyFont="1" applyFill="1" applyBorder="1"/>
    <xf numFmtId="14" fontId="0" fillId="45" borderId="21" xfId="0" applyNumberFormat="1" applyFill="1" applyBorder="1" applyAlignment="1">
      <alignment horizontal="left"/>
    </xf>
    <xf numFmtId="14" fontId="0" fillId="45" borderId="23" xfId="0" applyNumberFormat="1" applyFill="1" applyBorder="1" applyAlignment="1">
      <alignment horizontal="left"/>
    </xf>
    <xf numFmtId="43" fontId="0" fillId="0" borderId="26" xfId="42" applyFont="1" applyFill="1" applyBorder="1"/>
    <xf numFmtId="14" fontId="0" fillId="0" borderId="13" xfId="0" applyNumberFormat="1" applyBorder="1"/>
    <xf numFmtId="43" fontId="0" fillId="0" borderId="27" xfId="42" applyFont="1" applyFill="1" applyBorder="1"/>
    <xf numFmtId="43" fontId="0" fillId="0" borderId="14" xfId="42" applyFont="1" applyFill="1" applyBorder="1"/>
    <xf numFmtId="14" fontId="0" fillId="0" borderId="28" xfId="0" applyNumberFormat="1" applyBorder="1"/>
    <xf numFmtId="43" fontId="0" fillId="0" borderId="16" xfId="42" applyFont="1" applyFill="1" applyBorder="1"/>
    <xf numFmtId="14" fontId="0" fillId="0" borderId="29" xfId="0" applyNumberFormat="1" applyBorder="1"/>
    <xf numFmtId="43" fontId="0" fillId="0" borderId="30" xfId="42" applyFont="1" applyFill="1" applyBorder="1"/>
    <xf numFmtId="0" fontId="0" fillId="0" borderId="0" xfId="0" quotePrefix="1"/>
    <xf numFmtId="1" fontId="0" fillId="0" borderId="0" xfId="42" applyNumberFormat="1" applyFont="1" applyFill="1" applyBorder="1"/>
    <xf numFmtId="0" fontId="0" fillId="47" borderId="10" xfId="0" applyFill="1" applyBorder="1"/>
    <xf numFmtId="17" fontId="0" fillId="47" borderId="10" xfId="0" applyNumberFormat="1" applyFill="1" applyBorder="1"/>
    <xf numFmtId="43" fontId="0" fillId="47" borderId="10" xfId="42" applyFont="1" applyFill="1" applyBorder="1"/>
    <xf numFmtId="0" fontId="0" fillId="36" borderId="10" xfId="0" applyFill="1" applyBorder="1"/>
    <xf numFmtId="9" fontId="0" fillId="36" borderId="10" xfId="0" applyNumberFormat="1" applyFill="1" applyBorder="1"/>
    <xf numFmtId="17" fontId="0" fillId="36" borderId="10" xfId="0" applyNumberFormat="1" applyFill="1" applyBorder="1"/>
    <xf numFmtId="43" fontId="0" fillId="36" borderId="10" xfId="0" applyNumberFormat="1" applyFill="1" applyBorder="1"/>
    <xf numFmtId="10" fontId="0" fillId="36" borderId="10" xfId="0" applyNumberFormat="1" applyFill="1" applyBorder="1"/>
    <xf numFmtId="0" fontId="0" fillId="43" borderId="10" xfId="0" applyFill="1" applyBorder="1"/>
    <xf numFmtId="17" fontId="0" fillId="43" borderId="10" xfId="0" applyNumberFormat="1" applyFill="1" applyBorder="1"/>
    <xf numFmtId="43" fontId="0" fillId="43" borderId="10" xfId="0" applyNumberFormat="1" applyFill="1" applyBorder="1"/>
    <xf numFmtId="0" fontId="0" fillId="45" borderId="12" xfId="0" applyFill="1" applyBorder="1"/>
    <xf numFmtId="4" fontId="0" fillId="45" borderId="12" xfId="0" applyNumberFormat="1" applyFill="1" applyBorder="1"/>
    <xf numFmtId="17" fontId="0" fillId="0" borderId="12" xfId="0" applyNumberFormat="1" applyBorder="1"/>
    <xf numFmtId="43" fontId="0" fillId="43" borderId="12" xfId="42" applyFont="1" applyFill="1" applyBorder="1"/>
    <xf numFmtId="1" fontId="0" fillId="0" borderId="0" xfId="0" applyNumberFormat="1"/>
    <xf numFmtId="14" fontId="0" fillId="37" borderId="10" xfId="0" applyNumberFormat="1" applyFill="1" applyBorder="1" applyAlignment="1">
      <alignment horizontal="right"/>
    </xf>
    <xf numFmtId="43" fontId="0" fillId="70" borderId="10" xfId="42" applyFont="1" applyFill="1" applyBorder="1" applyAlignment="1">
      <alignment horizontal="center" vertical="center"/>
    </xf>
    <xf numFmtId="0" fontId="16" fillId="70" borderId="10" xfId="0" applyFont="1" applyFill="1" applyBorder="1" applyAlignment="1">
      <alignment horizontal="center" vertical="center"/>
    </xf>
    <xf numFmtId="165" fontId="0" fillId="71" borderId="0" xfId="0" applyNumberFormat="1" applyFill="1"/>
    <xf numFmtId="0" fontId="0" fillId="0" borderId="0" xfId="0"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40" borderId="21" xfId="0" applyFill="1" applyBorder="1" applyAlignment="1">
      <alignment horizontal="center" vertical="center"/>
    </xf>
    <xf numFmtId="0" fontId="0" fillId="40" borderId="22" xfId="0" applyFill="1" applyBorder="1" applyAlignment="1">
      <alignment horizontal="center" vertical="center"/>
    </xf>
    <xf numFmtId="0" fontId="0" fillId="40" borderId="22" xfId="0" applyFill="1" applyBorder="1" applyAlignment="1">
      <alignment horizontal="center" vertical="center" wrapText="1"/>
    </xf>
    <xf numFmtId="43" fontId="0" fillId="0" borderId="10" xfId="0" applyNumberFormat="1" applyBorder="1"/>
    <xf numFmtId="0" fontId="14" fillId="71" borderId="0" xfId="0" applyFont="1" applyFill="1"/>
    <xf numFmtId="0" fontId="41" fillId="0" borderId="0" xfId="0" applyFont="1"/>
    <xf numFmtId="0" fontId="42" fillId="0" borderId="0" xfId="0" applyFont="1"/>
    <xf numFmtId="0" fontId="18" fillId="0" borderId="0" xfId="0" applyFont="1"/>
    <xf numFmtId="171" fontId="1" fillId="73" borderId="17" xfId="42" applyNumberFormat="1" applyFill="1" applyBorder="1"/>
    <xf numFmtId="172" fontId="0" fillId="0" borderId="0" xfId="0" applyNumberFormat="1"/>
    <xf numFmtId="172" fontId="0" fillId="0" borderId="0" xfId="42" applyNumberFormat="1" applyFont="1"/>
    <xf numFmtId="173" fontId="0" fillId="0" borderId="0" xfId="0" applyNumberFormat="1"/>
    <xf numFmtId="174" fontId="0" fillId="0" borderId="0" xfId="0" applyNumberFormat="1"/>
    <xf numFmtId="10" fontId="0" fillId="0" borderId="0" xfId="43" applyNumberFormat="1" applyFont="1"/>
    <xf numFmtId="0" fontId="43" fillId="0" borderId="0" xfId="0" applyFont="1"/>
    <xf numFmtId="0" fontId="43" fillId="0" borderId="0" xfId="0" applyFont="1" applyAlignment="1">
      <alignment wrapText="1"/>
    </xf>
    <xf numFmtId="43" fontId="18" fillId="0" borderId="0" xfId="42" applyFont="1"/>
    <xf numFmtId="14" fontId="0" fillId="0" borderId="26" xfId="0" applyNumberFormat="1" applyBorder="1" applyAlignment="1">
      <alignment horizontal="center"/>
    </xf>
    <xf numFmtId="0" fontId="0" fillId="0" borderId="26" xfId="0" applyBorder="1" applyAlignment="1">
      <alignment horizontal="right"/>
    </xf>
    <xf numFmtId="0" fontId="0" fillId="0" borderId="0" xfId="0" applyAlignment="1">
      <alignment horizontal="right"/>
    </xf>
    <xf numFmtId="0" fontId="0" fillId="0" borderId="0" xfId="0" applyAlignment="1">
      <alignment horizontal="center"/>
    </xf>
    <xf numFmtId="172" fontId="0" fillId="0" borderId="0" xfId="0" applyNumberFormat="1" applyAlignment="1">
      <alignment horizontal="right"/>
    </xf>
    <xf numFmtId="43" fontId="0" fillId="0" borderId="0" xfId="42" applyFont="1" applyBorder="1" applyAlignment="1">
      <alignment horizontal="right"/>
    </xf>
    <xf numFmtId="172" fontId="1" fillId="73" borderId="17" xfId="42" applyNumberFormat="1" applyFill="1" applyBorder="1"/>
    <xf numFmtId="0" fontId="42" fillId="0" borderId="12" xfId="0" applyFont="1" applyBorder="1" applyAlignment="1">
      <alignment horizontal="center" vertical="center" wrapText="1"/>
    </xf>
    <xf numFmtId="0" fontId="42" fillId="0" borderId="44" xfId="0" applyFont="1" applyBorder="1" applyAlignment="1">
      <alignment horizontal="center" vertical="center" wrapText="1"/>
    </xf>
    <xf numFmtId="0" fontId="0" fillId="0" borderId="13" xfId="0" applyBorder="1" applyAlignment="1">
      <alignment horizontal="center"/>
    </xf>
    <xf numFmtId="0" fontId="0" fillId="0" borderId="27" xfId="0" applyBorder="1"/>
    <xf numFmtId="172" fontId="0" fillId="0" borderId="27" xfId="0" applyNumberFormat="1" applyBorder="1"/>
    <xf numFmtId="172" fontId="1" fillId="0" borderId="27" xfId="42" applyNumberFormat="1" applyBorder="1"/>
    <xf numFmtId="172" fontId="1" fillId="0" borderId="13" xfId="42" applyNumberFormat="1" applyBorder="1"/>
    <xf numFmtId="0" fontId="0" fillId="0" borderId="12" xfId="0" applyBorder="1"/>
    <xf numFmtId="0" fontId="0" fillId="0" borderId="45" xfId="0" applyBorder="1"/>
    <xf numFmtId="172" fontId="0" fillId="0" borderId="45" xfId="0" applyNumberFormat="1" applyBorder="1"/>
    <xf numFmtId="0" fontId="0" fillId="0" borderId="28" xfId="0" applyBorder="1" applyAlignment="1">
      <alignment horizontal="center"/>
    </xf>
    <xf numFmtId="172" fontId="1" fillId="0" borderId="0" xfId="42" applyNumberFormat="1" applyBorder="1"/>
    <xf numFmtId="172" fontId="1" fillId="0" borderId="28" xfId="42" applyNumberFormat="1" applyBorder="1"/>
    <xf numFmtId="172" fontId="0" fillId="0" borderId="45" xfId="42" applyNumberFormat="1" applyFont="1" applyBorder="1"/>
    <xf numFmtId="172" fontId="1" fillId="0" borderId="45" xfId="42" applyNumberFormat="1" applyBorder="1"/>
    <xf numFmtId="171" fontId="0" fillId="0" borderId="0" xfId="0" applyNumberFormat="1"/>
    <xf numFmtId="0" fontId="0" fillId="0" borderId="13" xfId="0" applyBorder="1"/>
    <xf numFmtId="0" fontId="42" fillId="0" borderId="29" xfId="0" applyFont="1" applyBorder="1"/>
    <xf numFmtId="0" fontId="0" fillId="0" borderId="26" xfId="0" applyBorder="1"/>
    <xf numFmtId="172" fontId="1" fillId="0" borderId="26" xfId="42" applyNumberFormat="1" applyBorder="1"/>
    <xf numFmtId="171" fontId="42" fillId="0" borderId="30" xfId="0" applyNumberFormat="1" applyFont="1" applyBorder="1"/>
    <xf numFmtId="171" fontId="42" fillId="0" borderId="0" xfId="0" applyNumberFormat="1" applyFont="1"/>
    <xf numFmtId="0" fontId="16" fillId="72" borderId="40" xfId="0" applyFont="1" applyFill="1" applyBorder="1" applyAlignment="1">
      <alignment horizontal="center" vertical="center"/>
    </xf>
    <xf numFmtId="0" fontId="16" fillId="72" borderId="42" xfId="0" applyFont="1" applyFill="1" applyBorder="1" applyAlignment="1">
      <alignment horizontal="center" vertical="center"/>
    </xf>
    <xf numFmtId="0" fontId="16" fillId="72" borderId="41" xfId="0" applyFont="1" applyFill="1" applyBorder="1" applyAlignment="1">
      <alignment horizontal="center" vertical="center"/>
    </xf>
    <xf numFmtId="0" fontId="16" fillId="72" borderId="43" xfId="0" applyFont="1" applyFill="1" applyBorder="1" applyAlignment="1">
      <alignment horizontal="center" vertical="center"/>
    </xf>
    <xf numFmtId="0" fontId="16" fillId="70" borderId="11" xfId="0" applyFont="1" applyFill="1" applyBorder="1" applyAlignment="1">
      <alignment horizontal="center" vertical="center" wrapText="1"/>
    </xf>
    <xf numFmtId="0" fontId="16" fillId="70" borderId="17" xfId="0" applyFont="1" applyFill="1" applyBorder="1" applyAlignment="1">
      <alignment horizontal="center" vertical="center" wrapText="1"/>
    </xf>
    <xf numFmtId="0" fontId="16" fillId="70" borderId="15" xfId="0" applyFont="1" applyFill="1" applyBorder="1" applyAlignment="1">
      <alignment horizontal="center" vertical="center" wrapText="1"/>
    </xf>
    <xf numFmtId="0" fontId="16" fillId="34" borderId="10" xfId="0" applyFont="1" applyFill="1" applyBorder="1" applyAlignment="1">
      <alignment horizontal="center" vertical="center"/>
    </xf>
    <xf numFmtId="0" fontId="16" fillId="43" borderId="10" xfId="0" applyFont="1" applyFill="1" applyBorder="1" applyAlignment="1">
      <alignment horizontal="center" vertical="center"/>
    </xf>
    <xf numFmtId="0" fontId="16" fillId="42" borderId="10" xfId="0" applyFont="1" applyFill="1" applyBorder="1" applyAlignment="1">
      <alignment horizontal="center" vertical="center"/>
    </xf>
    <xf numFmtId="0" fontId="16" fillId="41" borderId="11" xfId="0" applyFont="1" applyFill="1" applyBorder="1" applyAlignment="1">
      <alignment horizontal="center" vertical="center"/>
    </xf>
    <xf numFmtId="0" fontId="16" fillId="41" borderId="17" xfId="0" applyFont="1" applyFill="1" applyBorder="1" applyAlignment="1">
      <alignment horizontal="center" vertical="center"/>
    </xf>
    <xf numFmtId="0" fontId="16" fillId="41" borderId="15" xfId="0" applyFont="1" applyFill="1" applyBorder="1" applyAlignment="1">
      <alignment horizontal="center" vertical="center"/>
    </xf>
    <xf numFmtId="0" fontId="16" fillId="35" borderId="10" xfId="0" applyFont="1" applyFill="1" applyBorder="1" applyAlignment="1">
      <alignment horizontal="center" vertical="center" wrapText="1"/>
    </xf>
    <xf numFmtId="0" fontId="16" fillId="37" borderId="10" xfId="0" applyFont="1" applyFill="1" applyBorder="1" applyAlignment="1">
      <alignment horizontal="center" vertical="center" wrapText="1"/>
    </xf>
    <xf numFmtId="0" fontId="16" fillId="46" borderId="10" xfId="0" applyFont="1" applyFill="1" applyBorder="1" applyAlignment="1">
      <alignment horizontal="center" vertical="center" wrapText="1"/>
    </xf>
    <xf numFmtId="0" fontId="42" fillId="0" borderId="12" xfId="0" applyFont="1" applyBorder="1" applyAlignment="1">
      <alignment horizontal="center" vertical="center" wrapText="1"/>
    </xf>
    <xf numFmtId="0" fontId="0" fillId="0" borderId="44" xfId="0" applyBorder="1" applyAlignment="1">
      <alignment horizontal="center" vertical="center" wrapText="1"/>
    </xf>
    <xf numFmtId="0" fontId="42" fillId="0" borderId="44" xfId="0" applyFont="1" applyBorder="1" applyAlignment="1">
      <alignment horizontal="center" vertical="center" wrapText="1"/>
    </xf>
    <xf numFmtId="0" fontId="42" fillId="0" borderId="27" xfId="0" applyFont="1" applyBorder="1" applyAlignment="1">
      <alignment horizontal="center" vertical="center"/>
    </xf>
    <xf numFmtId="0" fontId="42" fillId="0" borderId="26" xfId="0" applyFont="1" applyBorder="1" applyAlignment="1">
      <alignment horizontal="center" vertical="center"/>
    </xf>
    <xf numFmtId="0" fontId="42" fillId="0" borderId="14" xfId="0" applyFont="1" applyBorder="1" applyAlignment="1">
      <alignment horizontal="center" vertical="center"/>
    </xf>
    <xf numFmtId="0" fontId="42" fillId="0" borderId="30" xfId="0" applyFont="1" applyBorder="1" applyAlignment="1">
      <alignment horizontal="center" vertical="center"/>
    </xf>
    <xf numFmtId="0" fontId="0" fillId="40" borderId="10" xfId="0" applyFill="1" applyBorder="1" applyAlignment="1">
      <alignment horizontal="center"/>
    </xf>
    <xf numFmtId="0" fontId="0" fillId="45" borderId="10" xfId="0" applyFill="1" applyBorder="1" applyAlignment="1">
      <alignment horizontal="center"/>
    </xf>
    <xf numFmtId="0" fontId="0" fillId="0" borderId="10" xfId="0" applyBorder="1" applyAlignment="1">
      <alignment horizontal="center"/>
    </xf>
    <xf numFmtId="0" fontId="0" fillId="36" borderId="0" xfId="0" applyFill="1" applyAlignment="1">
      <alignment horizontal="center"/>
    </xf>
    <xf numFmtId="0" fontId="0" fillId="37" borderId="0" xfId="0" applyFill="1" applyAlignment="1">
      <alignment horizontal="center"/>
    </xf>
    <xf numFmtId="0" fontId="0" fillId="38" borderId="0" xfId="0" applyFill="1" applyAlignment="1">
      <alignment horizontal="center"/>
    </xf>
    <xf numFmtId="0" fontId="0" fillId="39" borderId="0" xfId="0" applyFill="1" applyAlignment="1">
      <alignment horizontal="center"/>
    </xf>
    <xf numFmtId="0" fontId="0" fillId="36" borderId="11" xfId="0" applyFill="1" applyBorder="1" applyAlignment="1">
      <alignment horizontal="center"/>
    </xf>
    <xf numFmtId="0" fontId="0" fillId="36" borderId="17" xfId="0" applyFill="1" applyBorder="1" applyAlignment="1">
      <alignment horizontal="center"/>
    </xf>
    <xf numFmtId="0" fontId="0" fillId="36" borderId="15" xfId="0" applyFill="1" applyBorder="1" applyAlignment="1">
      <alignment horizontal="center"/>
    </xf>
    <xf numFmtId="0" fontId="0" fillId="47" borderId="10" xfId="0" applyFill="1" applyBorder="1" applyAlignment="1">
      <alignment horizontal="center"/>
    </xf>
    <xf numFmtId="0" fontId="0" fillId="43" borderId="10" xfId="0" applyFill="1" applyBorder="1" applyAlignment="1">
      <alignment horizontal="center"/>
    </xf>
    <xf numFmtId="0" fontId="0" fillId="41" borderId="18" xfId="0" applyFill="1" applyBorder="1" applyAlignment="1">
      <alignment horizontal="center"/>
    </xf>
    <xf numFmtId="0" fontId="0" fillId="41" borderId="19" xfId="0" applyFill="1" applyBorder="1" applyAlignment="1">
      <alignment horizontal="center"/>
    </xf>
    <xf numFmtId="0" fontId="0" fillId="41" borderId="20" xfId="0" applyFill="1" applyBorder="1" applyAlignment="1">
      <alignment horizontal="center"/>
    </xf>
    <xf numFmtId="0" fontId="0" fillId="45" borderId="18" xfId="0" applyFill="1" applyBorder="1" applyAlignment="1">
      <alignment horizontal="center"/>
    </xf>
    <xf numFmtId="0" fontId="0" fillId="45" borderId="19" xfId="0" applyFill="1" applyBorder="1" applyAlignment="1">
      <alignment horizontal="center"/>
    </xf>
    <xf numFmtId="0" fontId="0" fillId="45" borderId="20" xfId="0" applyFill="1" applyBorder="1" applyAlignment="1">
      <alignment horizontal="center"/>
    </xf>
    <xf numFmtId="0" fontId="0" fillId="0" borderId="26" xfId="0" applyBorder="1" applyAlignment="1">
      <alignment horizontal="center"/>
    </xf>
    <xf numFmtId="0" fontId="0" fillId="40" borderId="18" xfId="0" applyFill="1" applyBorder="1" applyAlignment="1">
      <alignment horizontal="center"/>
    </xf>
    <xf numFmtId="0" fontId="0" fillId="40" borderId="19" xfId="0" applyFill="1" applyBorder="1" applyAlignment="1">
      <alignment horizontal="center"/>
    </xf>
    <xf numFmtId="0" fontId="0" fillId="40" borderId="20" xfId="0" applyFill="1" applyBorder="1" applyAlignment="1">
      <alignment horizontal="center"/>
    </xf>
    <xf numFmtId="0" fontId="0" fillId="42" borderId="18" xfId="0" applyFill="1" applyBorder="1" applyAlignment="1">
      <alignment horizontal="center"/>
    </xf>
    <xf numFmtId="0" fontId="0" fillId="42" borderId="19" xfId="0" applyFill="1" applyBorder="1" applyAlignment="1">
      <alignment horizontal="center"/>
    </xf>
    <xf numFmtId="0" fontId="0" fillId="42" borderId="20" xfId="0" applyFill="1" applyBorder="1" applyAlignment="1">
      <alignment horizontal="center"/>
    </xf>
  </cellXfs>
  <cellStyles count="696">
    <cellStyle name="20% - Ênfase1" xfId="19" builtinId="30" customBuiltin="1"/>
    <cellStyle name="20% - Ênfase1 10" xfId="48" xr:uid="{00000000-0005-0000-0000-000001000000}"/>
    <cellStyle name="20% - Ênfase1 10 2" xfId="526" xr:uid="{00000000-0005-0000-0000-000002000000}"/>
    <cellStyle name="20% - Ênfase1 10 3" xfId="238" xr:uid="{00000000-0005-0000-0000-000003000000}"/>
    <cellStyle name="20% - Ênfase1 11" xfId="252" xr:uid="{00000000-0005-0000-0000-000004000000}"/>
    <cellStyle name="20% - Ênfase1 11 2" xfId="540" xr:uid="{00000000-0005-0000-0000-000005000000}"/>
    <cellStyle name="20% - Ênfase1 12" xfId="266" xr:uid="{00000000-0005-0000-0000-000006000000}"/>
    <cellStyle name="20% - Ênfase1 12 2" xfId="554" xr:uid="{00000000-0005-0000-0000-000007000000}"/>
    <cellStyle name="20% - Ênfase1 13" xfId="280" xr:uid="{00000000-0005-0000-0000-000008000000}"/>
    <cellStyle name="20% - Ênfase1 13 2" xfId="568" xr:uid="{00000000-0005-0000-0000-000009000000}"/>
    <cellStyle name="20% - Ênfase1 14" xfId="294" xr:uid="{00000000-0005-0000-0000-00000A000000}"/>
    <cellStyle name="20% - Ênfase1 14 2" xfId="582" xr:uid="{00000000-0005-0000-0000-00000B000000}"/>
    <cellStyle name="20% - Ênfase1 15" xfId="308" xr:uid="{00000000-0005-0000-0000-00000C000000}"/>
    <cellStyle name="20% - Ênfase1 15 2" xfId="596" xr:uid="{00000000-0005-0000-0000-00000D000000}"/>
    <cellStyle name="20% - Ênfase1 16" xfId="322" xr:uid="{00000000-0005-0000-0000-00000E000000}"/>
    <cellStyle name="20% - Ênfase1 16 2" xfId="610" xr:uid="{00000000-0005-0000-0000-00000F000000}"/>
    <cellStyle name="20% - Ênfase1 17" xfId="336" xr:uid="{00000000-0005-0000-0000-000010000000}"/>
    <cellStyle name="20% - Ênfase1 17 2" xfId="624" xr:uid="{00000000-0005-0000-0000-000011000000}"/>
    <cellStyle name="20% - Ênfase1 18" xfId="350" xr:uid="{00000000-0005-0000-0000-000012000000}"/>
    <cellStyle name="20% - Ênfase1 18 2" xfId="638" xr:uid="{00000000-0005-0000-0000-000013000000}"/>
    <cellStyle name="20% - Ênfase1 19" xfId="364" xr:uid="{00000000-0005-0000-0000-000014000000}"/>
    <cellStyle name="20% - Ênfase1 19 2" xfId="652" xr:uid="{00000000-0005-0000-0000-000015000000}"/>
    <cellStyle name="20% - Ênfase1 2" xfId="115" xr:uid="{00000000-0005-0000-0000-000016000000}"/>
    <cellStyle name="20% - Ênfase1 2 2" xfId="414" xr:uid="{00000000-0005-0000-0000-000017000000}"/>
    <cellStyle name="20% - Ênfase1 20" xfId="378" xr:uid="{00000000-0005-0000-0000-000018000000}"/>
    <cellStyle name="20% - Ênfase1 20 2" xfId="666" xr:uid="{00000000-0005-0000-0000-000019000000}"/>
    <cellStyle name="20% - Ênfase1 21" xfId="392" xr:uid="{00000000-0005-0000-0000-00001A000000}"/>
    <cellStyle name="20% - Ênfase1 21 2" xfId="680" xr:uid="{00000000-0005-0000-0000-00001B000000}"/>
    <cellStyle name="20% - Ênfase1 22" xfId="54" xr:uid="{00000000-0005-0000-0000-00001C000000}"/>
    <cellStyle name="20% - Ênfase1 3" xfId="140" xr:uid="{00000000-0005-0000-0000-00001D000000}"/>
    <cellStyle name="20% - Ênfase1 3 2" xfId="428" xr:uid="{00000000-0005-0000-0000-00001E000000}"/>
    <cellStyle name="20% - Ênfase1 4" xfId="154" xr:uid="{00000000-0005-0000-0000-00001F000000}"/>
    <cellStyle name="20% - Ênfase1 4 2" xfId="442" xr:uid="{00000000-0005-0000-0000-000020000000}"/>
    <cellStyle name="20% - Ênfase1 5" xfId="168" xr:uid="{00000000-0005-0000-0000-000021000000}"/>
    <cellStyle name="20% - Ênfase1 5 2" xfId="456" xr:uid="{00000000-0005-0000-0000-000022000000}"/>
    <cellStyle name="20% - Ênfase1 6" xfId="182" xr:uid="{00000000-0005-0000-0000-000023000000}"/>
    <cellStyle name="20% - Ênfase1 6 2" xfId="470" xr:uid="{00000000-0005-0000-0000-000024000000}"/>
    <cellStyle name="20% - Ênfase1 7" xfId="196" xr:uid="{00000000-0005-0000-0000-000025000000}"/>
    <cellStyle name="20% - Ênfase1 7 2" xfId="484" xr:uid="{00000000-0005-0000-0000-000026000000}"/>
    <cellStyle name="20% - Ênfase1 8" xfId="210" xr:uid="{00000000-0005-0000-0000-000027000000}"/>
    <cellStyle name="20% - Ênfase1 8 2" xfId="498" xr:uid="{00000000-0005-0000-0000-000028000000}"/>
    <cellStyle name="20% - Ênfase1 9" xfId="224" xr:uid="{00000000-0005-0000-0000-000029000000}"/>
    <cellStyle name="20% - Ênfase1 9 2" xfId="512" xr:uid="{00000000-0005-0000-0000-00002A000000}"/>
    <cellStyle name="20% - Ênfase2" xfId="23" builtinId="34" customBuiltin="1"/>
    <cellStyle name="20% - Ênfase2 10" xfId="240" xr:uid="{00000000-0005-0000-0000-00002C000000}"/>
    <cellStyle name="20% - Ênfase2 10 2" xfId="528" xr:uid="{00000000-0005-0000-0000-00002D000000}"/>
    <cellStyle name="20% - Ênfase2 11" xfId="254" xr:uid="{00000000-0005-0000-0000-00002E000000}"/>
    <cellStyle name="20% - Ênfase2 11 2" xfId="542" xr:uid="{00000000-0005-0000-0000-00002F000000}"/>
    <cellStyle name="20% - Ênfase2 12" xfId="268" xr:uid="{00000000-0005-0000-0000-000030000000}"/>
    <cellStyle name="20% - Ênfase2 12 2" xfId="556" xr:uid="{00000000-0005-0000-0000-000031000000}"/>
    <cellStyle name="20% - Ênfase2 13" xfId="282" xr:uid="{00000000-0005-0000-0000-000032000000}"/>
    <cellStyle name="20% - Ênfase2 13 2" xfId="570" xr:uid="{00000000-0005-0000-0000-000033000000}"/>
    <cellStyle name="20% - Ênfase2 14" xfId="296" xr:uid="{00000000-0005-0000-0000-000034000000}"/>
    <cellStyle name="20% - Ênfase2 14 2" xfId="584" xr:uid="{00000000-0005-0000-0000-000035000000}"/>
    <cellStyle name="20% - Ênfase2 15" xfId="310" xr:uid="{00000000-0005-0000-0000-000036000000}"/>
    <cellStyle name="20% - Ênfase2 15 2" xfId="598" xr:uid="{00000000-0005-0000-0000-000037000000}"/>
    <cellStyle name="20% - Ênfase2 16" xfId="324" xr:uid="{00000000-0005-0000-0000-000038000000}"/>
    <cellStyle name="20% - Ênfase2 16 2" xfId="612" xr:uid="{00000000-0005-0000-0000-000039000000}"/>
    <cellStyle name="20% - Ênfase2 17" xfId="338" xr:uid="{00000000-0005-0000-0000-00003A000000}"/>
    <cellStyle name="20% - Ênfase2 17 2" xfId="626" xr:uid="{00000000-0005-0000-0000-00003B000000}"/>
    <cellStyle name="20% - Ênfase2 18" xfId="352" xr:uid="{00000000-0005-0000-0000-00003C000000}"/>
    <cellStyle name="20% - Ênfase2 18 2" xfId="640" xr:uid="{00000000-0005-0000-0000-00003D000000}"/>
    <cellStyle name="20% - Ênfase2 19" xfId="366" xr:uid="{00000000-0005-0000-0000-00003E000000}"/>
    <cellStyle name="20% - Ênfase2 19 2" xfId="654" xr:uid="{00000000-0005-0000-0000-00003F000000}"/>
    <cellStyle name="20% - Ênfase2 2" xfId="119" xr:uid="{00000000-0005-0000-0000-000040000000}"/>
    <cellStyle name="20% - Ênfase2 2 2" xfId="416" xr:uid="{00000000-0005-0000-0000-000041000000}"/>
    <cellStyle name="20% - Ênfase2 20" xfId="380" xr:uid="{00000000-0005-0000-0000-000042000000}"/>
    <cellStyle name="20% - Ênfase2 20 2" xfId="668" xr:uid="{00000000-0005-0000-0000-000043000000}"/>
    <cellStyle name="20% - Ênfase2 21" xfId="394" xr:uid="{00000000-0005-0000-0000-000044000000}"/>
    <cellStyle name="20% - Ênfase2 21 2" xfId="682" xr:uid="{00000000-0005-0000-0000-000045000000}"/>
    <cellStyle name="20% - Ênfase2 22" xfId="55" xr:uid="{00000000-0005-0000-0000-000046000000}"/>
    <cellStyle name="20% - Ênfase2 3" xfId="142" xr:uid="{00000000-0005-0000-0000-000047000000}"/>
    <cellStyle name="20% - Ênfase2 3 2" xfId="430" xr:uid="{00000000-0005-0000-0000-000048000000}"/>
    <cellStyle name="20% - Ênfase2 4" xfId="156" xr:uid="{00000000-0005-0000-0000-000049000000}"/>
    <cellStyle name="20% - Ênfase2 4 2" xfId="444" xr:uid="{00000000-0005-0000-0000-00004A000000}"/>
    <cellStyle name="20% - Ênfase2 5" xfId="170" xr:uid="{00000000-0005-0000-0000-00004B000000}"/>
    <cellStyle name="20% - Ênfase2 5 2" xfId="458" xr:uid="{00000000-0005-0000-0000-00004C000000}"/>
    <cellStyle name="20% - Ênfase2 6" xfId="184" xr:uid="{00000000-0005-0000-0000-00004D000000}"/>
    <cellStyle name="20% - Ênfase2 6 2" xfId="472" xr:uid="{00000000-0005-0000-0000-00004E000000}"/>
    <cellStyle name="20% - Ênfase2 7" xfId="198" xr:uid="{00000000-0005-0000-0000-00004F000000}"/>
    <cellStyle name="20% - Ênfase2 7 2" xfId="486" xr:uid="{00000000-0005-0000-0000-000050000000}"/>
    <cellStyle name="20% - Ênfase2 8" xfId="212" xr:uid="{00000000-0005-0000-0000-000051000000}"/>
    <cellStyle name="20% - Ênfase2 8 2" xfId="500" xr:uid="{00000000-0005-0000-0000-000052000000}"/>
    <cellStyle name="20% - Ênfase2 9" xfId="226" xr:uid="{00000000-0005-0000-0000-000053000000}"/>
    <cellStyle name="20% - Ênfase2 9 2" xfId="514" xr:uid="{00000000-0005-0000-0000-000054000000}"/>
    <cellStyle name="20% - Ênfase3" xfId="27" builtinId="38" customBuiltin="1"/>
    <cellStyle name="20% - Ênfase3 10" xfId="242" xr:uid="{00000000-0005-0000-0000-000056000000}"/>
    <cellStyle name="20% - Ênfase3 10 2" xfId="530" xr:uid="{00000000-0005-0000-0000-000057000000}"/>
    <cellStyle name="20% - Ênfase3 11" xfId="256" xr:uid="{00000000-0005-0000-0000-000058000000}"/>
    <cellStyle name="20% - Ênfase3 11 2" xfId="544" xr:uid="{00000000-0005-0000-0000-000059000000}"/>
    <cellStyle name="20% - Ênfase3 12" xfId="270" xr:uid="{00000000-0005-0000-0000-00005A000000}"/>
    <cellStyle name="20% - Ênfase3 12 2" xfId="558" xr:uid="{00000000-0005-0000-0000-00005B000000}"/>
    <cellStyle name="20% - Ênfase3 13" xfId="284" xr:uid="{00000000-0005-0000-0000-00005C000000}"/>
    <cellStyle name="20% - Ênfase3 13 2" xfId="572" xr:uid="{00000000-0005-0000-0000-00005D000000}"/>
    <cellStyle name="20% - Ênfase3 14" xfId="298" xr:uid="{00000000-0005-0000-0000-00005E000000}"/>
    <cellStyle name="20% - Ênfase3 14 2" xfId="586" xr:uid="{00000000-0005-0000-0000-00005F000000}"/>
    <cellStyle name="20% - Ênfase3 15" xfId="312" xr:uid="{00000000-0005-0000-0000-000060000000}"/>
    <cellStyle name="20% - Ênfase3 15 2" xfId="600" xr:uid="{00000000-0005-0000-0000-000061000000}"/>
    <cellStyle name="20% - Ênfase3 16" xfId="326" xr:uid="{00000000-0005-0000-0000-000062000000}"/>
    <cellStyle name="20% - Ênfase3 16 2" xfId="614" xr:uid="{00000000-0005-0000-0000-000063000000}"/>
    <cellStyle name="20% - Ênfase3 17" xfId="340" xr:uid="{00000000-0005-0000-0000-000064000000}"/>
    <cellStyle name="20% - Ênfase3 17 2" xfId="628" xr:uid="{00000000-0005-0000-0000-000065000000}"/>
    <cellStyle name="20% - Ênfase3 18" xfId="354" xr:uid="{00000000-0005-0000-0000-000066000000}"/>
    <cellStyle name="20% - Ênfase3 18 2" xfId="642" xr:uid="{00000000-0005-0000-0000-000067000000}"/>
    <cellStyle name="20% - Ênfase3 19" xfId="368" xr:uid="{00000000-0005-0000-0000-000068000000}"/>
    <cellStyle name="20% - Ênfase3 19 2" xfId="656" xr:uid="{00000000-0005-0000-0000-000069000000}"/>
    <cellStyle name="20% - Ênfase3 2" xfId="123" xr:uid="{00000000-0005-0000-0000-00006A000000}"/>
    <cellStyle name="20% - Ênfase3 2 2" xfId="418" xr:uid="{00000000-0005-0000-0000-00006B000000}"/>
    <cellStyle name="20% - Ênfase3 20" xfId="382" xr:uid="{00000000-0005-0000-0000-00006C000000}"/>
    <cellStyle name="20% - Ênfase3 20 2" xfId="670" xr:uid="{00000000-0005-0000-0000-00006D000000}"/>
    <cellStyle name="20% - Ênfase3 21" xfId="396" xr:uid="{00000000-0005-0000-0000-00006E000000}"/>
    <cellStyle name="20% - Ênfase3 21 2" xfId="684" xr:uid="{00000000-0005-0000-0000-00006F000000}"/>
    <cellStyle name="20% - Ênfase3 22" xfId="56" xr:uid="{00000000-0005-0000-0000-000070000000}"/>
    <cellStyle name="20% - Ênfase3 3" xfId="144" xr:uid="{00000000-0005-0000-0000-000071000000}"/>
    <cellStyle name="20% - Ênfase3 3 2" xfId="432" xr:uid="{00000000-0005-0000-0000-000072000000}"/>
    <cellStyle name="20% - Ênfase3 4" xfId="158" xr:uid="{00000000-0005-0000-0000-000073000000}"/>
    <cellStyle name="20% - Ênfase3 4 2" xfId="446" xr:uid="{00000000-0005-0000-0000-000074000000}"/>
    <cellStyle name="20% - Ênfase3 5" xfId="172" xr:uid="{00000000-0005-0000-0000-000075000000}"/>
    <cellStyle name="20% - Ênfase3 5 2" xfId="460" xr:uid="{00000000-0005-0000-0000-000076000000}"/>
    <cellStyle name="20% - Ênfase3 6" xfId="186" xr:uid="{00000000-0005-0000-0000-000077000000}"/>
    <cellStyle name="20% - Ênfase3 6 2" xfId="474" xr:uid="{00000000-0005-0000-0000-000078000000}"/>
    <cellStyle name="20% - Ênfase3 7" xfId="200" xr:uid="{00000000-0005-0000-0000-000079000000}"/>
    <cellStyle name="20% - Ênfase3 7 2" xfId="488" xr:uid="{00000000-0005-0000-0000-00007A000000}"/>
    <cellStyle name="20% - Ênfase3 8" xfId="214" xr:uid="{00000000-0005-0000-0000-00007B000000}"/>
    <cellStyle name="20% - Ênfase3 8 2" xfId="502" xr:uid="{00000000-0005-0000-0000-00007C000000}"/>
    <cellStyle name="20% - Ênfase3 9" xfId="228" xr:uid="{00000000-0005-0000-0000-00007D000000}"/>
    <cellStyle name="20% - Ênfase3 9 2" xfId="516" xr:uid="{00000000-0005-0000-0000-00007E000000}"/>
    <cellStyle name="20% - Ênfase4" xfId="31" builtinId="42" customBuiltin="1"/>
    <cellStyle name="20% - Ênfase4 10" xfId="244" xr:uid="{00000000-0005-0000-0000-000080000000}"/>
    <cellStyle name="20% - Ênfase4 10 2" xfId="532" xr:uid="{00000000-0005-0000-0000-000081000000}"/>
    <cellStyle name="20% - Ênfase4 11" xfId="258" xr:uid="{00000000-0005-0000-0000-000082000000}"/>
    <cellStyle name="20% - Ênfase4 11 2" xfId="546" xr:uid="{00000000-0005-0000-0000-000083000000}"/>
    <cellStyle name="20% - Ênfase4 12" xfId="272" xr:uid="{00000000-0005-0000-0000-000084000000}"/>
    <cellStyle name="20% - Ênfase4 12 2" xfId="560" xr:uid="{00000000-0005-0000-0000-000085000000}"/>
    <cellStyle name="20% - Ênfase4 13" xfId="286" xr:uid="{00000000-0005-0000-0000-000086000000}"/>
    <cellStyle name="20% - Ênfase4 13 2" xfId="574" xr:uid="{00000000-0005-0000-0000-000087000000}"/>
    <cellStyle name="20% - Ênfase4 14" xfId="300" xr:uid="{00000000-0005-0000-0000-000088000000}"/>
    <cellStyle name="20% - Ênfase4 14 2" xfId="588" xr:uid="{00000000-0005-0000-0000-000089000000}"/>
    <cellStyle name="20% - Ênfase4 15" xfId="314" xr:uid="{00000000-0005-0000-0000-00008A000000}"/>
    <cellStyle name="20% - Ênfase4 15 2" xfId="602" xr:uid="{00000000-0005-0000-0000-00008B000000}"/>
    <cellStyle name="20% - Ênfase4 16" xfId="328" xr:uid="{00000000-0005-0000-0000-00008C000000}"/>
    <cellStyle name="20% - Ênfase4 16 2" xfId="616" xr:uid="{00000000-0005-0000-0000-00008D000000}"/>
    <cellStyle name="20% - Ênfase4 17" xfId="342" xr:uid="{00000000-0005-0000-0000-00008E000000}"/>
    <cellStyle name="20% - Ênfase4 17 2" xfId="630" xr:uid="{00000000-0005-0000-0000-00008F000000}"/>
    <cellStyle name="20% - Ênfase4 18" xfId="356" xr:uid="{00000000-0005-0000-0000-000090000000}"/>
    <cellStyle name="20% - Ênfase4 18 2" xfId="644" xr:uid="{00000000-0005-0000-0000-000091000000}"/>
    <cellStyle name="20% - Ênfase4 19" xfId="370" xr:uid="{00000000-0005-0000-0000-000092000000}"/>
    <cellStyle name="20% - Ênfase4 19 2" xfId="658" xr:uid="{00000000-0005-0000-0000-000093000000}"/>
    <cellStyle name="20% - Ênfase4 2" xfId="127" xr:uid="{00000000-0005-0000-0000-000094000000}"/>
    <cellStyle name="20% - Ênfase4 2 2" xfId="420" xr:uid="{00000000-0005-0000-0000-000095000000}"/>
    <cellStyle name="20% - Ênfase4 20" xfId="384" xr:uid="{00000000-0005-0000-0000-000096000000}"/>
    <cellStyle name="20% - Ênfase4 20 2" xfId="672" xr:uid="{00000000-0005-0000-0000-000097000000}"/>
    <cellStyle name="20% - Ênfase4 21" xfId="398" xr:uid="{00000000-0005-0000-0000-000098000000}"/>
    <cellStyle name="20% - Ênfase4 21 2" xfId="686" xr:uid="{00000000-0005-0000-0000-000099000000}"/>
    <cellStyle name="20% - Ênfase4 22" xfId="57" xr:uid="{00000000-0005-0000-0000-00009A000000}"/>
    <cellStyle name="20% - Ênfase4 3" xfId="146" xr:uid="{00000000-0005-0000-0000-00009B000000}"/>
    <cellStyle name="20% - Ênfase4 3 2" xfId="434" xr:uid="{00000000-0005-0000-0000-00009C000000}"/>
    <cellStyle name="20% - Ênfase4 4" xfId="160" xr:uid="{00000000-0005-0000-0000-00009D000000}"/>
    <cellStyle name="20% - Ênfase4 4 2" xfId="448" xr:uid="{00000000-0005-0000-0000-00009E000000}"/>
    <cellStyle name="20% - Ênfase4 5" xfId="174" xr:uid="{00000000-0005-0000-0000-00009F000000}"/>
    <cellStyle name="20% - Ênfase4 5 2" xfId="462" xr:uid="{00000000-0005-0000-0000-0000A0000000}"/>
    <cellStyle name="20% - Ênfase4 6" xfId="188" xr:uid="{00000000-0005-0000-0000-0000A1000000}"/>
    <cellStyle name="20% - Ênfase4 6 2" xfId="476" xr:uid="{00000000-0005-0000-0000-0000A2000000}"/>
    <cellStyle name="20% - Ênfase4 7" xfId="202" xr:uid="{00000000-0005-0000-0000-0000A3000000}"/>
    <cellStyle name="20% - Ênfase4 7 2" xfId="490" xr:uid="{00000000-0005-0000-0000-0000A4000000}"/>
    <cellStyle name="20% - Ênfase4 8" xfId="216" xr:uid="{00000000-0005-0000-0000-0000A5000000}"/>
    <cellStyle name="20% - Ênfase4 8 2" xfId="504" xr:uid="{00000000-0005-0000-0000-0000A6000000}"/>
    <cellStyle name="20% - Ênfase4 9" xfId="230" xr:uid="{00000000-0005-0000-0000-0000A7000000}"/>
    <cellStyle name="20% - Ênfase4 9 2" xfId="518" xr:uid="{00000000-0005-0000-0000-0000A8000000}"/>
    <cellStyle name="20% - Ênfase5" xfId="35" builtinId="46" customBuiltin="1"/>
    <cellStyle name="20% - Ênfase5 10" xfId="246" xr:uid="{00000000-0005-0000-0000-0000AA000000}"/>
    <cellStyle name="20% - Ênfase5 10 2" xfId="534" xr:uid="{00000000-0005-0000-0000-0000AB000000}"/>
    <cellStyle name="20% - Ênfase5 11" xfId="260" xr:uid="{00000000-0005-0000-0000-0000AC000000}"/>
    <cellStyle name="20% - Ênfase5 11 2" xfId="548" xr:uid="{00000000-0005-0000-0000-0000AD000000}"/>
    <cellStyle name="20% - Ênfase5 12" xfId="274" xr:uid="{00000000-0005-0000-0000-0000AE000000}"/>
    <cellStyle name="20% - Ênfase5 12 2" xfId="562" xr:uid="{00000000-0005-0000-0000-0000AF000000}"/>
    <cellStyle name="20% - Ênfase5 13" xfId="288" xr:uid="{00000000-0005-0000-0000-0000B0000000}"/>
    <cellStyle name="20% - Ênfase5 13 2" xfId="576" xr:uid="{00000000-0005-0000-0000-0000B1000000}"/>
    <cellStyle name="20% - Ênfase5 14" xfId="302" xr:uid="{00000000-0005-0000-0000-0000B2000000}"/>
    <cellStyle name="20% - Ênfase5 14 2" xfId="590" xr:uid="{00000000-0005-0000-0000-0000B3000000}"/>
    <cellStyle name="20% - Ênfase5 15" xfId="316" xr:uid="{00000000-0005-0000-0000-0000B4000000}"/>
    <cellStyle name="20% - Ênfase5 15 2" xfId="604" xr:uid="{00000000-0005-0000-0000-0000B5000000}"/>
    <cellStyle name="20% - Ênfase5 16" xfId="330" xr:uid="{00000000-0005-0000-0000-0000B6000000}"/>
    <cellStyle name="20% - Ênfase5 16 2" xfId="618" xr:uid="{00000000-0005-0000-0000-0000B7000000}"/>
    <cellStyle name="20% - Ênfase5 17" xfId="344" xr:uid="{00000000-0005-0000-0000-0000B8000000}"/>
    <cellStyle name="20% - Ênfase5 17 2" xfId="632" xr:uid="{00000000-0005-0000-0000-0000B9000000}"/>
    <cellStyle name="20% - Ênfase5 18" xfId="358" xr:uid="{00000000-0005-0000-0000-0000BA000000}"/>
    <cellStyle name="20% - Ênfase5 18 2" xfId="646" xr:uid="{00000000-0005-0000-0000-0000BB000000}"/>
    <cellStyle name="20% - Ênfase5 19" xfId="372" xr:uid="{00000000-0005-0000-0000-0000BC000000}"/>
    <cellStyle name="20% - Ênfase5 19 2" xfId="660" xr:uid="{00000000-0005-0000-0000-0000BD000000}"/>
    <cellStyle name="20% - Ênfase5 2" xfId="131" xr:uid="{00000000-0005-0000-0000-0000BE000000}"/>
    <cellStyle name="20% - Ênfase5 2 2" xfId="422" xr:uid="{00000000-0005-0000-0000-0000BF000000}"/>
    <cellStyle name="20% - Ênfase5 20" xfId="386" xr:uid="{00000000-0005-0000-0000-0000C0000000}"/>
    <cellStyle name="20% - Ênfase5 20 2" xfId="674" xr:uid="{00000000-0005-0000-0000-0000C1000000}"/>
    <cellStyle name="20% - Ênfase5 21" xfId="400" xr:uid="{00000000-0005-0000-0000-0000C2000000}"/>
    <cellStyle name="20% - Ênfase5 21 2" xfId="688" xr:uid="{00000000-0005-0000-0000-0000C3000000}"/>
    <cellStyle name="20% - Ênfase5 22" xfId="58" xr:uid="{00000000-0005-0000-0000-0000C4000000}"/>
    <cellStyle name="20% - Ênfase5 3" xfId="148" xr:uid="{00000000-0005-0000-0000-0000C5000000}"/>
    <cellStyle name="20% - Ênfase5 3 2" xfId="436" xr:uid="{00000000-0005-0000-0000-0000C6000000}"/>
    <cellStyle name="20% - Ênfase5 4" xfId="162" xr:uid="{00000000-0005-0000-0000-0000C7000000}"/>
    <cellStyle name="20% - Ênfase5 4 2" xfId="450" xr:uid="{00000000-0005-0000-0000-0000C8000000}"/>
    <cellStyle name="20% - Ênfase5 5" xfId="176" xr:uid="{00000000-0005-0000-0000-0000C9000000}"/>
    <cellStyle name="20% - Ênfase5 5 2" xfId="464" xr:uid="{00000000-0005-0000-0000-0000CA000000}"/>
    <cellStyle name="20% - Ênfase5 6" xfId="190" xr:uid="{00000000-0005-0000-0000-0000CB000000}"/>
    <cellStyle name="20% - Ênfase5 6 2" xfId="478" xr:uid="{00000000-0005-0000-0000-0000CC000000}"/>
    <cellStyle name="20% - Ênfase5 7" xfId="204" xr:uid="{00000000-0005-0000-0000-0000CD000000}"/>
    <cellStyle name="20% - Ênfase5 7 2" xfId="492" xr:uid="{00000000-0005-0000-0000-0000CE000000}"/>
    <cellStyle name="20% - Ênfase5 8" xfId="218" xr:uid="{00000000-0005-0000-0000-0000CF000000}"/>
    <cellStyle name="20% - Ênfase5 8 2" xfId="506" xr:uid="{00000000-0005-0000-0000-0000D0000000}"/>
    <cellStyle name="20% - Ênfase5 9" xfId="232" xr:uid="{00000000-0005-0000-0000-0000D1000000}"/>
    <cellStyle name="20% - Ênfase5 9 2" xfId="520" xr:uid="{00000000-0005-0000-0000-0000D2000000}"/>
    <cellStyle name="20% - Ênfase6" xfId="39" builtinId="50" customBuiltin="1"/>
    <cellStyle name="20% - Ênfase6 10" xfId="248" xr:uid="{00000000-0005-0000-0000-0000D4000000}"/>
    <cellStyle name="20% - Ênfase6 10 2" xfId="536" xr:uid="{00000000-0005-0000-0000-0000D5000000}"/>
    <cellStyle name="20% - Ênfase6 11" xfId="262" xr:uid="{00000000-0005-0000-0000-0000D6000000}"/>
    <cellStyle name="20% - Ênfase6 11 2" xfId="550" xr:uid="{00000000-0005-0000-0000-0000D7000000}"/>
    <cellStyle name="20% - Ênfase6 12" xfId="276" xr:uid="{00000000-0005-0000-0000-0000D8000000}"/>
    <cellStyle name="20% - Ênfase6 12 2" xfId="564" xr:uid="{00000000-0005-0000-0000-0000D9000000}"/>
    <cellStyle name="20% - Ênfase6 13" xfId="290" xr:uid="{00000000-0005-0000-0000-0000DA000000}"/>
    <cellStyle name="20% - Ênfase6 13 2" xfId="578" xr:uid="{00000000-0005-0000-0000-0000DB000000}"/>
    <cellStyle name="20% - Ênfase6 14" xfId="304" xr:uid="{00000000-0005-0000-0000-0000DC000000}"/>
    <cellStyle name="20% - Ênfase6 14 2" xfId="592" xr:uid="{00000000-0005-0000-0000-0000DD000000}"/>
    <cellStyle name="20% - Ênfase6 15" xfId="318" xr:uid="{00000000-0005-0000-0000-0000DE000000}"/>
    <cellStyle name="20% - Ênfase6 15 2" xfId="606" xr:uid="{00000000-0005-0000-0000-0000DF000000}"/>
    <cellStyle name="20% - Ênfase6 16" xfId="332" xr:uid="{00000000-0005-0000-0000-0000E0000000}"/>
    <cellStyle name="20% - Ênfase6 16 2" xfId="620" xr:uid="{00000000-0005-0000-0000-0000E1000000}"/>
    <cellStyle name="20% - Ênfase6 17" xfId="346" xr:uid="{00000000-0005-0000-0000-0000E2000000}"/>
    <cellStyle name="20% - Ênfase6 17 2" xfId="634" xr:uid="{00000000-0005-0000-0000-0000E3000000}"/>
    <cellStyle name="20% - Ênfase6 18" xfId="360" xr:uid="{00000000-0005-0000-0000-0000E4000000}"/>
    <cellStyle name="20% - Ênfase6 18 2" xfId="648" xr:uid="{00000000-0005-0000-0000-0000E5000000}"/>
    <cellStyle name="20% - Ênfase6 19" xfId="374" xr:uid="{00000000-0005-0000-0000-0000E6000000}"/>
    <cellStyle name="20% - Ênfase6 19 2" xfId="662" xr:uid="{00000000-0005-0000-0000-0000E7000000}"/>
    <cellStyle name="20% - Ênfase6 2" xfId="135" xr:uid="{00000000-0005-0000-0000-0000E8000000}"/>
    <cellStyle name="20% - Ênfase6 2 2" xfId="424" xr:uid="{00000000-0005-0000-0000-0000E9000000}"/>
    <cellStyle name="20% - Ênfase6 20" xfId="388" xr:uid="{00000000-0005-0000-0000-0000EA000000}"/>
    <cellStyle name="20% - Ênfase6 20 2" xfId="676" xr:uid="{00000000-0005-0000-0000-0000EB000000}"/>
    <cellStyle name="20% - Ênfase6 21" xfId="402" xr:uid="{00000000-0005-0000-0000-0000EC000000}"/>
    <cellStyle name="20% - Ênfase6 21 2" xfId="690" xr:uid="{00000000-0005-0000-0000-0000ED000000}"/>
    <cellStyle name="20% - Ênfase6 22" xfId="59" xr:uid="{00000000-0005-0000-0000-0000EE000000}"/>
    <cellStyle name="20% - Ênfase6 3" xfId="150" xr:uid="{00000000-0005-0000-0000-0000EF000000}"/>
    <cellStyle name="20% - Ênfase6 3 2" xfId="438" xr:uid="{00000000-0005-0000-0000-0000F0000000}"/>
    <cellStyle name="20% - Ênfase6 4" xfId="164" xr:uid="{00000000-0005-0000-0000-0000F1000000}"/>
    <cellStyle name="20% - Ênfase6 4 2" xfId="452" xr:uid="{00000000-0005-0000-0000-0000F2000000}"/>
    <cellStyle name="20% - Ênfase6 5" xfId="178" xr:uid="{00000000-0005-0000-0000-0000F3000000}"/>
    <cellStyle name="20% - Ênfase6 5 2" xfId="466" xr:uid="{00000000-0005-0000-0000-0000F4000000}"/>
    <cellStyle name="20% - Ênfase6 6" xfId="192" xr:uid="{00000000-0005-0000-0000-0000F5000000}"/>
    <cellStyle name="20% - Ênfase6 6 2" xfId="480" xr:uid="{00000000-0005-0000-0000-0000F6000000}"/>
    <cellStyle name="20% - Ênfase6 7" xfId="206" xr:uid="{00000000-0005-0000-0000-0000F7000000}"/>
    <cellStyle name="20% - Ênfase6 7 2" xfId="494" xr:uid="{00000000-0005-0000-0000-0000F8000000}"/>
    <cellStyle name="20% - Ênfase6 8" xfId="220" xr:uid="{00000000-0005-0000-0000-0000F9000000}"/>
    <cellStyle name="20% - Ênfase6 8 2" xfId="508" xr:uid="{00000000-0005-0000-0000-0000FA000000}"/>
    <cellStyle name="20% - Ênfase6 9" xfId="234" xr:uid="{00000000-0005-0000-0000-0000FB000000}"/>
    <cellStyle name="20% - Ênfase6 9 2" xfId="522" xr:uid="{00000000-0005-0000-0000-0000FC000000}"/>
    <cellStyle name="40% - Ênfase1" xfId="20" builtinId="31" customBuiltin="1"/>
    <cellStyle name="40% - Ênfase1 10" xfId="239" xr:uid="{00000000-0005-0000-0000-0000FE000000}"/>
    <cellStyle name="40% - Ênfase1 10 2" xfId="527" xr:uid="{00000000-0005-0000-0000-0000FF000000}"/>
    <cellStyle name="40% - Ênfase1 11" xfId="253" xr:uid="{00000000-0005-0000-0000-000000010000}"/>
    <cellStyle name="40% - Ênfase1 11 2" xfId="541" xr:uid="{00000000-0005-0000-0000-000001010000}"/>
    <cellStyle name="40% - Ênfase1 12" xfId="267" xr:uid="{00000000-0005-0000-0000-000002010000}"/>
    <cellStyle name="40% - Ênfase1 12 2" xfId="555" xr:uid="{00000000-0005-0000-0000-000003010000}"/>
    <cellStyle name="40% - Ênfase1 13" xfId="281" xr:uid="{00000000-0005-0000-0000-000004010000}"/>
    <cellStyle name="40% - Ênfase1 13 2" xfId="569" xr:uid="{00000000-0005-0000-0000-000005010000}"/>
    <cellStyle name="40% - Ênfase1 14" xfId="295" xr:uid="{00000000-0005-0000-0000-000006010000}"/>
    <cellStyle name="40% - Ênfase1 14 2" xfId="583" xr:uid="{00000000-0005-0000-0000-000007010000}"/>
    <cellStyle name="40% - Ênfase1 15" xfId="309" xr:uid="{00000000-0005-0000-0000-000008010000}"/>
    <cellStyle name="40% - Ênfase1 15 2" xfId="597" xr:uid="{00000000-0005-0000-0000-000009010000}"/>
    <cellStyle name="40% - Ênfase1 16" xfId="323" xr:uid="{00000000-0005-0000-0000-00000A010000}"/>
    <cellStyle name="40% - Ênfase1 16 2" xfId="611" xr:uid="{00000000-0005-0000-0000-00000B010000}"/>
    <cellStyle name="40% - Ênfase1 17" xfId="337" xr:uid="{00000000-0005-0000-0000-00000C010000}"/>
    <cellStyle name="40% - Ênfase1 17 2" xfId="625" xr:uid="{00000000-0005-0000-0000-00000D010000}"/>
    <cellStyle name="40% - Ênfase1 18" xfId="351" xr:uid="{00000000-0005-0000-0000-00000E010000}"/>
    <cellStyle name="40% - Ênfase1 18 2" xfId="639" xr:uid="{00000000-0005-0000-0000-00000F010000}"/>
    <cellStyle name="40% - Ênfase1 19" xfId="365" xr:uid="{00000000-0005-0000-0000-000010010000}"/>
    <cellStyle name="40% - Ênfase1 19 2" xfId="653" xr:uid="{00000000-0005-0000-0000-000011010000}"/>
    <cellStyle name="40% - Ênfase1 2" xfId="116" xr:uid="{00000000-0005-0000-0000-000012010000}"/>
    <cellStyle name="40% - Ênfase1 2 2" xfId="415" xr:uid="{00000000-0005-0000-0000-000013010000}"/>
    <cellStyle name="40% - Ênfase1 20" xfId="379" xr:uid="{00000000-0005-0000-0000-000014010000}"/>
    <cellStyle name="40% - Ênfase1 20 2" xfId="667" xr:uid="{00000000-0005-0000-0000-000015010000}"/>
    <cellStyle name="40% - Ênfase1 21" xfId="393" xr:uid="{00000000-0005-0000-0000-000016010000}"/>
    <cellStyle name="40% - Ênfase1 21 2" xfId="681" xr:uid="{00000000-0005-0000-0000-000017010000}"/>
    <cellStyle name="40% - Ênfase1 22" xfId="60" xr:uid="{00000000-0005-0000-0000-000018010000}"/>
    <cellStyle name="40% - Ênfase1 3" xfId="141" xr:uid="{00000000-0005-0000-0000-000019010000}"/>
    <cellStyle name="40% - Ênfase1 3 2" xfId="429" xr:uid="{00000000-0005-0000-0000-00001A010000}"/>
    <cellStyle name="40% - Ênfase1 4" xfId="155" xr:uid="{00000000-0005-0000-0000-00001B010000}"/>
    <cellStyle name="40% - Ênfase1 4 2" xfId="443" xr:uid="{00000000-0005-0000-0000-00001C010000}"/>
    <cellStyle name="40% - Ênfase1 5" xfId="169" xr:uid="{00000000-0005-0000-0000-00001D010000}"/>
    <cellStyle name="40% - Ênfase1 5 2" xfId="457" xr:uid="{00000000-0005-0000-0000-00001E010000}"/>
    <cellStyle name="40% - Ênfase1 6" xfId="183" xr:uid="{00000000-0005-0000-0000-00001F010000}"/>
    <cellStyle name="40% - Ênfase1 6 2" xfId="471" xr:uid="{00000000-0005-0000-0000-000020010000}"/>
    <cellStyle name="40% - Ênfase1 7" xfId="197" xr:uid="{00000000-0005-0000-0000-000021010000}"/>
    <cellStyle name="40% - Ênfase1 7 2" xfId="485" xr:uid="{00000000-0005-0000-0000-000022010000}"/>
    <cellStyle name="40% - Ênfase1 8" xfId="211" xr:uid="{00000000-0005-0000-0000-000023010000}"/>
    <cellStyle name="40% - Ênfase1 8 2" xfId="499" xr:uid="{00000000-0005-0000-0000-000024010000}"/>
    <cellStyle name="40% - Ênfase1 9" xfId="225" xr:uid="{00000000-0005-0000-0000-000025010000}"/>
    <cellStyle name="40% - Ênfase1 9 2" xfId="513" xr:uid="{00000000-0005-0000-0000-000026010000}"/>
    <cellStyle name="40% - Ênfase2" xfId="24" builtinId="35" customBuiltin="1"/>
    <cellStyle name="40% - Ênfase2 10" xfId="241" xr:uid="{00000000-0005-0000-0000-000028010000}"/>
    <cellStyle name="40% - Ênfase2 10 2" xfId="529" xr:uid="{00000000-0005-0000-0000-000029010000}"/>
    <cellStyle name="40% - Ênfase2 11" xfId="255" xr:uid="{00000000-0005-0000-0000-00002A010000}"/>
    <cellStyle name="40% - Ênfase2 11 2" xfId="543" xr:uid="{00000000-0005-0000-0000-00002B010000}"/>
    <cellStyle name="40% - Ênfase2 12" xfId="269" xr:uid="{00000000-0005-0000-0000-00002C010000}"/>
    <cellStyle name="40% - Ênfase2 12 2" xfId="557" xr:uid="{00000000-0005-0000-0000-00002D010000}"/>
    <cellStyle name="40% - Ênfase2 13" xfId="283" xr:uid="{00000000-0005-0000-0000-00002E010000}"/>
    <cellStyle name="40% - Ênfase2 13 2" xfId="571" xr:uid="{00000000-0005-0000-0000-00002F010000}"/>
    <cellStyle name="40% - Ênfase2 14" xfId="297" xr:uid="{00000000-0005-0000-0000-000030010000}"/>
    <cellStyle name="40% - Ênfase2 14 2" xfId="585" xr:uid="{00000000-0005-0000-0000-000031010000}"/>
    <cellStyle name="40% - Ênfase2 15" xfId="311" xr:uid="{00000000-0005-0000-0000-000032010000}"/>
    <cellStyle name="40% - Ênfase2 15 2" xfId="599" xr:uid="{00000000-0005-0000-0000-000033010000}"/>
    <cellStyle name="40% - Ênfase2 16" xfId="325" xr:uid="{00000000-0005-0000-0000-000034010000}"/>
    <cellStyle name="40% - Ênfase2 16 2" xfId="613" xr:uid="{00000000-0005-0000-0000-000035010000}"/>
    <cellStyle name="40% - Ênfase2 17" xfId="339" xr:uid="{00000000-0005-0000-0000-000036010000}"/>
    <cellStyle name="40% - Ênfase2 17 2" xfId="627" xr:uid="{00000000-0005-0000-0000-000037010000}"/>
    <cellStyle name="40% - Ênfase2 18" xfId="353" xr:uid="{00000000-0005-0000-0000-000038010000}"/>
    <cellStyle name="40% - Ênfase2 18 2" xfId="641" xr:uid="{00000000-0005-0000-0000-000039010000}"/>
    <cellStyle name="40% - Ênfase2 19" xfId="367" xr:uid="{00000000-0005-0000-0000-00003A010000}"/>
    <cellStyle name="40% - Ênfase2 19 2" xfId="655" xr:uid="{00000000-0005-0000-0000-00003B010000}"/>
    <cellStyle name="40% - Ênfase2 2" xfId="120" xr:uid="{00000000-0005-0000-0000-00003C010000}"/>
    <cellStyle name="40% - Ênfase2 2 2" xfId="417" xr:uid="{00000000-0005-0000-0000-00003D010000}"/>
    <cellStyle name="40% - Ênfase2 20" xfId="381" xr:uid="{00000000-0005-0000-0000-00003E010000}"/>
    <cellStyle name="40% - Ênfase2 20 2" xfId="669" xr:uid="{00000000-0005-0000-0000-00003F010000}"/>
    <cellStyle name="40% - Ênfase2 21" xfId="395" xr:uid="{00000000-0005-0000-0000-000040010000}"/>
    <cellStyle name="40% - Ênfase2 21 2" xfId="683" xr:uid="{00000000-0005-0000-0000-000041010000}"/>
    <cellStyle name="40% - Ênfase2 22" xfId="61" xr:uid="{00000000-0005-0000-0000-000042010000}"/>
    <cellStyle name="40% - Ênfase2 3" xfId="143" xr:uid="{00000000-0005-0000-0000-000043010000}"/>
    <cellStyle name="40% - Ênfase2 3 2" xfId="431" xr:uid="{00000000-0005-0000-0000-000044010000}"/>
    <cellStyle name="40% - Ênfase2 4" xfId="157" xr:uid="{00000000-0005-0000-0000-000045010000}"/>
    <cellStyle name="40% - Ênfase2 4 2" xfId="445" xr:uid="{00000000-0005-0000-0000-000046010000}"/>
    <cellStyle name="40% - Ênfase2 5" xfId="171" xr:uid="{00000000-0005-0000-0000-000047010000}"/>
    <cellStyle name="40% - Ênfase2 5 2" xfId="459" xr:uid="{00000000-0005-0000-0000-000048010000}"/>
    <cellStyle name="40% - Ênfase2 6" xfId="185" xr:uid="{00000000-0005-0000-0000-000049010000}"/>
    <cellStyle name="40% - Ênfase2 6 2" xfId="473" xr:uid="{00000000-0005-0000-0000-00004A010000}"/>
    <cellStyle name="40% - Ênfase2 7" xfId="199" xr:uid="{00000000-0005-0000-0000-00004B010000}"/>
    <cellStyle name="40% - Ênfase2 7 2" xfId="487" xr:uid="{00000000-0005-0000-0000-00004C010000}"/>
    <cellStyle name="40% - Ênfase2 8" xfId="213" xr:uid="{00000000-0005-0000-0000-00004D010000}"/>
    <cellStyle name="40% - Ênfase2 8 2" xfId="501" xr:uid="{00000000-0005-0000-0000-00004E010000}"/>
    <cellStyle name="40% - Ênfase2 9" xfId="227" xr:uid="{00000000-0005-0000-0000-00004F010000}"/>
    <cellStyle name="40% - Ênfase2 9 2" xfId="515" xr:uid="{00000000-0005-0000-0000-000050010000}"/>
    <cellStyle name="40% - Ênfase3" xfId="28" builtinId="39" customBuiltin="1"/>
    <cellStyle name="40% - Ênfase3 10" xfId="243" xr:uid="{00000000-0005-0000-0000-000052010000}"/>
    <cellStyle name="40% - Ênfase3 10 2" xfId="531" xr:uid="{00000000-0005-0000-0000-000053010000}"/>
    <cellStyle name="40% - Ênfase3 11" xfId="257" xr:uid="{00000000-0005-0000-0000-000054010000}"/>
    <cellStyle name="40% - Ênfase3 11 2" xfId="545" xr:uid="{00000000-0005-0000-0000-000055010000}"/>
    <cellStyle name="40% - Ênfase3 12" xfId="271" xr:uid="{00000000-0005-0000-0000-000056010000}"/>
    <cellStyle name="40% - Ênfase3 12 2" xfId="559" xr:uid="{00000000-0005-0000-0000-000057010000}"/>
    <cellStyle name="40% - Ênfase3 13" xfId="285" xr:uid="{00000000-0005-0000-0000-000058010000}"/>
    <cellStyle name="40% - Ênfase3 13 2" xfId="573" xr:uid="{00000000-0005-0000-0000-000059010000}"/>
    <cellStyle name="40% - Ênfase3 14" xfId="299" xr:uid="{00000000-0005-0000-0000-00005A010000}"/>
    <cellStyle name="40% - Ênfase3 14 2" xfId="587" xr:uid="{00000000-0005-0000-0000-00005B010000}"/>
    <cellStyle name="40% - Ênfase3 15" xfId="313" xr:uid="{00000000-0005-0000-0000-00005C010000}"/>
    <cellStyle name="40% - Ênfase3 15 2" xfId="601" xr:uid="{00000000-0005-0000-0000-00005D010000}"/>
    <cellStyle name="40% - Ênfase3 16" xfId="327" xr:uid="{00000000-0005-0000-0000-00005E010000}"/>
    <cellStyle name="40% - Ênfase3 16 2" xfId="615" xr:uid="{00000000-0005-0000-0000-00005F010000}"/>
    <cellStyle name="40% - Ênfase3 17" xfId="341" xr:uid="{00000000-0005-0000-0000-000060010000}"/>
    <cellStyle name="40% - Ênfase3 17 2" xfId="629" xr:uid="{00000000-0005-0000-0000-000061010000}"/>
    <cellStyle name="40% - Ênfase3 18" xfId="355" xr:uid="{00000000-0005-0000-0000-000062010000}"/>
    <cellStyle name="40% - Ênfase3 18 2" xfId="643" xr:uid="{00000000-0005-0000-0000-000063010000}"/>
    <cellStyle name="40% - Ênfase3 19" xfId="369" xr:uid="{00000000-0005-0000-0000-000064010000}"/>
    <cellStyle name="40% - Ênfase3 19 2" xfId="657" xr:uid="{00000000-0005-0000-0000-000065010000}"/>
    <cellStyle name="40% - Ênfase3 2" xfId="124" xr:uid="{00000000-0005-0000-0000-000066010000}"/>
    <cellStyle name="40% - Ênfase3 2 2" xfId="419" xr:uid="{00000000-0005-0000-0000-000067010000}"/>
    <cellStyle name="40% - Ênfase3 20" xfId="383" xr:uid="{00000000-0005-0000-0000-000068010000}"/>
    <cellStyle name="40% - Ênfase3 20 2" xfId="671" xr:uid="{00000000-0005-0000-0000-000069010000}"/>
    <cellStyle name="40% - Ênfase3 21" xfId="397" xr:uid="{00000000-0005-0000-0000-00006A010000}"/>
    <cellStyle name="40% - Ênfase3 21 2" xfId="685" xr:uid="{00000000-0005-0000-0000-00006B010000}"/>
    <cellStyle name="40% - Ênfase3 22" xfId="62" xr:uid="{00000000-0005-0000-0000-00006C010000}"/>
    <cellStyle name="40% - Ênfase3 3" xfId="145" xr:uid="{00000000-0005-0000-0000-00006D010000}"/>
    <cellStyle name="40% - Ênfase3 3 2" xfId="433" xr:uid="{00000000-0005-0000-0000-00006E010000}"/>
    <cellStyle name="40% - Ênfase3 4" xfId="159" xr:uid="{00000000-0005-0000-0000-00006F010000}"/>
    <cellStyle name="40% - Ênfase3 4 2" xfId="447" xr:uid="{00000000-0005-0000-0000-000070010000}"/>
    <cellStyle name="40% - Ênfase3 5" xfId="173" xr:uid="{00000000-0005-0000-0000-000071010000}"/>
    <cellStyle name="40% - Ênfase3 5 2" xfId="461" xr:uid="{00000000-0005-0000-0000-000072010000}"/>
    <cellStyle name="40% - Ênfase3 6" xfId="187" xr:uid="{00000000-0005-0000-0000-000073010000}"/>
    <cellStyle name="40% - Ênfase3 6 2" xfId="475" xr:uid="{00000000-0005-0000-0000-000074010000}"/>
    <cellStyle name="40% - Ênfase3 7" xfId="201" xr:uid="{00000000-0005-0000-0000-000075010000}"/>
    <cellStyle name="40% - Ênfase3 7 2" xfId="489" xr:uid="{00000000-0005-0000-0000-000076010000}"/>
    <cellStyle name="40% - Ênfase3 8" xfId="215" xr:uid="{00000000-0005-0000-0000-000077010000}"/>
    <cellStyle name="40% - Ênfase3 8 2" xfId="503" xr:uid="{00000000-0005-0000-0000-000078010000}"/>
    <cellStyle name="40% - Ênfase3 9" xfId="229" xr:uid="{00000000-0005-0000-0000-000079010000}"/>
    <cellStyle name="40% - Ênfase3 9 2" xfId="517" xr:uid="{00000000-0005-0000-0000-00007A010000}"/>
    <cellStyle name="40% - Ênfase4" xfId="32" builtinId="43" customBuiltin="1"/>
    <cellStyle name="40% - Ênfase4 10" xfId="245" xr:uid="{00000000-0005-0000-0000-00007C010000}"/>
    <cellStyle name="40% - Ênfase4 10 2" xfId="533" xr:uid="{00000000-0005-0000-0000-00007D010000}"/>
    <cellStyle name="40% - Ênfase4 11" xfId="259" xr:uid="{00000000-0005-0000-0000-00007E010000}"/>
    <cellStyle name="40% - Ênfase4 11 2" xfId="547" xr:uid="{00000000-0005-0000-0000-00007F010000}"/>
    <cellStyle name="40% - Ênfase4 12" xfId="273" xr:uid="{00000000-0005-0000-0000-000080010000}"/>
    <cellStyle name="40% - Ênfase4 12 2" xfId="561" xr:uid="{00000000-0005-0000-0000-000081010000}"/>
    <cellStyle name="40% - Ênfase4 13" xfId="287" xr:uid="{00000000-0005-0000-0000-000082010000}"/>
    <cellStyle name="40% - Ênfase4 13 2" xfId="575" xr:uid="{00000000-0005-0000-0000-000083010000}"/>
    <cellStyle name="40% - Ênfase4 14" xfId="301" xr:uid="{00000000-0005-0000-0000-000084010000}"/>
    <cellStyle name="40% - Ênfase4 14 2" xfId="589" xr:uid="{00000000-0005-0000-0000-000085010000}"/>
    <cellStyle name="40% - Ênfase4 15" xfId="315" xr:uid="{00000000-0005-0000-0000-000086010000}"/>
    <cellStyle name="40% - Ênfase4 15 2" xfId="603" xr:uid="{00000000-0005-0000-0000-000087010000}"/>
    <cellStyle name="40% - Ênfase4 16" xfId="329" xr:uid="{00000000-0005-0000-0000-000088010000}"/>
    <cellStyle name="40% - Ênfase4 16 2" xfId="617" xr:uid="{00000000-0005-0000-0000-000089010000}"/>
    <cellStyle name="40% - Ênfase4 17" xfId="343" xr:uid="{00000000-0005-0000-0000-00008A010000}"/>
    <cellStyle name="40% - Ênfase4 17 2" xfId="631" xr:uid="{00000000-0005-0000-0000-00008B010000}"/>
    <cellStyle name="40% - Ênfase4 18" xfId="357" xr:uid="{00000000-0005-0000-0000-00008C010000}"/>
    <cellStyle name="40% - Ênfase4 18 2" xfId="645" xr:uid="{00000000-0005-0000-0000-00008D010000}"/>
    <cellStyle name="40% - Ênfase4 19" xfId="371" xr:uid="{00000000-0005-0000-0000-00008E010000}"/>
    <cellStyle name="40% - Ênfase4 19 2" xfId="659" xr:uid="{00000000-0005-0000-0000-00008F010000}"/>
    <cellStyle name="40% - Ênfase4 2" xfId="128" xr:uid="{00000000-0005-0000-0000-000090010000}"/>
    <cellStyle name="40% - Ênfase4 2 2" xfId="421" xr:uid="{00000000-0005-0000-0000-000091010000}"/>
    <cellStyle name="40% - Ênfase4 20" xfId="385" xr:uid="{00000000-0005-0000-0000-000092010000}"/>
    <cellStyle name="40% - Ênfase4 20 2" xfId="673" xr:uid="{00000000-0005-0000-0000-000093010000}"/>
    <cellStyle name="40% - Ênfase4 21" xfId="399" xr:uid="{00000000-0005-0000-0000-000094010000}"/>
    <cellStyle name="40% - Ênfase4 21 2" xfId="687" xr:uid="{00000000-0005-0000-0000-000095010000}"/>
    <cellStyle name="40% - Ênfase4 22" xfId="63" xr:uid="{00000000-0005-0000-0000-000096010000}"/>
    <cellStyle name="40% - Ênfase4 3" xfId="147" xr:uid="{00000000-0005-0000-0000-000097010000}"/>
    <cellStyle name="40% - Ênfase4 3 2" xfId="435" xr:uid="{00000000-0005-0000-0000-000098010000}"/>
    <cellStyle name="40% - Ênfase4 4" xfId="161" xr:uid="{00000000-0005-0000-0000-000099010000}"/>
    <cellStyle name="40% - Ênfase4 4 2" xfId="449" xr:uid="{00000000-0005-0000-0000-00009A010000}"/>
    <cellStyle name="40% - Ênfase4 5" xfId="175" xr:uid="{00000000-0005-0000-0000-00009B010000}"/>
    <cellStyle name="40% - Ênfase4 5 2" xfId="463" xr:uid="{00000000-0005-0000-0000-00009C010000}"/>
    <cellStyle name="40% - Ênfase4 6" xfId="189" xr:uid="{00000000-0005-0000-0000-00009D010000}"/>
    <cellStyle name="40% - Ênfase4 6 2" xfId="477" xr:uid="{00000000-0005-0000-0000-00009E010000}"/>
    <cellStyle name="40% - Ênfase4 7" xfId="203" xr:uid="{00000000-0005-0000-0000-00009F010000}"/>
    <cellStyle name="40% - Ênfase4 7 2" xfId="491" xr:uid="{00000000-0005-0000-0000-0000A0010000}"/>
    <cellStyle name="40% - Ênfase4 8" xfId="217" xr:uid="{00000000-0005-0000-0000-0000A1010000}"/>
    <cellStyle name="40% - Ênfase4 8 2" xfId="505" xr:uid="{00000000-0005-0000-0000-0000A2010000}"/>
    <cellStyle name="40% - Ênfase4 9" xfId="231" xr:uid="{00000000-0005-0000-0000-0000A3010000}"/>
    <cellStyle name="40% - Ênfase4 9 2" xfId="519" xr:uid="{00000000-0005-0000-0000-0000A4010000}"/>
    <cellStyle name="40% - Ênfase5" xfId="36" builtinId="47" customBuiltin="1"/>
    <cellStyle name="40% - Ênfase5 10" xfId="247" xr:uid="{00000000-0005-0000-0000-0000A6010000}"/>
    <cellStyle name="40% - Ênfase5 10 2" xfId="535" xr:uid="{00000000-0005-0000-0000-0000A7010000}"/>
    <cellStyle name="40% - Ênfase5 11" xfId="261" xr:uid="{00000000-0005-0000-0000-0000A8010000}"/>
    <cellStyle name="40% - Ênfase5 11 2" xfId="549" xr:uid="{00000000-0005-0000-0000-0000A9010000}"/>
    <cellStyle name="40% - Ênfase5 12" xfId="275" xr:uid="{00000000-0005-0000-0000-0000AA010000}"/>
    <cellStyle name="40% - Ênfase5 12 2" xfId="563" xr:uid="{00000000-0005-0000-0000-0000AB010000}"/>
    <cellStyle name="40% - Ênfase5 13" xfId="289" xr:uid="{00000000-0005-0000-0000-0000AC010000}"/>
    <cellStyle name="40% - Ênfase5 13 2" xfId="577" xr:uid="{00000000-0005-0000-0000-0000AD010000}"/>
    <cellStyle name="40% - Ênfase5 14" xfId="303" xr:uid="{00000000-0005-0000-0000-0000AE010000}"/>
    <cellStyle name="40% - Ênfase5 14 2" xfId="591" xr:uid="{00000000-0005-0000-0000-0000AF010000}"/>
    <cellStyle name="40% - Ênfase5 15" xfId="317" xr:uid="{00000000-0005-0000-0000-0000B0010000}"/>
    <cellStyle name="40% - Ênfase5 15 2" xfId="605" xr:uid="{00000000-0005-0000-0000-0000B1010000}"/>
    <cellStyle name="40% - Ênfase5 16" xfId="331" xr:uid="{00000000-0005-0000-0000-0000B2010000}"/>
    <cellStyle name="40% - Ênfase5 16 2" xfId="619" xr:uid="{00000000-0005-0000-0000-0000B3010000}"/>
    <cellStyle name="40% - Ênfase5 17" xfId="345" xr:uid="{00000000-0005-0000-0000-0000B4010000}"/>
    <cellStyle name="40% - Ênfase5 17 2" xfId="633" xr:uid="{00000000-0005-0000-0000-0000B5010000}"/>
    <cellStyle name="40% - Ênfase5 18" xfId="359" xr:uid="{00000000-0005-0000-0000-0000B6010000}"/>
    <cellStyle name="40% - Ênfase5 18 2" xfId="647" xr:uid="{00000000-0005-0000-0000-0000B7010000}"/>
    <cellStyle name="40% - Ênfase5 19" xfId="373" xr:uid="{00000000-0005-0000-0000-0000B8010000}"/>
    <cellStyle name="40% - Ênfase5 19 2" xfId="661" xr:uid="{00000000-0005-0000-0000-0000B9010000}"/>
    <cellStyle name="40% - Ênfase5 2" xfId="132" xr:uid="{00000000-0005-0000-0000-0000BA010000}"/>
    <cellStyle name="40% - Ênfase5 2 2" xfId="423" xr:uid="{00000000-0005-0000-0000-0000BB010000}"/>
    <cellStyle name="40% - Ênfase5 20" xfId="387" xr:uid="{00000000-0005-0000-0000-0000BC010000}"/>
    <cellStyle name="40% - Ênfase5 20 2" xfId="675" xr:uid="{00000000-0005-0000-0000-0000BD010000}"/>
    <cellStyle name="40% - Ênfase5 21" xfId="401" xr:uid="{00000000-0005-0000-0000-0000BE010000}"/>
    <cellStyle name="40% - Ênfase5 21 2" xfId="689" xr:uid="{00000000-0005-0000-0000-0000BF010000}"/>
    <cellStyle name="40% - Ênfase5 22" xfId="64" xr:uid="{00000000-0005-0000-0000-0000C0010000}"/>
    <cellStyle name="40% - Ênfase5 3" xfId="149" xr:uid="{00000000-0005-0000-0000-0000C1010000}"/>
    <cellStyle name="40% - Ênfase5 3 2" xfId="437" xr:uid="{00000000-0005-0000-0000-0000C2010000}"/>
    <cellStyle name="40% - Ênfase5 4" xfId="163" xr:uid="{00000000-0005-0000-0000-0000C3010000}"/>
    <cellStyle name="40% - Ênfase5 4 2" xfId="451" xr:uid="{00000000-0005-0000-0000-0000C4010000}"/>
    <cellStyle name="40% - Ênfase5 5" xfId="177" xr:uid="{00000000-0005-0000-0000-0000C5010000}"/>
    <cellStyle name="40% - Ênfase5 5 2" xfId="465" xr:uid="{00000000-0005-0000-0000-0000C6010000}"/>
    <cellStyle name="40% - Ênfase5 6" xfId="191" xr:uid="{00000000-0005-0000-0000-0000C7010000}"/>
    <cellStyle name="40% - Ênfase5 6 2" xfId="479" xr:uid="{00000000-0005-0000-0000-0000C8010000}"/>
    <cellStyle name="40% - Ênfase5 7" xfId="205" xr:uid="{00000000-0005-0000-0000-0000C9010000}"/>
    <cellStyle name="40% - Ênfase5 7 2" xfId="493" xr:uid="{00000000-0005-0000-0000-0000CA010000}"/>
    <cellStyle name="40% - Ênfase5 8" xfId="219" xr:uid="{00000000-0005-0000-0000-0000CB010000}"/>
    <cellStyle name="40% - Ênfase5 8 2" xfId="507" xr:uid="{00000000-0005-0000-0000-0000CC010000}"/>
    <cellStyle name="40% - Ênfase5 9" xfId="233" xr:uid="{00000000-0005-0000-0000-0000CD010000}"/>
    <cellStyle name="40% - Ênfase5 9 2" xfId="521" xr:uid="{00000000-0005-0000-0000-0000CE010000}"/>
    <cellStyle name="40% - Ênfase6" xfId="40" builtinId="51" customBuiltin="1"/>
    <cellStyle name="40% - Ênfase6 10" xfId="249" xr:uid="{00000000-0005-0000-0000-0000D0010000}"/>
    <cellStyle name="40% - Ênfase6 10 2" xfId="537" xr:uid="{00000000-0005-0000-0000-0000D1010000}"/>
    <cellStyle name="40% - Ênfase6 11" xfId="263" xr:uid="{00000000-0005-0000-0000-0000D2010000}"/>
    <cellStyle name="40% - Ênfase6 11 2" xfId="551" xr:uid="{00000000-0005-0000-0000-0000D3010000}"/>
    <cellStyle name="40% - Ênfase6 12" xfId="277" xr:uid="{00000000-0005-0000-0000-0000D4010000}"/>
    <cellStyle name="40% - Ênfase6 12 2" xfId="565" xr:uid="{00000000-0005-0000-0000-0000D5010000}"/>
    <cellStyle name="40% - Ênfase6 13" xfId="291" xr:uid="{00000000-0005-0000-0000-0000D6010000}"/>
    <cellStyle name="40% - Ênfase6 13 2" xfId="579" xr:uid="{00000000-0005-0000-0000-0000D7010000}"/>
    <cellStyle name="40% - Ênfase6 14" xfId="305" xr:uid="{00000000-0005-0000-0000-0000D8010000}"/>
    <cellStyle name="40% - Ênfase6 14 2" xfId="593" xr:uid="{00000000-0005-0000-0000-0000D9010000}"/>
    <cellStyle name="40% - Ênfase6 15" xfId="319" xr:uid="{00000000-0005-0000-0000-0000DA010000}"/>
    <cellStyle name="40% - Ênfase6 15 2" xfId="607" xr:uid="{00000000-0005-0000-0000-0000DB010000}"/>
    <cellStyle name="40% - Ênfase6 16" xfId="333" xr:uid="{00000000-0005-0000-0000-0000DC010000}"/>
    <cellStyle name="40% - Ênfase6 16 2" xfId="621" xr:uid="{00000000-0005-0000-0000-0000DD010000}"/>
    <cellStyle name="40% - Ênfase6 17" xfId="347" xr:uid="{00000000-0005-0000-0000-0000DE010000}"/>
    <cellStyle name="40% - Ênfase6 17 2" xfId="635" xr:uid="{00000000-0005-0000-0000-0000DF010000}"/>
    <cellStyle name="40% - Ênfase6 18" xfId="361" xr:uid="{00000000-0005-0000-0000-0000E0010000}"/>
    <cellStyle name="40% - Ênfase6 18 2" xfId="649" xr:uid="{00000000-0005-0000-0000-0000E1010000}"/>
    <cellStyle name="40% - Ênfase6 19" xfId="375" xr:uid="{00000000-0005-0000-0000-0000E2010000}"/>
    <cellStyle name="40% - Ênfase6 19 2" xfId="663" xr:uid="{00000000-0005-0000-0000-0000E3010000}"/>
    <cellStyle name="40% - Ênfase6 2" xfId="136" xr:uid="{00000000-0005-0000-0000-0000E4010000}"/>
    <cellStyle name="40% - Ênfase6 2 2" xfId="425" xr:uid="{00000000-0005-0000-0000-0000E5010000}"/>
    <cellStyle name="40% - Ênfase6 20" xfId="389" xr:uid="{00000000-0005-0000-0000-0000E6010000}"/>
    <cellStyle name="40% - Ênfase6 20 2" xfId="677" xr:uid="{00000000-0005-0000-0000-0000E7010000}"/>
    <cellStyle name="40% - Ênfase6 21" xfId="403" xr:uid="{00000000-0005-0000-0000-0000E8010000}"/>
    <cellStyle name="40% - Ênfase6 21 2" xfId="691" xr:uid="{00000000-0005-0000-0000-0000E9010000}"/>
    <cellStyle name="40% - Ênfase6 22" xfId="65" xr:uid="{00000000-0005-0000-0000-0000EA010000}"/>
    <cellStyle name="40% - Ênfase6 3" xfId="151" xr:uid="{00000000-0005-0000-0000-0000EB010000}"/>
    <cellStyle name="40% - Ênfase6 3 2" xfId="439" xr:uid="{00000000-0005-0000-0000-0000EC010000}"/>
    <cellStyle name="40% - Ênfase6 4" xfId="165" xr:uid="{00000000-0005-0000-0000-0000ED010000}"/>
    <cellStyle name="40% - Ênfase6 4 2" xfId="453" xr:uid="{00000000-0005-0000-0000-0000EE010000}"/>
    <cellStyle name="40% - Ênfase6 5" xfId="179" xr:uid="{00000000-0005-0000-0000-0000EF010000}"/>
    <cellStyle name="40% - Ênfase6 5 2" xfId="467" xr:uid="{00000000-0005-0000-0000-0000F0010000}"/>
    <cellStyle name="40% - Ênfase6 6" xfId="193" xr:uid="{00000000-0005-0000-0000-0000F1010000}"/>
    <cellStyle name="40% - Ênfase6 6 2" xfId="481" xr:uid="{00000000-0005-0000-0000-0000F2010000}"/>
    <cellStyle name="40% - Ênfase6 7" xfId="207" xr:uid="{00000000-0005-0000-0000-0000F3010000}"/>
    <cellStyle name="40% - Ênfase6 7 2" xfId="495" xr:uid="{00000000-0005-0000-0000-0000F4010000}"/>
    <cellStyle name="40% - Ênfase6 8" xfId="221" xr:uid="{00000000-0005-0000-0000-0000F5010000}"/>
    <cellStyle name="40% - Ênfase6 8 2" xfId="509" xr:uid="{00000000-0005-0000-0000-0000F6010000}"/>
    <cellStyle name="40% - Ênfase6 9" xfId="235" xr:uid="{00000000-0005-0000-0000-0000F7010000}"/>
    <cellStyle name="40% - Ênfase6 9 2" xfId="523" xr:uid="{00000000-0005-0000-0000-0000F8010000}"/>
    <cellStyle name="60% - Ênfase1" xfId="21" builtinId="32" customBuiltin="1"/>
    <cellStyle name="60% - Ênfase1 2" xfId="117" xr:uid="{00000000-0005-0000-0000-0000FA010000}"/>
    <cellStyle name="60% - Ênfase1 3" xfId="66" xr:uid="{00000000-0005-0000-0000-0000FB010000}"/>
    <cellStyle name="60% - Ênfase2" xfId="25" builtinId="36" customBuiltin="1"/>
    <cellStyle name="60% - Ênfase2 2" xfId="121" xr:uid="{00000000-0005-0000-0000-0000FD010000}"/>
    <cellStyle name="60% - Ênfase2 3" xfId="67" xr:uid="{00000000-0005-0000-0000-0000FE010000}"/>
    <cellStyle name="60% - Ênfase3" xfId="29" builtinId="40" customBuiltin="1"/>
    <cellStyle name="60% - Ênfase3 2" xfId="125" xr:uid="{00000000-0005-0000-0000-000000020000}"/>
    <cellStyle name="60% - Ênfase3 3" xfId="68" xr:uid="{00000000-0005-0000-0000-000001020000}"/>
    <cellStyle name="60% - Ênfase4" xfId="33" builtinId="44" customBuiltin="1"/>
    <cellStyle name="60% - Ênfase4 2" xfId="129" xr:uid="{00000000-0005-0000-0000-000003020000}"/>
    <cellStyle name="60% - Ênfase4 3" xfId="69" xr:uid="{00000000-0005-0000-0000-000004020000}"/>
    <cellStyle name="60% - Ênfase5" xfId="37" builtinId="48" customBuiltin="1"/>
    <cellStyle name="60% - Ênfase5 2" xfId="133" xr:uid="{00000000-0005-0000-0000-000006020000}"/>
    <cellStyle name="60% - Ênfase5 3" xfId="70" xr:uid="{00000000-0005-0000-0000-000007020000}"/>
    <cellStyle name="60% - Ênfase6" xfId="41" builtinId="52" customBuiltin="1"/>
    <cellStyle name="60% - Ênfase6 2" xfId="137" xr:uid="{00000000-0005-0000-0000-000009020000}"/>
    <cellStyle name="60% - Ênfase6 3" xfId="71" xr:uid="{00000000-0005-0000-0000-00000A020000}"/>
    <cellStyle name="Bom" xfId="6" builtinId="26" customBuiltin="1"/>
    <cellStyle name="Bom 2" xfId="102" xr:uid="{00000000-0005-0000-0000-00000C020000}"/>
    <cellStyle name="Bom 3" xfId="72" xr:uid="{00000000-0005-0000-0000-00000D020000}"/>
    <cellStyle name="Cálculo" xfId="11" builtinId="22" customBuiltin="1"/>
    <cellStyle name="Cálculo 2" xfId="107" xr:uid="{00000000-0005-0000-0000-00000F020000}"/>
    <cellStyle name="Cálculo 3" xfId="73" xr:uid="{00000000-0005-0000-0000-000010020000}"/>
    <cellStyle name="Célula de Verificação" xfId="13" builtinId="23" customBuiltin="1"/>
    <cellStyle name="Célula de Verificação 2" xfId="109" xr:uid="{00000000-0005-0000-0000-000012020000}"/>
    <cellStyle name="Célula de Verificação 3" xfId="74" xr:uid="{00000000-0005-0000-0000-000013020000}"/>
    <cellStyle name="Célula Vinculada" xfId="12" builtinId="24" customBuiltin="1"/>
    <cellStyle name="Célula Vinculada 2" xfId="108" xr:uid="{00000000-0005-0000-0000-000015020000}"/>
    <cellStyle name="Célula Vinculada 3" xfId="75" xr:uid="{00000000-0005-0000-0000-000016020000}"/>
    <cellStyle name="Ênfase1" xfId="18" builtinId="29" customBuiltin="1"/>
    <cellStyle name="Ênfase1 2" xfId="114" xr:uid="{00000000-0005-0000-0000-000018020000}"/>
    <cellStyle name="Ênfase1 3" xfId="76" xr:uid="{00000000-0005-0000-0000-000019020000}"/>
    <cellStyle name="Ênfase2" xfId="22" builtinId="33" customBuiltin="1"/>
    <cellStyle name="Ênfase2 2" xfId="118" xr:uid="{00000000-0005-0000-0000-00001B020000}"/>
    <cellStyle name="Ênfase2 3" xfId="77" xr:uid="{00000000-0005-0000-0000-00001C020000}"/>
    <cellStyle name="Ênfase3" xfId="26" builtinId="37" customBuiltin="1"/>
    <cellStyle name="Ênfase3 2" xfId="122" xr:uid="{00000000-0005-0000-0000-00001E020000}"/>
    <cellStyle name="Ênfase3 3" xfId="78" xr:uid="{00000000-0005-0000-0000-00001F020000}"/>
    <cellStyle name="Ênfase4" xfId="30" builtinId="41" customBuiltin="1"/>
    <cellStyle name="Ênfase4 2" xfId="126" xr:uid="{00000000-0005-0000-0000-000021020000}"/>
    <cellStyle name="Ênfase4 3" xfId="79" xr:uid="{00000000-0005-0000-0000-000022020000}"/>
    <cellStyle name="Ênfase5" xfId="34" builtinId="45" customBuiltin="1"/>
    <cellStyle name="Ênfase5 2" xfId="130" xr:uid="{00000000-0005-0000-0000-000024020000}"/>
    <cellStyle name="Ênfase5 3" xfId="80" xr:uid="{00000000-0005-0000-0000-000025020000}"/>
    <cellStyle name="Ênfase6" xfId="38" builtinId="49" customBuiltin="1"/>
    <cellStyle name="Ênfase6 2" xfId="134" xr:uid="{00000000-0005-0000-0000-000027020000}"/>
    <cellStyle name="Ênfase6 3" xfId="81" xr:uid="{00000000-0005-0000-0000-000028020000}"/>
    <cellStyle name="Entrada" xfId="9" builtinId="20" customBuiltin="1"/>
    <cellStyle name="Entrada 2" xfId="105" xr:uid="{00000000-0005-0000-0000-00002A020000}"/>
    <cellStyle name="Entrada 3" xfId="82" xr:uid="{00000000-0005-0000-0000-00002B020000}"/>
    <cellStyle name="Excel Built-in Check Cell" xfId="49" xr:uid="{00000000-0005-0000-0000-00002C020000}"/>
    <cellStyle name="Excel Built-in Normal" xfId="50" xr:uid="{00000000-0005-0000-0000-00002D020000}"/>
    <cellStyle name="Excel_BuiltIn_Comma 1" xfId="46" xr:uid="{00000000-0005-0000-0000-00002E020000}"/>
    <cellStyle name="Incorreto 2" xfId="103" xr:uid="{00000000-0005-0000-0000-000030020000}"/>
    <cellStyle name="Moeda 2" xfId="53" xr:uid="{00000000-0005-0000-0000-000031020000}"/>
    <cellStyle name="Moeda 3" xfId="51" xr:uid="{00000000-0005-0000-0000-000032020000}"/>
    <cellStyle name="Moeda 4" xfId="84" xr:uid="{00000000-0005-0000-0000-000033020000}"/>
    <cellStyle name="Neutra 2" xfId="104" xr:uid="{00000000-0005-0000-0000-000035020000}"/>
    <cellStyle name="Neutro" xfId="8" builtinId="28" customBuiltin="1"/>
    <cellStyle name="Neutro 2" xfId="85" xr:uid="{00000000-0005-0000-0000-000036020000}"/>
    <cellStyle name="Normal" xfId="0" builtinId="0"/>
    <cellStyle name="Normal 10" xfId="222" xr:uid="{00000000-0005-0000-0000-000038020000}"/>
    <cellStyle name="Normal 10 2" xfId="510" xr:uid="{00000000-0005-0000-0000-000039020000}"/>
    <cellStyle name="Normal 11" xfId="236" xr:uid="{00000000-0005-0000-0000-00003A020000}"/>
    <cellStyle name="Normal 11 2" xfId="524" xr:uid="{00000000-0005-0000-0000-00003B020000}"/>
    <cellStyle name="Normal 12" xfId="250" xr:uid="{00000000-0005-0000-0000-00003C020000}"/>
    <cellStyle name="Normal 12 2" xfId="538" xr:uid="{00000000-0005-0000-0000-00003D020000}"/>
    <cellStyle name="Normal 13" xfId="264" xr:uid="{00000000-0005-0000-0000-00003E020000}"/>
    <cellStyle name="Normal 13 2" xfId="552" xr:uid="{00000000-0005-0000-0000-00003F020000}"/>
    <cellStyle name="Normal 14" xfId="278" xr:uid="{00000000-0005-0000-0000-000040020000}"/>
    <cellStyle name="Normal 14 2" xfId="566" xr:uid="{00000000-0005-0000-0000-000041020000}"/>
    <cellStyle name="Normal 15" xfId="292" xr:uid="{00000000-0005-0000-0000-000042020000}"/>
    <cellStyle name="Normal 15 2" xfId="580" xr:uid="{00000000-0005-0000-0000-000043020000}"/>
    <cellStyle name="Normal 16" xfId="306" xr:uid="{00000000-0005-0000-0000-000044020000}"/>
    <cellStyle name="Normal 16 2" xfId="594" xr:uid="{00000000-0005-0000-0000-000045020000}"/>
    <cellStyle name="Normal 17" xfId="320" xr:uid="{00000000-0005-0000-0000-000046020000}"/>
    <cellStyle name="Normal 17 2" xfId="608" xr:uid="{00000000-0005-0000-0000-000047020000}"/>
    <cellStyle name="Normal 18" xfId="334" xr:uid="{00000000-0005-0000-0000-000048020000}"/>
    <cellStyle name="Normal 18 2" xfId="622" xr:uid="{00000000-0005-0000-0000-000049020000}"/>
    <cellStyle name="Normal 19" xfId="348" xr:uid="{00000000-0005-0000-0000-00004A020000}"/>
    <cellStyle name="Normal 19 2" xfId="636" xr:uid="{00000000-0005-0000-0000-00004B020000}"/>
    <cellStyle name="Normal 2" xfId="47" xr:uid="{00000000-0005-0000-0000-00004C020000}"/>
    <cellStyle name="Normal 2 2" xfId="408" xr:uid="{00000000-0005-0000-0000-00004D020000}"/>
    <cellStyle name="Normal 20" xfId="362" xr:uid="{00000000-0005-0000-0000-00004E020000}"/>
    <cellStyle name="Normal 20 2" xfId="650" xr:uid="{00000000-0005-0000-0000-00004F020000}"/>
    <cellStyle name="Normal 21" xfId="376" xr:uid="{00000000-0005-0000-0000-000050020000}"/>
    <cellStyle name="Normal 21 2" xfId="664" xr:uid="{00000000-0005-0000-0000-000051020000}"/>
    <cellStyle name="Normal 22" xfId="390" xr:uid="{00000000-0005-0000-0000-000052020000}"/>
    <cellStyle name="Normal 22 2" xfId="678" xr:uid="{00000000-0005-0000-0000-000053020000}"/>
    <cellStyle name="Normal 23" xfId="404" xr:uid="{00000000-0005-0000-0000-000054020000}"/>
    <cellStyle name="Normal 23 2" xfId="692" xr:uid="{00000000-0005-0000-0000-000055020000}"/>
    <cellStyle name="Normal 24" xfId="406" xr:uid="{00000000-0005-0000-0000-000056020000}"/>
    <cellStyle name="Normal 24 2" xfId="694" xr:uid="{00000000-0005-0000-0000-000057020000}"/>
    <cellStyle name="Normal 3" xfId="52" xr:uid="{00000000-0005-0000-0000-000058020000}"/>
    <cellStyle name="Normal 3 2" xfId="412" xr:uid="{00000000-0005-0000-0000-000059020000}"/>
    <cellStyle name="Normal 4" xfId="44" xr:uid="{00000000-0005-0000-0000-00005A020000}"/>
    <cellStyle name="Normal 4 2" xfId="426" xr:uid="{00000000-0005-0000-0000-00005B020000}"/>
    <cellStyle name="Normal 4 3" xfId="138" xr:uid="{00000000-0005-0000-0000-00005C020000}"/>
    <cellStyle name="Normal 5" xfId="152" xr:uid="{00000000-0005-0000-0000-00005D020000}"/>
    <cellStyle name="Normal 5 2" xfId="440" xr:uid="{00000000-0005-0000-0000-00005E020000}"/>
    <cellStyle name="Normal 6" xfId="166" xr:uid="{00000000-0005-0000-0000-00005F020000}"/>
    <cellStyle name="Normal 6 2" xfId="454" xr:uid="{00000000-0005-0000-0000-000060020000}"/>
    <cellStyle name="Normal 7" xfId="180" xr:uid="{00000000-0005-0000-0000-000061020000}"/>
    <cellStyle name="Normal 7 2" xfId="468" xr:uid="{00000000-0005-0000-0000-000062020000}"/>
    <cellStyle name="Normal 8" xfId="194" xr:uid="{00000000-0005-0000-0000-000063020000}"/>
    <cellStyle name="Normal 8 2" xfId="482" xr:uid="{00000000-0005-0000-0000-000064020000}"/>
    <cellStyle name="Normal 9" xfId="208" xr:uid="{00000000-0005-0000-0000-000065020000}"/>
    <cellStyle name="Normal 9 2" xfId="496" xr:uid="{00000000-0005-0000-0000-000066020000}"/>
    <cellStyle name="Nota" xfId="15" builtinId="10" customBuiltin="1"/>
    <cellStyle name="Nota 10" xfId="237" xr:uid="{00000000-0005-0000-0000-000068020000}"/>
    <cellStyle name="Nota 10 2" xfId="525" xr:uid="{00000000-0005-0000-0000-000069020000}"/>
    <cellStyle name="Nota 11" xfId="251" xr:uid="{00000000-0005-0000-0000-00006A020000}"/>
    <cellStyle name="Nota 11 2" xfId="539" xr:uid="{00000000-0005-0000-0000-00006B020000}"/>
    <cellStyle name="Nota 12" xfId="265" xr:uid="{00000000-0005-0000-0000-00006C020000}"/>
    <cellStyle name="Nota 12 2" xfId="553" xr:uid="{00000000-0005-0000-0000-00006D020000}"/>
    <cellStyle name="Nota 13" xfId="279" xr:uid="{00000000-0005-0000-0000-00006E020000}"/>
    <cellStyle name="Nota 13 2" xfId="567" xr:uid="{00000000-0005-0000-0000-00006F020000}"/>
    <cellStyle name="Nota 14" xfId="293" xr:uid="{00000000-0005-0000-0000-000070020000}"/>
    <cellStyle name="Nota 14 2" xfId="581" xr:uid="{00000000-0005-0000-0000-000071020000}"/>
    <cellStyle name="Nota 15" xfId="307" xr:uid="{00000000-0005-0000-0000-000072020000}"/>
    <cellStyle name="Nota 15 2" xfId="595" xr:uid="{00000000-0005-0000-0000-000073020000}"/>
    <cellStyle name="Nota 16" xfId="321" xr:uid="{00000000-0005-0000-0000-000074020000}"/>
    <cellStyle name="Nota 16 2" xfId="609" xr:uid="{00000000-0005-0000-0000-000075020000}"/>
    <cellStyle name="Nota 17" xfId="335" xr:uid="{00000000-0005-0000-0000-000076020000}"/>
    <cellStyle name="Nota 17 2" xfId="623" xr:uid="{00000000-0005-0000-0000-000077020000}"/>
    <cellStyle name="Nota 18" xfId="349" xr:uid="{00000000-0005-0000-0000-000078020000}"/>
    <cellStyle name="Nota 18 2" xfId="637" xr:uid="{00000000-0005-0000-0000-000079020000}"/>
    <cellStyle name="Nota 19" xfId="363" xr:uid="{00000000-0005-0000-0000-00007A020000}"/>
    <cellStyle name="Nota 19 2" xfId="651" xr:uid="{00000000-0005-0000-0000-00007B020000}"/>
    <cellStyle name="Nota 2" xfId="111" xr:uid="{00000000-0005-0000-0000-00007C020000}"/>
    <cellStyle name="Nota 2 2" xfId="413" xr:uid="{00000000-0005-0000-0000-00007D020000}"/>
    <cellStyle name="Nota 20" xfId="377" xr:uid="{00000000-0005-0000-0000-00007E020000}"/>
    <cellStyle name="Nota 20 2" xfId="665" xr:uid="{00000000-0005-0000-0000-00007F020000}"/>
    <cellStyle name="Nota 21" xfId="391" xr:uid="{00000000-0005-0000-0000-000080020000}"/>
    <cellStyle name="Nota 21 2" xfId="679" xr:uid="{00000000-0005-0000-0000-000081020000}"/>
    <cellStyle name="Nota 22" xfId="409" xr:uid="{00000000-0005-0000-0000-000082020000}"/>
    <cellStyle name="Nota 23" xfId="86" xr:uid="{00000000-0005-0000-0000-000083020000}"/>
    <cellStyle name="Nota 3" xfId="139" xr:uid="{00000000-0005-0000-0000-000084020000}"/>
    <cellStyle name="Nota 3 2" xfId="427" xr:uid="{00000000-0005-0000-0000-000085020000}"/>
    <cellStyle name="Nota 4" xfId="153" xr:uid="{00000000-0005-0000-0000-000086020000}"/>
    <cellStyle name="Nota 4 2" xfId="441" xr:uid="{00000000-0005-0000-0000-000087020000}"/>
    <cellStyle name="Nota 5" xfId="167" xr:uid="{00000000-0005-0000-0000-000088020000}"/>
    <cellStyle name="Nota 5 2" xfId="455" xr:uid="{00000000-0005-0000-0000-000089020000}"/>
    <cellStyle name="Nota 6" xfId="181" xr:uid="{00000000-0005-0000-0000-00008A020000}"/>
    <cellStyle name="Nota 6 2" xfId="469" xr:uid="{00000000-0005-0000-0000-00008B020000}"/>
    <cellStyle name="Nota 7" xfId="195" xr:uid="{00000000-0005-0000-0000-00008C020000}"/>
    <cellStyle name="Nota 7 2" xfId="483" xr:uid="{00000000-0005-0000-0000-00008D020000}"/>
    <cellStyle name="Nota 8" xfId="209" xr:uid="{00000000-0005-0000-0000-00008E020000}"/>
    <cellStyle name="Nota 8 2" xfId="497" xr:uid="{00000000-0005-0000-0000-00008F020000}"/>
    <cellStyle name="Nota 9" xfId="223" xr:uid="{00000000-0005-0000-0000-000090020000}"/>
    <cellStyle name="Nota 9 2" xfId="511" xr:uid="{00000000-0005-0000-0000-000091020000}"/>
    <cellStyle name="Porcentagem" xfId="43" builtinId="5"/>
    <cellStyle name="Ruim" xfId="7" builtinId="27" customBuiltin="1"/>
    <cellStyle name="Ruim 2" xfId="83" xr:uid="{00000000-0005-0000-0000-000093020000}"/>
    <cellStyle name="Saída" xfId="10" builtinId="21" customBuiltin="1"/>
    <cellStyle name="Saída 2" xfId="106" xr:uid="{00000000-0005-0000-0000-000095020000}"/>
    <cellStyle name="Saída 3" xfId="87" xr:uid="{00000000-0005-0000-0000-000096020000}"/>
    <cellStyle name="Separador de milhares 2" xfId="88" xr:uid="{00000000-0005-0000-0000-000097020000}"/>
    <cellStyle name="Separador de milhares 2 2" xfId="410" xr:uid="{00000000-0005-0000-0000-000098020000}"/>
    <cellStyle name="Texto de Aviso" xfId="14" builtinId="11" customBuiltin="1"/>
    <cellStyle name="Texto de Aviso 2" xfId="110" xr:uid="{00000000-0005-0000-0000-00009A020000}"/>
    <cellStyle name="Texto de Aviso 3" xfId="89" xr:uid="{00000000-0005-0000-0000-00009B020000}"/>
    <cellStyle name="Texto Explicativo" xfId="16" builtinId="53" customBuiltin="1"/>
    <cellStyle name="Texto Explicativo 2" xfId="112" xr:uid="{00000000-0005-0000-0000-00009D020000}"/>
    <cellStyle name="Texto Explicativo 3" xfId="90" xr:uid="{00000000-0005-0000-0000-00009E020000}"/>
    <cellStyle name="Título" xfId="1" builtinId="15" customBuiltin="1"/>
    <cellStyle name="Título 1" xfId="2" builtinId="16" customBuiltin="1"/>
    <cellStyle name="Título 1 2" xfId="98" xr:uid="{00000000-0005-0000-0000-0000A1020000}"/>
    <cellStyle name="Título 1 3" xfId="92" xr:uid="{00000000-0005-0000-0000-0000A2020000}"/>
    <cellStyle name="Título 2" xfId="3" builtinId="17" customBuiltin="1"/>
    <cellStyle name="Título 2 2" xfId="99" xr:uid="{00000000-0005-0000-0000-0000A4020000}"/>
    <cellStyle name="Título 2 3" xfId="93" xr:uid="{00000000-0005-0000-0000-0000A5020000}"/>
    <cellStyle name="Título 3" xfId="4" builtinId="18" customBuiltin="1"/>
    <cellStyle name="Título 3 2" xfId="100" xr:uid="{00000000-0005-0000-0000-0000A7020000}"/>
    <cellStyle name="Título 3 3" xfId="94" xr:uid="{00000000-0005-0000-0000-0000A8020000}"/>
    <cellStyle name="Título 4" xfId="5" builtinId="19" customBuiltin="1"/>
    <cellStyle name="Título 4 2" xfId="101" xr:uid="{00000000-0005-0000-0000-0000AA020000}"/>
    <cellStyle name="Título 4 3" xfId="95" xr:uid="{00000000-0005-0000-0000-0000AB020000}"/>
    <cellStyle name="Título 5" xfId="97" xr:uid="{00000000-0005-0000-0000-0000AC020000}"/>
    <cellStyle name="Título 6" xfId="91" xr:uid="{00000000-0005-0000-0000-0000AD020000}"/>
    <cellStyle name="Total" xfId="17" builtinId="25" customBuiltin="1"/>
    <cellStyle name="Total 2" xfId="113" xr:uid="{00000000-0005-0000-0000-0000AF020000}"/>
    <cellStyle name="Total 3" xfId="96" xr:uid="{00000000-0005-0000-0000-0000B0020000}"/>
    <cellStyle name="Vírgula" xfId="42" builtinId="3"/>
    <cellStyle name="Vírgula 2" xfId="45" xr:uid="{00000000-0005-0000-0000-0000B2020000}"/>
    <cellStyle name="Vírgula 2 2" xfId="693" xr:uid="{00000000-0005-0000-0000-0000B3020000}"/>
    <cellStyle name="Vírgula 2 3" xfId="405" xr:uid="{00000000-0005-0000-0000-0000B4020000}"/>
    <cellStyle name="Vírgula 3" xfId="407" xr:uid="{00000000-0005-0000-0000-0000B5020000}"/>
    <cellStyle name="Vírgula 3 2" xfId="695" xr:uid="{00000000-0005-0000-0000-0000B6020000}"/>
    <cellStyle name="Vírgula 4" xfId="411" xr:uid="{00000000-0005-0000-0000-0000B7020000}"/>
  </cellStyles>
  <dxfs count="0"/>
  <tableStyles count="0" defaultTableStyle="TableStyleMedium2"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workbookViewId="0">
      <selection activeCell="C7" sqref="C7:C8"/>
    </sheetView>
  </sheetViews>
  <sheetFormatPr defaultRowHeight="15" x14ac:dyDescent="0.25"/>
  <cols>
    <col min="1" max="1" width="37.28515625" customWidth="1"/>
    <col min="2" max="2" width="137.42578125" customWidth="1"/>
  </cols>
  <sheetData>
    <row r="1" spans="1:3" x14ac:dyDescent="0.25">
      <c r="A1" s="203" t="s">
        <v>572</v>
      </c>
      <c r="B1" s="205" t="s">
        <v>574</v>
      </c>
    </row>
    <row r="2" spans="1:3" x14ac:dyDescent="0.25">
      <c r="A2" s="204"/>
      <c r="B2" s="206"/>
    </row>
    <row r="3" spans="1:3" x14ac:dyDescent="0.25">
      <c r="A3" s="157" t="s">
        <v>573</v>
      </c>
      <c r="B3" s="158" t="s">
        <v>575</v>
      </c>
    </row>
    <row r="4" spans="1:3" ht="90" x14ac:dyDescent="0.25">
      <c r="A4" s="152" t="s">
        <v>576</v>
      </c>
      <c r="B4" s="154" t="s">
        <v>577</v>
      </c>
    </row>
    <row r="5" spans="1:3" ht="45" x14ac:dyDescent="0.25">
      <c r="A5" s="157" t="s">
        <v>578</v>
      </c>
      <c r="B5" s="159" t="s">
        <v>579</v>
      </c>
    </row>
    <row r="6" spans="1:3" x14ac:dyDescent="0.25">
      <c r="A6" s="152" t="s">
        <v>580</v>
      </c>
      <c r="B6" s="153" t="s">
        <v>581</v>
      </c>
    </row>
    <row r="7" spans="1:3" ht="45" x14ac:dyDescent="0.25">
      <c r="A7" s="157" t="s">
        <v>582</v>
      </c>
      <c r="B7" s="159" t="s">
        <v>583</v>
      </c>
      <c r="C7" s="161" t="s">
        <v>598</v>
      </c>
    </row>
    <row r="8" spans="1:3" ht="45" x14ac:dyDescent="0.25">
      <c r="A8" s="152" t="s">
        <v>584</v>
      </c>
      <c r="B8" s="154" t="s">
        <v>585</v>
      </c>
      <c r="C8" s="161" t="s">
        <v>597</v>
      </c>
    </row>
    <row r="9" spans="1:3" ht="30" x14ac:dyDescent="0.25">
      <c r="A9" s="157" t="s">
        <v>586</v>
      </c>
      <c r="B9" s="159" t="s">
        <v>587</v>
      </c>
    </row>
    <row r="10" spans="1:3" ht="75" x14ac:dyDescent="0.25">
      <c r="A10" s="152" t="s">
        <v>588</v>
      </c>
      <c r="B10" s="154" t="s">
        <v>589</v>
      </c>
    </row>
    <row r="11" spans="1:3" ht="30" x14ac:dyDescent="0.25">
      <c r="A11" s="157" t="s">
        <v>590</v>
      </c>
      <c r="B11" s="159" t="s">
        <v>591</v>
      </c>
    </row>
    <row r="12" spans="1:3" ht="45" x14ac:dyDescent="0.25">
      <c r="A12" s="152">
        <v>9496</v>
      </c>
      <c r="B12" s="154" t="s">
        <v>593</v>
      </c>
    </row>
    <row r="13" spans="1:3" ht="45" x14ac:dyDescent="0.25">
      <c r="A13" s="157" t="s">
        <v>592</v>
      </c>
      <c r="B13" s="159" t="s">
        <v>595</v>
      </c>
    </row>
    <row r="14" spans="1:3" ht="15.75" thickBot="1" x14ac:dyDescent="0.3">
      <c r="A14" s="155" t="s">
        <v>594</v>
      </c>
      <c r="B14" s="156" t="s">
        <v>596</v>
      </c>
    </row>
    <row r="15" spans="1:3" x14ac:dyDescent="0.25">
      <c r="A15" s="151"/>
      <c r="B15" s="151"/>
    </row>
    <row r="16" spans="1:3" x14ac:dyDescent="0.25">
      <c r="A16" s="151"/>
      <c r="B16" s="151"/>
    </row>
    <row r="17" spans="1:2" x14ac:dyDescent="0.25">
      <c r="A17" s="151"/>
      <c r="B17" s="151"/>
    </row>
    <row r="18" spans="1:2" x14ac:dyDescent="0.25">
      <c r="A18" s="151"/>
      <c r="B18" s="151"/>
    </row>
    <row r="19" spans="1:2" x14ac:dyDescent="0.25">
      <c r="A19" s="151"/>
      <c r="B19" s="151"/>
    </row>
    <row r="20" spans="1:2" x14ac:dyDescent="0.25">
      <c r="A20" s="151"/>
      <c r="B20" s="151"/>
    </row>
    <row r="21" spans="1:2" x14ac:dyDescent="0.25">
      <c r="A21" s="151"/>
      <c r="B21" s="151"/>
    </row>
    <row r="22" spans="1:2" x14ac:dyDescent="0.25">
      <c r="A22" s="151"/>
      <c r="B22" s="151"/>
    </row>
    <row r="23" spans="1:2" x14ac:dyDescent="0.25">
      <c r="A23" s="151"/>
      <c r="B23" s="151"/>
    </row>
    <row r="24" spans="1:2" x14ac:dyDescent="0.25">
      <c r="A24" s="151"/>
      <c r="B24" s="151"/>
    </row>
  </sheetData>
  <mergeCells count="2">
    <mergeCell ref="A1:A2"/>
    <mergeCell ref="B1:B2"/>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
  <dimension ref="A1:N651"/>
  <sheetViews>
    <sheetView zoomScaleNormal="100" workbookViewId="0">
      <selection activeCell="H10" sqref="H10"/>
    </sheetView>
  </sheetViews>
  <sheetFormatPr defaultRowHeight="15" x14ac:dyDescent="0.25"/>
  <cols>
    <col min="2" max="2" width="10.7109375" bestFit="1" customWidth="1"/>
    <col min="3" max="3" width="20" bestFit="1" customWidth="1"/>
    <col min="4" max="4" width="17.42578125" bestFit="1" customWidth="1"/>
    <col min="5" max="5" width="20" bestFit="1" customWidth="1"/>
    <col min="6" max="6" width="19" customWidth="1"/>
    <col min="7" max="7" width="27" customWidth="1"/>
    <col min="8" max="8" width="17.85546875" customWidth="1"/>
    <col min="9" max="9" width="16.42578125" bestFit="1" customWidth="1"/>
    <col min="10" max="10" width="17.42578125" bestFit="1" customWidth="1"/>
    <col min="11" max="11" width="18.5703125" bestFit="1" customWidth="1"/>
    <col min="12" max="12" width="20" bestFit="1" customWidth="1"/>
    <col min="16" max="16" width="10.42578125" bestFit="1" customWidth="1"/>
    <col min="17" max="17" width="19.5703125" bestFit="1" customWidth="1"/>
  </cols>
  <sheetData>
    <row r="1" spans="1:14" x14ac:dyDescent="0.25">
      <c r="B1" s="2" t="s">
        <v>10</v>
      </c>
    </row>
    <row r="2" spans="1:14" ht="30" x14ac:dyDescent="0.25">
      <c r="C2" s="3" t="s">
        <v>11</v>
      </c>
      <c r="D2" s="3" t="s">
        <v>12</v>
      </c>
      <c r="E2" s="3" t="s">
        <v>13</v>
      </c>
      <c r="F2" s="3" t="s">
        <v>14</v>
      </c>
      <c r="G2" s="3" t="s">
        <v>43</v>
      </c>
      <c r="H2" s="4" t="s">
        <v>5</v>
      </c>
      <c r="I2" s="4" t="s">
        <v>7</v>
      </c>
      <c r="J2" s="4" t="s">
        <v>15</v>
      </c>
      <c r="K2" s="4" t="s">
        <v>6</v>
      </c>
      <c r="L2" s="4" t="s">
        <v>16</v>
      </c>
      <c r="M2" t="s">
        <v>0</v>
      </c>
    </row>
    <row r="3" spans="1:14" x14ac:dyDescent="0.25">
      <c r="N3" t="s">
        <v>17</v>
      </c>
    </row>
    <row r="4" spans="1:14" x14ac:dyDescent="0.25">
      <c r="B4" s="1">
        <v>44197</v>
      </c>
      <c r="M4" s="5"/>
      <c r="N4">
        <f>4%/12</f>
        <v>3.3333333333333335E-3</v>
      </c>
    </row>
    <row r="5" spans="1:14" x14ac:dyDescent="0.25">
      <c r="B5" s="1">
        <v>44593</v>
      </c>
      <c r="C5" s="16">
        <v>0</v>
      </c>
      <c r="D5" s="16">
        <f t="shared" ref="D5:D64" si="0">C5*M5</f>
        <v>0</v>
      </c>
      <c r="E5" s="16">
        <f t="shared" ref="E5:E12" si="1">C5+D5</f>
        <v>0</v>
      </c>
      <c r="F5" s="16"/>
      <c r="G5" s="29"/>
      <c r="H5" s="16">
        <f t="shared" ref="H5:H63" si="2">SUM(E5:G5)*$N$4</f>
        <v>0</v>
      </c>
      <c r="I5" s="18">
        <v>0</v>
      </c>
      <c r="J5" s="16">
        <v>0</v>
      </c>
      <c r="K5" s="19">
        <v>0</v>
      </c>
      <c r="L5" s="16">
        <f t="shared" ref="L5:L63" si="3">SUM(E5:H5)-I5</f>
        <v>0</v>
      </c>
      <c r="M5" s="17">
        <f>VLOOKUP(B5,Encargos!$A$8:$B$652,2,0)</f>
        <v>4.3429999999999996E-3</v>
      </c>
    </row>
    <row r="6" spans="1:14" x14ac:dyDescent="0.25">
      <c r="B6" s="1">
        <v>44621</v>
      </c>
      <c r="C6" s="16">
        <f>L5</f>
        <v>0</v>
      </c>
      <c r="D6" s="16">
        <f t="shared" si="0"/>
        <v>0</v>
      </c>
      <c r="E6" s="16">
        <f t="shared" si="1"/>
        <v>0</v>
      </c>
      <c r="F6" s="16">
        <f>'9496'!X4</f>
        <v>300796473.94446635</v>
      </c>
      <c r="G6" s="29">
        <f>VLOOKUP(B6,'Fluxo dív. garantidas - RRF'!$O$3:$P$122,2,0)</f>
        <v>0</v>
      </c>
      <c r="H6" s="16">
        <f t="shared" si="2"/>
        <v>1002654.9131482212</v>
      </c>
      <c r="I6" s="18">
        <v>0</v>
      </c>
      <c r="J6" s="16">
        <v>0</v>
      </c>
      <c r="K6" s="19">
        <v>0</v>
      </c>
      <c r="L6" s="16">
        <f t="shared" si="3"/>
        <v>301799128.85761458</v>
      </c>
      <c r="M6" s="17">
        <f>VLOOKUP(B6,Encargos!$A$8:$B$652,2,0)</f>
        <v>3.9760000000000004E-3</v>
      </c>
    </row>
    <row r="7" spans="1:14" x14ac:dyDescent="0.25">
      <c r="B7" s="1">
        <v>44652</v>
      </c>
      <c r="C7" s="16">
        <f t="shared" ref="C7:C68" si="4">L6</f>
        <v>301799128.85761458</v>
      </c>
      <c r="D7" s="16">
        <f t="shared" si="0"/>
        <v>1272686.9263925608</v>
      </c>
      <c r="E7" s="16">
        <f>C7+D7</f>
        <v>303071815.78400713</v>
      </c>
      <c r="F7" s="16">
        <f>'9496'!X5</f>
        <v>301890703.93214393</v>
      </c>
      <c r="G7" s="29">
        <f>VLOOKUP(B7,'Fluxo dív. garantidas - RRF'!$O$3:$P$122,2,0)</f>
        <v>186014443.73000002</v>
      </c>
      <c r="H7" s="16">
        <f t="shared" si="2"/>
        <v>2636589.8781538368</v>
      </c>
      <c r="I7" s="18">
        <v>0</v>
      </c>
      <c r="J7" s="16">
        <v>0</v>
      </c>
      <c r="K7" s="19">
        <f t="shared" ref="K7:K12" si="5">I7-J7</f>
        <v>0</v>
      </c>
      <c r="L7" s="16">
        <f t="shared" si="3"/>
        <v>793613553.32430482</v>
      </c>
      <c r="M7" s="17">
        <f>VLOOKUP(B7,Encargos!$A$8:$B$652,2,0)</f>
        <v>4.2170000000000003E-3</v>
      </c>
    </row>
    <row r="8" spans="1:14" x14ac:dyDescent="0.25">
      <c r="B8" s="1">
        <v>44682</v>
      </c>
      <c r="C8" s="16">
        <f t="shared" si="4"/>
        <v>793613553.32430482</v>
      </c>
      <c r="D8" s="16">
        <f t="shared" si="0"/>
        <v>4729936.7778128572</v>
      </c>
      <c r="E8" s="16">
        <f t="shared" si="1"/>
        <v>798343490.10211766</v>
      </c>
      <c r="F8" s="16">
        <f>'9496'!X6</f>
        <v>303249383.67517734</v>
      </c>
      <c r="G8" s="29">
        <f>VLOOKUP(B8,'Fluxo dív. garantidas - RRF'!$O$3:$P$122,2,0)</f>
        <v>49533564.609999999</v>
      </c>
      <c r="H8" s="16">
        <f t="shared" si="2"/>
        <v>3837088.1279576505</v>
      </c>
      <c r="I8" s="18">
        <v>0</v>
      </c>
      <c r="J8" s="16">
        <v>0</v>
      </c>
      <c r="K8" s="19">
        <f t="shared" si="5"/>
        <v>0</v>
      </c>
      <c r="L8" s="16">
        <f t="shared" si="3"/>
        <v>1154963526.5152526</v>
      </c>
      <c r="M8" s="17">
        <f>VLOOKUP(B8,Encargos!$A$8:$B$652,2,0)</f>
        <v>5.96E-3</v>
      </c>
    </row>
    <row r="9" spans="1:14" x14ac:dyDescent="0.25">
      <c r="B9" s="1">
        <v>44713</v>
      </c>
      <c r="C9" s="16">
        <f t="shared" si="4"/>
        <v>1154963526.5152526</v>
      </c>
      <c r="D9" s="16">
        <f t="shared" si="0"/>
        <v>5845270.4076936934</v>
      </c>
      <c r="E9" s="16">
        <f>C9+D9+'Art. 23'!E9</f>
        <v>17898230167.252071</v>
      </c>
      <c r="F9" s="16">
        <f>'9496'!X7</f>
        <v>305550941.5856784</v>
      </c>
      <c r="G9" s="29">
        <f>VLOOKUP(B9,'Fluxo dív. garantidas - RRF'!$O$3:$P$122,2,0)</f>
        <v>65622094.960000001</v>
      </c>
      <c r="H9" s="16">
        <f t="shared" si="2"/>
        <v>60898010.679325834</v>
      </c>
      <c r="I9" s="18">
        <v>0</v>
      </c>
      <c r="J9" s="16">
        <v>0</v>
      </c>
      <c r="K9" s="19">
        <f t="shared" si="5"/>
        <v>0</v>
      </c>
      <c r="L9" s="16">
        <f t="shared" si="3"/>
        <v>18330301214.477074</v>
      </c>
      <c r="M9" s="17">
        <f>VLOOKUP(B9,Encargos!$A$8:$B$652,2,0)</f>
        <v>5.0610000000000004E-3</v>
      </c>
    </row>
    <row r="10" spans="1:14" x14ac:dyDescent="0.25">
      <c r="A10">
        <v>360</v>
      </c>
      <c r="B10" s="1">
        <v>44743</v>
      </c>
      <c r="C10" s="16">
        <f t="shared" si="4"/>
        <v>18330301214.477074</v>
      </c>
      <c r="D10" s="16">
        <f t="shared" si="0"/>
        <v>120081803.25603932</v>
      </c>
      <c r="E10" s="16">
        <f>C10+D10</f>
        <v>18450383017.733112</v>
      </c>
      <c r="F10" s="16">
        <f>'9496'!X8</f>
        <v>306855740.95625645</v>
      </c>
      <c r="G10" s="29">
        <f>VLOOKUP(B10,'Fluxo dív. garantidas - RRF'!$O$3:$P$122,2,0)</f>
        <v>49300553.869999997</v>
      </c>
      <c r="H10" s="16">
        <f t="shared" si="2"/>
        <v>62688464.375197895</v>
      </c>
      <c r="I10" s="18">
        <f t="shared" ref="I10:I73" si="6">PMT($N$4,A10,-SUM(E10:G10))</f>
        <v>89785295.225883111</v>
      </c>
      <c r="J10" s="16">
        <f t="shared" ref="J10:J12" si="7">H10</f>
        <v>62688464.375197895</v>
      </c>
      <c r="K10" s="19">
        <f t="shared" si="5"/>
        <v>27096830.850685216</v>
      </c>
      <c r="L10" s="16">
        <f t="shared" si="3"/>
        <v>18779442481.708683</v>
      </c>
      <c r="M10" s="17">
        <f>VLOOKUP(B10,Encargos!$A$8:$B$652,2,0)</f>
        <v>6.5510000000000004E-3</v>
      </c>
    </row>
    <row r="11" spans="1:14" x14ac:dyDescent="0.25">
      <c r="A11">
        <f>A10-1</f>
        <v>359</v>
      </c>
      <c r="B11" s="1">
        <v>44774</v>
      </c>
      <c r="C11" s="16">
        <f t="shared" si="4"/>
        <v>18779442481.708683</v>
      </c>
      <c r="D11" s="16">
        <f t="shared" si="0"/>
        <v>115211879.62528276</v>
      </c>
      <c r="E11" s="16">
        <f t="shared" si="1"/>
        <v>18894654361.333965</v>
      </c>
      <c r="F11" s="16">
        <f>'9496'!X9</f>
        <v>309300322.75351083</v>
      </c>
      <c r="G11" s="29">
        <f>VLOOKUP(B11,'Fluxo dív. garantidas - RRF'!$O$3:$P$122,2,0)</f>
        <v>49651684.57</v>
      </c>
      <c r="H11" s="16">
        <f t="shared" si="2"/>
        <v>64178687.895524919</v>
      </c>
      <c r="I11" s="18">
        <f t="shared" si="6"/>
        <v>92052292.481878117</v>
      </c>
      <c r="J11" s="16">
        <f t="shared" si="7"/>
        <v>64178687.895524919</v>
      </c>
      <c r="K11" s="19">
        <f t="shared" si="5"/>
        <v>27873604.586353198</v>
      </c>
      <c r="L11" s="16">
        <f t="shared" si="3"/>
        <v>19225732764.071121</v>
      </c>
      <c r="M11" s="17">
        <f>VLOOKUP(B11,Encargos!$A$8:$B$652,2,0)</f>
        <v>6.1349999999999998E-3</v>
      </c>
    </row>
    <row r="12" spans="1:14" x14ac:dyDescent="0.25">
      <c r="A12">
        <f t="shared" ref="A12:A75" si="8">A11-1</f>
        <v>358</v>
      </c>
      <c r="B12" s="1">
        <v>44805</v>
      </c>
      <c r="C12" s="16">
        <f t="shared" si="4"/>
        <v>19225732764.071121</v>
      </c>
      <c r="D12" s="16">
        <f t="shared" si="0"/>
        <v>117949870.50757633</v>
      </c>
      <c r="E12" s="16">
        <f t="shared" si="1"/>
        <v>19343682634.578697</v>
      </c>
      <c r="F12" s="16">
        <f>'9496'!X10</f>
        <v>311077560.66366249</v>
      </c>
      <c r="G12" s="29">
        <f>VLOOKUP(B12,'Fluxo dív. garantidas - RRF'!$O$3:$P$122,2,0)</f>
        <v>50309666.969999999</v>
      </c>
      <c r="H12" s="16">
        <f t="shared" si="2"/>
        <v>65683566.207374536</v>
      </c>
      <c r="I12" s="18">
        <f t="shared" si="6"/>
        <v>94347345.643023193</v>
      </c>
      <c r="J12" s="16">
        <f t="shared" si="7"/>
        <v>65683566.207374536</v>
      </c>
      <c r="K12" s="19">
        <f t="shared" si="5"/>
        <v>28663779.435648657</v>
      </c>
      <c r="L12" s="16">
        <f t="shared" si="3"/>
        <v>19676406082.776711</v>
      </c>
      <c r="M12" s="17">
        <f>VLOOKUP(B12,Encargos!$A$8:$B$652,2,0)</f>
        <v>6.1349999999999998E-3</v>
      </c>
    </row>
    <row r="13" spans="1:14" x14ac:dyDescent="0.25">
      <c r="A13">
        <f t="shared" si="8"/>
        <v>357</v>
      </c>
      <c r="B13" s="1">
        <v>44835</v>
      </c>
      <c r="C13" s="16">
        <f t="shared" si="4"/>
        <v>19676406082.776711</v>
      </c>
      <c r="D13" s="16">
        <f t="shared" si="0"/>
        <v>138521898.82274804</v>
      </c>
      <c r="E13" s="16">
        <f t="shared" ref="E13:E76" si="9">C13+D13</f>
        <v>19814927981.599457</v>
      </c>
      <c r="F13" s="16">
        <f>'9496'!X11</f>
        <v>312995401.59405392</v>
      </c>
      <c r="G13" s="29">
        <f>VLOOKUP(B13,'Fluxo dív. garantidas - RRF'!$O$3:$P$122,2,0)</f>
        <v>200766827.08000001</v>
      </c>
      <c r="H13" s="16">
        <f t="shared" si="2"/>
        <v>67762300.700911716</v>
      </c>
      <c r="I13" s="18">
        <f t="shared" si="6"/>
        <v>97475014.170268491</v>
      </c>
      <c r="J13" s="16">
        <f t="shared" ref="J13:J76" si="10">H13</f>
        <v>67762300.700911716</v>
      </c>
      <c r="K13" s="19">
        <f t="shared" ref="K13:K76" si="11">I13-J13</f>
        <v>29712713.469356775</v>
      </c>
      <c r="L13" s="16">
        <f t="shared" si="3"/>
        <v>20298977496.804157</v>
      </c>
      <c r="M13" s="17">
        <f>VLOOKUP(B13,Encargos!$A$8:$B$652,2,0)</f>
        <v>7.0400000000000003E-3</v>
      </c>
    </row>
    <row r="14" spans="1:14" x14ac:dyDescent="0.25">
      <c r="A14">
        <f t="shared" si="8"/>
        <v>356</v>
      </c>
      <c r="B14" s="1">
        <v>44866</v>
      </c>
      <c r="C14" s="16">
        <f t="shared" si="4"/>
        <v>20298977496.804157</v>
      </c>
      <c r="D14" s="16">
        <f t="shared" si="0"/>
        <v>124534226.94289351</v>
      </c>
      <c r="E14" s="16">
        <f t="shared" si="9"/>
        <v>20423511723.747051</v>
      </c>
      <c r="F14" s="16">
        <f>'9496'!X12</f>
        <v>315454651.74393266</v>
      </c>
      <c r="G14" s="29">
        <f>VLOOKUP(B14,'Fluxo dív. garantidas - RRF'!$O$3:$P$122,2,0)</f>
        <v>51288902.649999999</v>
      </c>
      <c r="H14" s="16">
        <f t="shared" si="2"/>
        <v>69300850.927136615</v>
      </c>
      <c r="I14" s="18">
        <f t="shared" si="6"/>
        <v>99834113.721213087</v>
      </c>
      <c r="J14" s="16">
        <f t="shared" si="10"/>
        <v>69300850.927136615</v>
      </c>
      <c r="K14" s="19">
        <f t="shared" si="11"/>
        <v>30533262.794076473</v>
      </c>
      <c r="L14" s="16">
        <f t="shared" si="3"/>
        <v>20759722015.346905</v>
      </c>
      <c r="M14" s="17">
        <f>VLOOKUP(B14,Encargos!$A$8:$B$652,2,0)</f>
        <v>6.1349999999999998E-3</v>
      </c>
    </row>
    <row r="15" spans="1:14" x14ac:dyDescent="0.25">
      <c r="A15">
        <f t="shared" si="8"/>
        <v>355</v>
      </c>
      <c r="B15" s="1">
        <v>44896</v>
      </c>
      <c r="C15" s="16">
        <f t="shared" si="4"/>
        <v>20759722015.346905</v>
      </c>
      <c r="D15" s="16">
        <f t="shared" si="0"/>
        <v>117956740.49120112</v>
      </c>
      <c r="E15" s="16">
        <f t="shared" si="9"/>
        <v>20877678755.838104</v>
      </c>
      <c r="F15" s="16">
        <f>'9496'!X13</f>
        <v>317118369.92643332</v>
      </c>
      <c r="G15" s="29">
        <f>VLOOKUP(B15,'Fluxo dív. garantidas - RRF'!$O$3:$P$122,2,0)</f>
        <v>70817611.769999996</v>
      </c>
      <c r="H15" s="16">
        <f t="shared" si="2"/>
        <v>70885382.45844847</v>
      </c>
      <c r="I15" s="18">
        <f t="shared" si="6"/>
        <v>102266966.70066421</v>
      </c>
      <c r="J15" s="16">
        <f t="shared" si="10"/>
        <v>70885382.45844847</v>
      </c>
      <c r="K15" s="19">
        <f t="shared" si="11"/>
        <v>31381584.242215738</v>
      </c>
      <c r="L15" s="16">
        <f t="shared" si="3"/>
        <v>21234233153.292324</v>
      </c>
      <c r="M15" s="17">
        <f>VLOOKUP(B15,Encargos!$A$8:$B$652,2,0)</f>
        <v>5.6820000000000004E-3</v>
      </c>
    </row>
    <row r="16" spans="1:14" x14ac:dyDescent="0.25">
      <c r="A16">
        <f t="shared" si="8"/>
        <v>354</v>
      </c>
      <c r="B16" s="1">
        <v>44927</v>
      </c>
      <c r="C16" s="16">
        <f t="shared" si="4"/>
        <v>21234233153.292324</v>
      </c>
      <c r="D16" s="16">
        <f t="shared" si="0"/>
        <v>120652912.777007</v>
      </c>
      <c r="E16" s="16">
        <f t="shared" si="9"/>
        <v>21354886066.069332</v>
      </c>
      <c r="F16" s="16">
        <f>'9496'!X14</f>
        <v>318781431.85120708</v>
      </c>
      <c r="G16" s="29">
        <f>VLOOKUP(B16,'Fluxo dív. garantidas - RRF'!$O$3:$P$122,2,0)</f>
        <v>49487978.079999998</v>
      </c>
      <c r="H16" s="16">
        <f t="shared" si="2"/>
        <v>72410518.253335148</v>
      </c>
      <c r="I16" s="18">
        <f t="shared" si="6"/>
        <v>104621683.37607476</v>
      </c>
      <c r="J16" s="16">
        <f t="shared" si="10"/>
        <v>72410518.253335148</v>
      </c>
      <c r="K16" s="19">
        <f t="shared" si="11"/>
        <v>32211165.122739613</v>
      </c>
      <c r="L16" s="16">
        <f t="shared" si="3"/>
        <v>21690944310.8778</v>
      </c>
      <c r="M16" s="17">
        <f>VLOOKUP(B16,Encargos!$A$8:$B$652,2,0)</f>
        <v>5.6820000000000004E-3</v>
      </c>
    </row>
    <row r="17" spans="1:13" x14ac:dyDescent="0.25">
      <c r="A17">
        <f t="shared" si="8"/>
        <v>353</v>
      </c>
      <c r="B17" s="1">
        <v>44958</v>
      </c>
      <c r="C17" s="16">
        <f t="shared" si="4"/>
        <v>21690944310.8778</v>
      </c>
      <c r="D17" s="16">
        <f t="shared" si="0"/>
        <v>136674640.10284102</v>
      </c>
      <c r="E17" s="16">
        <f t="shared" si="9"/>
        <v>21827618950.98064</v>
      </c>
      <c r="F17" s="16">
        <f>'9496'!X15</f>
        <v>284982644.42137784</v>
      </c>
      <c r="G17" s="29">
        <f>VLOOKUP(B17,'Fluxo dív. garantidas - RRF'!$O$3:$P$122,2,0)</f>
        <v>44129689.093333334</v>
      </c>
      <c r="H17" s="16">
        <f t="shared" si="2"/>
        <v>73855770.948317856</v>
      </c>
      <c r="I17" s="18">
        <f t="shared" si="6"/>
        <v>106868308.35358104</v>
      </c>
      <c r="J17" s="16">
        <f t="shared" si="10"/>
        <v>73855770.948317856</v>
      </c>
      <c r="K17" s="19">
        <f t="shared" si="11"/>
        <v>33012537.405263186</v>
      </c>
      <c r="L17" s="16">
        <f t="shared" si="3"/>
        <v>22123718747.090092</v>
      </c>
      <c r="M17" s="17">
        <f>VLOOKUP(B17,Encargos!$A$8:$B$652,2,0)</f>
        <v>6.3010000000000002E-3</v>
      </c>
    </row>
    <row r="18" spans="1:13" x14ac:dyDescent="0.25">
      <c r="A18">
        <f t="shared" si="8"/>
        <v>352</v>
      </c>
      <c r="B18" s="1">
        <v>44986</v>
      </c>
      <c r="C18" s="16">
        <f t="shared" si="4"/>
        <v>22123718747.090092</v>
      </c>
      <c r="D18" s="16">
        <f t="shared" si="0"/>
        <v>133848498.41989505</v>
      </c>
      <c r="E18" s="16">
        <f t="shared" si="9"/>
        <v>22257567245.509987</v>
      </c>
      <c r="F18" s="16">
        <f>'9496'!X16</f>
        <v>286940885.25122994</v>
      </c>
      <c r="G18" s="29">
        <f>VLOOKUP(B18,'Fluxo dív. garantidas - RRF'!$O$3:$P$122,2,0)</f>
        <v>43739878.782222219</v>
      </c>
      <c r="H18" s="16">
        <f t="shared" si="2"/>
        <v>75294160.031811461</v>
      </c>
      <c r="I18" s="18">
        <f t="shared" si="6"/>
        <v>109112210.34070313</v>
      </c>
      <c r="J18" s="16">
        <f t="shared" si="10"/>
        <v>75294160.031811461</v>
      </c>
      <c r="K18" s="19">
        <f t="shared" si="11"/>
        <v>33818050.308891669</v>
      </c>
      <c r="L18" s="16">
        <f t="shared" si="3"/>
        <v>22554429959.234547</v>
      </c>
      <c r="M18" s="17">
        <f>VLOOKUP(B18,Encargos!$A$8:$B$652,2,0)</f>
        <v>6.0499999999999998E-3</v>
      </c>
    </row>
    <row r="19" spans="1:13" x14ac:dyDescent="0.25">
      <c r="A19">
        <f t="shared" si="8"/>
        <v>351</v>
      </c>
      <c r="B19" s="1">
        <v>45017</v>
      </c>
      <c r="C19" s="16">
        <f t="shared" si="4"/>
        <v>22554429959.234547</v>
      </c>
      <c r="D19" s="16">
        <f t="shared" si="0"/>
        <v>93262567.881434843</v>
      </c>
      <c r="E19" s="16">
        <f t="shared" si="9"/>
        <v>22647692527.115982</v>
      </c>
      <c r="F19" s="16">
        <f>'9496'!X17</f>
        <v>288571970.52684855</v>
      </c>
      <c r="G19" s="29">
        <f>VLOOKUP(B19,'Fluxo dív. garantidas - RRF'!$O$3:$P$122,2,0)</f>
        <v>138700074.47111112</v>
      </c>
      <c r="H19" s="16">
        <f t="shared" si="2"/>
        <v>76916548.573713139</v>
      </c>
      <c r="I19" s="18">
        <f t="shared" si="6"/>
        <v>111630415.51249282</v>
      </c>
      <c r="J19" s="16">
        <f t="shared" si="10"/>
        <v>76916548.573713139</v>
      </c>
      <c r="K19" s="19">
        <f t="shared" si="11"/>
        <v>34713866.938779682</v>
      </c>
      <c r="L19" s="16">
        <f t="shared" si="3"/>
        <v>23040250705.175159</v>
      </c>
      <c r="M19" s="17">
        <f>VLOOKUP(B19,Encargos!$A$8:$B$652,2,0)</f>
        <v>4.1349999999999998E-3</v>
      </c>
    </row>
    <row r="20" spans="1:13" x14ac:dyDescent="0.25">
      <c r="A20">
        <f t="shared" si="8"/>
        <v>350</v>
      </c>
      <c r="B20" s="1">
        <v>45047</v>
      </c>
      <c r="C20" s="16">
        <f t="shared" si="4"/>
        <v>23040250705.175159</v>
      </c>
      <c r="D20" s="16">
        <f t="shared" si="0"/>
        <v>133656494.3407211</v>
      </c>
      <c r="E20" s="16">
        <f t="shared" si="9"/>
        <v>23173907199.515881</v>
      </c>
      <c r="F20" s="16">
        <f>'9496'!X18</f>
        <v>289265189.24071777</v>
      </c>
      <c r="G20" s="29">
        <f>VLOOKUP(B20,'Fluxo dív. garantidas - RRF'!$O$3:$P$122,2,0)</f>
        <v>44162380.773333341</v>
      </c>
      <c r="H20" s="16">
        <f t="shared" si="2"/>
        <v>78357782.565099791</v>
      </c>
      <c r="I20" s="18">
        <f t="shared" si="6"/>
        <v>113893445.93045072</v>
      </c>
      <c r="J20" s="16">
        <f t="shared" si="10"/>
        <v>78357782.565099791</v>
      </c>
      <c r="K20" s="19">
        <f t="shared" si="11"/>
        <v>35535663.365350932</v>
      </c>
      <c r="L20" s="16">
        <f t="shared" si="3"/>
        <v>23471799106.164585</v>
      </c>
      <c r="M20" s="17">
        <f>VLOOKUP(B20,Encargos!$A$8:$B$652,2,0)</f>
        <v>5.8009999999999997E-3</v>
      </c>
    </row>
    <row r="21" spans="1:13" x14ac:dyDescent="0.25">
      <c r="A21">
        <f t="shared" si="8"/>
        <v>349</v>
      </c>
      <c r="B21" s="1">
        <v>45078</v>
      </c>
      <c r="C21" s="16">
        <f t="shared" si="4"/>
        <v>23471799106.164585</v>
      </c>
      <c r="D21" s="16">
        <f t="shared" si="0"/>
        <v>87315092.674932256</v>
      </c>
      <c r="E21" s="16">
        <f t="shared" si="9"/>
        <v>23559114198.839516</v>
      </c>
      <c r="F21" s="16">
        <f>'9496'!X19</f>
        <v>291370892.40191776</v>
      </c>
      <c r="G21" s="29">
        <f>VLOOKUP(B21,'Fluxo dív. garantidas - RRF'!$O$3:$P$122,2,0)</f>
        <v>145179066.92444447</v>
      </c>
      <c r="H21" s="16">
        <f t="shared" si="2"/>
        <v>79985547.193886265</v>
      </c>
      <c r="I21" s="18">
        <f t="shared" si="6"/>
        <v>116435423.88898276</v>
      </c>
      <c r="J21" s="16">
        <f t="shared" si="10"/>
        <v>79985547.193886265</v>
      </c>
      <c r="K21" s="19">
        <f t="shared" si="11"/>
        <v>36449876.695096493</v>
      </c>
      <c r="L21" s="16">
        <f t="shared" si="3"/>
        <v>23959214281.470783</v>
      </c>
      <c r="M21" s="17">
        <f>VLOOKUP(B21,Encargos!$A$8:$B$652,2,0)</f>
        <v>3.7200000000000002E-3</v>
      </c>
    </row>
    <row r="22" spans="1:13" x14ac:dyDescent="0.25">
      <c r="A22">
        <f t="shared" si="8"/>
        <v>348</v>
      </c>
      <c r="B22" s="1">
        <v>45108</v>
      </c>
      <c r="C22" s="16">
        <f t="shared" si="4"/>
        <v>23959214281.470783</v>
      </c>
      <c r="D22" s="16">
        <f t="shared" si="0"/>
        <v>119915867.47876127</v>
      </c>
      <c r="E22" s="16">
        <f t="shared" si="9"/>
        <v>24079130148.949543</v>
      </c>
      <c r="F22" s="16">
        <f>'9496'!X20</f>
        <v>291901152.49241656</v>
      </c>
      <c r="G22" s="29">
        <f>VLOOKUP(B22,'Fluxo dív. garantidas - RRF'!$O$3:$P$122,2,0)</f>
        <v>43733872.142222218</v>
      </c>
      <c r="H22" s="16">
        <f t="shared" si="2"/>
        <v>81382550.578613952</v>
      </c>
      <c r="I22" s="18">
        <f t="shared" si="6"/>
        <v>118649280.34533781</v>
      </c>
      <c r="J22" s="16">
        <f t="shared" si="10"/>
        <v>81382550.578613952</v>
      </c>
      <c r="K22" s="19">
        <f t="shared" si="11"/>
        <v>37266729.766723856</v>
      </c>
      <c r="L22" s="16">
        <f t="shared" si="3"/>
        <v>24377498443.817459</v>
      </c>
      <c r="M22" s="17">
        <f>VLOOKUP(B22,Encargos!$A$8:$B$652,2,0)</f>
        <v>5.0049999999999999E-3</v>
      </c>
    </row>
    <row r="23" spans="1:13" x14ac:dyDescent="0.25">
      <c r="A23">
        <f t="shared" si="8"/>
        <v>347</v>
      </c>
      <c r="B23" s="1">
        <v>45139</v>
      </c>
      <c r="C23" s="16">
        <f t="shared" si="4"/>
        <v>24377498443.817459</v>
      </c>
      <c r="D23" s="16">
        <f t="shared" si="0"/>
        <v>103458103.39556131</v>
      </c>
      <c r="E23" s="16">
        <f t="shared" si="9"/>
        <v>24480956547.21302</v>
      </c>
      <c r="F23" s="16">
        <f>'9496'!X21</f>
        <v>293710809.87496537</v>
      </c>
      <c r="G23" s="29">
        <f>VLOOKUP(B23,'Fluxo dív. garantidas - RRF'!$O$3:$P$122,2,0)</f>
        <v>43807445.51111111</v>
      </c>
      <c r="H23" s="16">
        <f t="shared" si="2"/>
        <v>82728249.341996998</v>
      </c>
      <c r="I23" s="18">
        <f t="shared" si="6"/>
        <v>120795584.55859964</v>
      </c>
      <c r="J23" s="16">
        <f t="shared" si="10"/>
        <v>82728249.341996998</v>
      </c>
      <c r="K23" s="19">
        <f t="shared" si="11"/>
        <v>38067335.216602638</v>
      </c>
      <c r="L23" s="16">
        <f t="shared" si="3"/>
        <v>24780407467.382492</v>
      </c>
      <c r="M23" s="17">
        <f>VLOOKUP(B23,Encargos!$A$8:$B$652,2,0)</f>
        <v>4.2440000000000004E-3</v>
      </c>
    </row>
    <row r="24" spans="1:13" x14ac:dyDescent="0.25">
      <c r="A24">
        <f t="shared" si="8"/>
        <v>346</v>
      </c>
      <c r="B24" s="1">
        <v>45170</v>
      </c>
      <c r="C24" s="16">
        <f t="shared" si="4"/>
        <v>24780407467.382492</v>
      </c>
      <c r="D24" s="16">
        <f t="shared" si="0"/>
        <v>99741140.056214526</v>
      </c>
      <c r="E24" s="16">
        <f t="shared" si="9"/>
        <v>24880148607.438705</v>
      </c>
      <c r="F24" s="16">
        <f>'9496'!X22</f>
        <v>294744230.76915836</v>
      </c>
      <c r="G24" s="29">
        <f>VLOOKUP(B24,'Fluxo dív. garantidas - RRF'!$O$3:$P$122,2,0)</f>
        <v>43323068.017777771</v>
      </c>
      <c r="H24" s="16">
        <f t="shared" si="2"/>
        <v>84060719.687418804</v>
      </c>
      <c r="I24" s="18">
        <f t="shared" si="6"/>
        <v>122929743.42440344</v>
      </c>
      <c r="J24" s="16">
        <f t="shared" si="10"/>
        <v>84060719.687418804</v>
      </c>
      <c r="K24" s="19">
        <f t="shared" si="11"/>
        <v>38869023.73698464</v>
      </c>
      <c r="L24" s="16">
        <f t="shared" si="3"/>
        <v>25179346882.488655</v>
      </c>
      <c r="M24" s="17">
        <f>VLOOKUP(B24,Encargos!$A$8:$B$652,2,0)</f>
        <v>4.0249999999999999E-3</v>
      </c>
    </row>
    <row r="25" spans="1:13" x14ac:dyDescent="0.25">
      <c r="A25">
        <f t="shared" si="8"/>
        <v>345</v>
      </c>
      <c r="B25" s="1">
        <v>45200</v>
      </c>
      <c r="C25" s="16">
        <f t="shared" si="4"/>
        <v>25179346882.488655</v>
      </c>
      <c r="D25" s="16">
        <f t="shared" si="0"/>
        <v>112199169.70836945</v>
      </c>
      <c r="E25" s="16">
        <f t="shared" si="9"/>
        <v>25291546052.197025</v>
      </c>
      <c r="F25" s="16">
        <f>'9496'!X23</f>
        <v>295874437.25591052</v>
      </c>
      <c r="G25" s="29">
        <f>VLOOKUP(B25,'Fluxo dív. garantidas - RRF'!$O$3:$P$122,2,0)</f>
        <v>163636343.31555557</v>
      </c>
      <c r="H25" s="16">
        <f t="shared" si="2"/>
        <v>85836856.109228298</v>
      </c>
      <c r="I25" s="18">
        <f t="shared" si="6"/>
        <v>125720926.12779422</v>
      </c>
      <c r="J25" s="16">
        <f t="shared" si="10"/>
        <v>85836856.109228298</v>
      </c>
      <c r="K25" s="19">
        <f t="shared" si="11"/>
        <v>39884070.018565923</v>
      </c>
      <c r="L25" s="16">
        <f t="shared" si="3"/>
        <v>25711172762.749928</v>
      </c>
      <c r="M25" s="17">
        <f>VLOOKUP(B25,Encargos!$A$8:$B$652,2,0)</f>
        <v>4.4559999999999999E-3</v>
      </c>
    </row>
    <row r="26" spans="1:13" x14ac:dyDescent="0.25">
      <c r="A26">
        <f t="shared" si="8"/>
        <v>344</v>
      </c>
      <c r="B26" s="1">
        <v>45231</v>
      </c>
      <c r="C26" s="16">
        <f t="shared" si="4"/>
        <v>25711172762.749928</v>
      </c>
      <c r="D26" s="16">
        <f t="shared" si="0"/>
        <v>81015905.375425026</v>
      </c>
      <c r="E26" s="16">
        <f t="shared" si="9"/>
        <v>25792188668.125351</v>
      </c>
      <c r="F26" s="16">
        <f>'9496'!X24</f>
        <v>297291240.72322506</v>
      </c>
      <c r="G26" s="29">
        <f>VLOOKUP(B26,'Fluxo dív. garantidas - RRF'!$O$3:$P$122,2,0)</f>
        <v>43510935.848888889</v>
      </c>
      <c r="H26" s="16">
        <f t="shared" si="2"/>
        <v>87109969.482324883</v>
      </c>
      <c r="I26" s="18">
        <f t="shared" si="6"/>
        <v>127783506.48572816</v>
      </c>
      <c r="J26" s="16">
        <f t="shared" si="10"/>
        <v>87109969.482324883</v>
      </c>
      <c r="K26" s="19">
        <f t="shared" si="11"/>
        <v>40673537.003403276</v>
      </c>
      <c r="L26" s="16">
        <f t="shared" si="3"/>
        <v>26092317307.694061</v>
      </c>
      <c r="M26" s="17">
        <f>VLOOKUP(B26,Encargos!$A$8:$B$652,2,0)</f>
        <v>3.1510000000000002E-3</v>
      </c>
    </row>
    <row r="27" spans="1:13" x14ac:dyDescent="0.25">
      <c r="A27">
        <f t="shared" si="8"/>
        <v>343</v>
      </c>
      <c r="B27" s="1">
        <v>45261</v>
      </c>
      <c r="C27" s="16">
        <f t="shared" si="4"/>
        <v>26092317307.694061</v>
      </c>
      <c r="D27" s="16">
        <f t="shared" si="0"/>
        <v>82529999.644236311</v>
      </c>
      <c r="E27" s="16">
        <f t="shared" si="9"/>
        <v>26174847307.338299</v>
      </c>
      <c r="F27" s="16">
        <f>'9496'!X25</f>
        <v>297865645.4605971</v>
      </c>
      <c r="G27" s="29">
        <f>VLOOKUP(B27,'Fluxo dív. garantidas - RRF'!$O$3:$P$122,2,0)</f>
        <v>145847025.43111113</v>
      </c>
      <c r="H27" s="16">
        <f t="shared" si="2"/>
        <v>88728533.2607667</v>
      </c>
      <c r="I27" s="18">
        <f t="shared" si="6"/>
        <v>130360707.00458235</v>
      </c>
      <c r="J27" s="16">
        <f t="shared" si="10"/>
        <v>88728533.2607667</v>
      </c>
      <c r="K27" s="19">
        <f t="shared" si="11"/>
        <v>41632173.743815646</v>
      </c>
      <c r="L27" s="16">
        <f t="shared" si="3"/>
        <v>26576927804.486191</v>
      </c>
      <c r="M27" s="17">
        <f>VLOOKUP(B27,Encargos!$A$8:$B$652,2,0)</f>
        <v>3.163E-3</v>
      </c>
    </row>
    <row r="28" spans="1:13" x14ac:dyDescent="0.25">
      <c r="A28">
        <f t="shared" si="8"/>
        <v>342</v>
      </c>
      <c r="B28" s="1">
        <v>45292</v>
      </c>
      <c r="C28" s="16">
        <f t="shared" si="4"/>
        <v>26576927804.486191</v>
      </c>
      <c r="D28" s="16">
        <f t="shared" si="0"/>
        <v>69073435.363859609</v>
      </c>
      <c r="E28" s="16">
        <f t="shared" si="9"/>
        <v>26646001239.850052</v>
      </c>
      <c r="F28" s="16">
        <f>'9496'!X26</f>
        <v>298800408.33661264</v>
      </c>
      <c r="G28" s="29">
        <f>VLOOKUP(B28,'Fluxo dív. garantidas - RRF'!$O$3:$P$122,2,0)</f>
        <v>43120373.048888892</v>
      </c>
      <c r="H28" s="16">
        <f t="shared" si="2"/>
        <v>89959740.07078518</v>
      </c>
      <c r="I28" s="18">
        <f t="shared" si="6"/>
        <v>132376647.18639667</v>
      </c>
      <c r="J28" s="16">
        <f t="shared" si="10"/>
        <v>89959740.07078518</v>
      </c>
      <c r="K28" s="19">
        <f t="shared" si="11"/>
        <v>42416907.115611494</v>
      </c>
      <c r="L28" s="16">
        <f t="shared" si="3"/>
        <v>26945505114.119942</v>
      </c>
      <c r="M28" s="17">
        <f>VLOOKUP(B28,Encargos!$A$8:$B$652,2,0)</f>
        <v>2.5990000000000002E-3</v>
      </c>
    </row>
    <row r="29" spans="1:13" x14ac:dyDescent="0.25">
      <c r="A29">
        <f t="shared" si="8"/>
        <v>341</v>
      </c>
      <c r="B29" s="1">
        <v>45323</v>
      </c>
      <c r="C29" s="16">
        <f t="shared" si="4"/>
        <v>26945505114.119942</v>
      </c>
      <c r="D29" s="16">
        <f t="shared" si="0"/>
        <v>65046449.345485538</v>
      </c>
      <c r="E29" s="16">
        <f t="shared" si="9"/>
        <v>27010551563.465427</v>
      </c>
      <c r="F29" s="16">
        <f>'9496'!X27</f>
        <v>261988878.08117244</v>
      </c>
      <c r="G29" s="29">
        <f>VLOOKUP(B29,'Fluxo dív. garantidas - RRF'!$O$3:$P$122,2,0)</f>
        <v>37994250.785555556</v>
      </c>
      <c r="H29" s="16">
        <f t="shared" si="2"/>
        <v>91035115.641107202</v>
      </c>
      <c r="I29" s="18">
        <f t="shared" si="6"/>
        <v>134169947.83089918</v>
      </c>
      <c r="J29" s="16">
        <f t="shared" si="10"/>
        <v>91035115.641107202</v>
      </c>
      <c r="K29" s="19">
        <f t="shared" si="11"/>
        <v>43134832.189791977</v>
      </c>
      <c r="L29" s="16">
        <f t="shared" si="3"/>
        <v>27267399860.142365</v>
      </c>
      <c r="M29" s="17">
        <f>VLOOKUP(B29,Encargos!$A$8:$B$652,2,0)</f>
        <v>2.4139999999999999E-3</v>
      </c>
    </row>
    <row r="30" spans="1:13" x14ac:dyDescent="0.25">
      <c r="A30">
        <f t="shared" si="8"/>
        <v>340</v>
      </c>
      <c r="B30" s="1">
        <v>45352</v>
      </c>
      <c r="C30" s="16">
        <f t="shared" si="4"/>
        <v>27267399860.142365</v>
      </c>
      <c r="D30" s="16">
        <f t="shared" si="0"/>
        <v>81529525.581825674</v>
      </c>
      <c r="E30" s="16">
        <f t="shared" si="9"/>
        <v>27348929385.72419</v>
      </c>
      <c r="F30" s="16">
        <f>'9496'!X28</f>
        <v>262586389.05443031</v>
      </c>
      <c r="G30" s="29">
        <f>VLOOKUP(B30,'Fluxo dív. garantidas - RRF'!$O$3:$P$122,2,0)</f>
        <v>37950678.748888887</v>
      </c>
      <c r="H30" s="16">
        <f t="shared" si="2"/>
        <v>92164888.178425044</v>
      </c>
      <c r="I30" s="18">
        <f t="shared" si="6"/>
        <v>136049916.40749037</v>
      </c>
      <c r="J30" s="16">
        <f t="shared" si="10"/>
        <v>92164888.178425044</v>
      </c>
      <c r="K30" s="19">
        <f t="shared" si="11"/>
        <v>43885028.229065329</v>
      </c>
      <c r="L30" s="16">
        <f t="shared" si="3"/>
        <v>27605581425.298447</v>
      </c>
      <c r="M30" s="17">
        <f>VLOOKUP(B30,Encargos!$A$8:$B$652,2,0)</f>
        <v>2.99E-3</v>
      </c>
    </row>
    <row r="31" spans="1:13" x14ac:dyDescent="0.25">
      <c r="A31">
        <f t="shared" si="8"/>
        <v>339</v>
      </c>
      <c r="B31" s="1">
        <v>45383</v>
      </c>
      <c r="C31" s="16">
        <f t="shared" si="4"/>
        <v>27605581425.298447</v>
      </c>
      <c r="D31" s="16">
        <f t="shared" si="0"/>
        <v>48999907.029904746</v>
      </c>
      <c r="E31" s="16">
        <f t="shared" si="9"/>
        <v>27654581332.32835</v>
      </c>
      <c r="F31" s="16">
        <f>'9496'!X29</f>
        <v>263491813.15044871</v>
      </c>
      <c r="G31" s="29">
        <f>VLOOKUP(B31,'Fluxo dív. garantidas - RRF'!$O$3:$P$122,2,0)</f>
        <v>127139362.38111112</v>
      </c>
      <c r="H31" s="16">
        <f t="shared" si="2"/>
        <v>93484041.69286637</v>
      </c>
      <c r="I31" s="18">
        <f t="shared" si="6"/>
        <v>138216571.44406235</v>
      </c>
      <c r="J31" s="16">
        <f t="shared" si="10"/>
        <v>93484041.69286637</v>
      </c>
      <c r="K31" s="19">
        <f t="shared" si="11"/>
        <v>44732529.751195982</v>
      </c>
      <c r="L31" s="16">
        <f t="shared" si="3"/>
        <v>28000479978.108715</v>
      </c>
      <c r="M31" s="17">
        <f>VLOOKUP(B31,Encargos!$A$8:$B$652,2,0)</f>
        <v>1.7750000000000001E-3</v>
      </c>
    </row>
    <row r="32" spans="1:13" x14ac:dyDescent="0.25">
      <c r="A32">
        <f t="shared" si="8"/>
        <v>338</v>
      </c>
      <c r="B32" s="1">
        <v>45413</v>
      </c>
      <c r="C32" s="16">
        <f t="shared" si="4"/>
        <v>28000479978.108715</v>
      </c>
      <c r="D32" s="16">
        <f t="shared" si="0"/>
        <v>57232981.075254209</v>
      </c>
      <c r="E32" s="16">
        <f t="shared" si="9"/>
        <v>28057712959.183968</v>
      </c>
      <c r="F32" s="16">
        <f>'9496'!X30</f>
        <v>263662733.68312082</v>
      </c>
      <c r="G32" s="29">
        <f>VLOOKUP(B32,'Fluxo dív. garantidas - RRF'!$O$3:$P$122,2,0)</f>
        <v>37864495.962222219</v>
      </c>
      <c r="H32" s="16">
        <f t="shared" si="2"/>
        <v>94530800.629431039</v>
      </c>
      <c r="I32" s="18">
        <f t="shared" si="6"/>
        <v>139987491.31169027</v>
      </c>
      <c r="J32" s="16">
        <f t="shared" si="10"/>
        <v>94530800.629431039</v>
      </c>
      <c r="K32" s="19">
        <f t="shared" si="11"/>
        <v>45456690.682259232</v>
      </c>
      <c r="L32" s="16">
        <f t="shared" si="3"/>
        <v>28313783498.147053</v>
      </c>
      <c r="M32" s="17">
        <f>VLOOKUP(B32,Encargos!$A$8:$B$652,2,0)</f>
        <v>2.0439999999999998E-3</v>
      </c>
    </row>
    <row r="33" spans="1:13" x14ac:dyDescent="0.25">
      <c r="A33">
        <f t="shared" si="8"/>
        <v>337</v>
      </c>
      <c r="B33" s="1">
        <v>45444</v>
      </c>
      <c r="C33" s="16">
        <f t="shared" si="4"/>
        <v>28313783498.147053</v>
      </c>
      <c r="D33" s="16">
        <f t="shared" si="0"/>
        <v>73106188.992215693</v>
      </c>
      <c r="E33" s="16">
        <f t="shared" si="9"/>
        <v>28386889687.139267</v>
      </c>
      <c r="F33" s="16">
        <f>'9496'!X31</f>
        <v>264279391.23951957</v>
      </c>
      <c r="G33" s="29">
        <f>VLOOKUP(B33,'Fluxo dív. garantidas - RRF'!$O$3:$P$122,2,0)</f>
        <v>127215986.86222222</v>
      </c>
      <c r="H33" s="16">
        <f t="shared" si="2"/>
        <v>95927950.217470035</v>
      </c>
      <c r="I33" s="18">
        <f t="shared" si="6"/>
        <v>142284549.48624399</v>
      </c>
      <c r="J33" s="16">
        <f t="shared" si="10"/>
        <v>95927950.217470035</v>
      </c>
      <c r="K33" s="19">
        <f t="shared" si="11"/>
        <v>46356599.268773958</v>
      </c>
      <c r="L33" s="16">
        <f t="shared" si="3"/>
        <v>28732028465.972233</v>
      </c>
      <c r="M33" s="17">
        <f>VLOOKUP(B33,Encargos!$A$8:$B$652,2,0)</f>
        <v>2.5820000000000001E-3</v>
      </c>
    </row>
    <row r="34" spans="1:13" x14ac:dyDescent="0.25">
      <c r="A34">
        <f t="shared" si="8"/>
        <v>336</v>
      </c>
      <c r="B34" s="1">
        <v>45474</v>
      </c>
      <c r="C34" s="16">
        <f t="shared" si="4"/>
        <v>28732028465.972233</v>
      </c>
      <c r="D34" s="16">
        <f t="shared" si="0"/>
        <v>66457181.841793776</v>
      </c>
      <c r="E34" s="16">
        <f t="shared" si="9"/>
        <v>28798485647.814026</v>
      </c>
      <c r="F34" s="16">
        <f>'9496'!X32</f>
        <v>265092467.79341814</v>
      </c>
      <c r="G34" s="29">
        <f>VLOOKUP(B34,'Fluxo dív. garantidas - RRF'!$O$3:$P$122,2,0)</f>
        <v>38023817.587777779</v>
      </c>
      <c r="H34" s="16">
        <f t="shared" si="2"/>
        <v>97005339.777317405</v>
      </c>
      <c r="I34" s="18">
        <f t="shared" si="6"/>
        <v>144114722.88831231</v>
      </c>
      <c r="J34" s="16">
        <f t="shared" si="10"/>
        <v>97005339.777317405</v>
      </c>
      <c r="K34" s="19">
        <f t="shared" si="11"/>
        <v>47109383.110994905</v>
      </c>
      <c r="L34" s="16">
        <f t="shared" si="3"/>
        <v>29054492550.084225</v>
      </c>
      <c r="M34" s="17">
        <f>VLOOKUP(B34,Encargos!$A$8:$B$652,2,0)</f>
        <v>2.313E-3</v>
      </c>
    </row>
    <row r="35" spans="1:13" x14ac:dyDescent="0.25">
      <c r="A35">
        <f t="shared" si="8"/>
        <v>335</v>
      </c>
      <c r="B35" s="1">
        <v>45505</v>
      </c>
      <c r="C35" s="16">
        <f t="shared" si="4"/>
        <v>29054492550.084225</v>
      </c>
      <c r="D35" s="16">
        <f t="shared" si="0"/>
        <v>59387382.772372149</v>
      </c>
      <c r="E35" s="16">
        <f t="shared" si="9"/>
        <v>29113879932.856598</v>
      </c>
      <c r="F35" s="16">
        <f>'9496'!X33</f>
        <v>265632111.95911625</v>
      </c>
      <c r="G35" s="29">
        <f>VLOOKUP(B35,'Fluxo dív. garantidas - RRF'!$O$3:$P$122,2,0)</f>
        <v>37330234.534444444</v>
      </c>
      <c r="H35" s="16">
        <f t="shared" si="2"/>
        <v>98056140.9311672</v>
      </c>
      <c r="I35" s="18">
        <f t="shared" si="6"/>
        <v>145912032.91641891</v>
      </c>
      <c r="J35" s="16">
        <f t="shared" si="10"/>
        <v>98056140.9311672</v>
      </c>
      <c r="K35" s="19">
        <f t="shared" si="11"/>
        <v>47855891.98525171</v>
      </c>
      <c r="L35" s="16">
        <f t="shared" si="3"/>
        <v>29368986387.364906</v>
      </c>
      <c r="M35" s="17">
        <f>VLOOKUP(B35,Encargos!$A$8:$B$652,2,0)</f>
        <v>2.0439999999999998E-3</v>
      </c>
    </row>
    <row r="36" spans="1:13" x14ac:dyDescent="0.25">
      <c r="A36">
        <f t="shared" si="8"/>
        <v>334</v>
      </c>
      <c r="B36" s="1">
        <v>45536</v>
      </c>
      <c r="C36" s="16">
        <f t="shared" si="4"/>
        <v>29368986387.364906</v>
      </c>
      <c r="D36" s="16">
        <f t="shared" si="0"/>
        <v>83730980.19037734</v>
      </c>
      <c r="E36" s="16">
        <f t="shared" si="9"/>
        <v>29452717367.555283</v>
      </c>
      <c r="F36" s="16">
        <f>'9496'!X34</f>
        <v>266122057.65092283</v>
      </c>
      <c r="G36" s="29">
        <f>VLOOKUP(B36,'Fluxo dív. garantidas - RRF'!$O$3:$P$122,2,0)</f>
        <v>37689433.778888889</v>
      </c>
      <c r="H36" s="16">
        <f t="shared" si="2"/>
        <v>99188429.529950321</v>
      </c>
      <c r="I36" s="18">
        <f t="shared" si="6"/>
        <v>147837435.07806394</v>
      </c>
      <c r="J36" s="16">
        <f t="shared" si="10"/>
        <v>99188429.529950321</v>
      </c>
      <c r="K36" s="19">
        <f t="shared" si="11"/>
        <v>48649005.548113614</v>
      </c>
      <c r="L36" s="16">
        <f t="shared" si="3"/>
        <v>29707879853.436981</v>
      </c>
      <c r="M36" s="17">
        <f>VLOOKUP(B36,Encargos!$A$8:$B$652,2,0)</f>
        <v>2.8509999999999998E-3</v>
      </c>
    </row>
    <row r="37" spans="1:13" x14ac:dyDescent="0.25">
      <c r="A37">
        <f t="shared" si="8"/>
        <v>333</v>
      </c>
      <c r="B37" s="1">
        <v>45566</v>
      </c>
      <c r="C37" s="16">
        <f t="shared" si="4"/>
        <v>29707879853.436981</v>
      </c>
      <c r="D37" s="16">
        <f t="shared" si="0"/>
        <v>76705745.781574294</v>
      </c>
      <c r="E37" s="16">
        <f t="shared" si="9"/>
        <v>29784585599.218555</v>
      </c>
      <c r="F37" s="16">
        <f>'9496'!X35</f>
        <v>267079444.86403254</v>
      </c>
      <c r="G37" s="29">
        <f>VLOOKUP(B37,'Fluxo dív. garantidas - RRF'!$O$3:$P$122,2,0)</f>
        <v>135990187.41</v>
      </c>
      <c r="H37" s="16">
        <f t="shared" si="2"/>
        <v>100625517.43830863</v>
      </c>
      <c r="I37" s="18">
        <f t="shared" si="6"/>
        <v>150224975.40929168</v>
      </c>
      <c r="J37" s="16">
        <f t="shared" si="10"/>
        <v>100625517.43830863</v>
      </c>
      <c r="K37" s="19">
        <f t="shared" si="11"/>
        <v>49599457.970983058</v>
      </c>
      <c r="L37" s="16">
        <f t="shared" si="3"/>
        <v>30138055773.521606</v>
      </c>
      <c r="M37" s="17">
        <f>VLOOKUP(B37,Encargos!$A$8:$B$652,2,0)</f>
        <v>2.5820000000000001E-3</v>
      </c>
    </row>
    <row r="38" spans="1:13" x14ac:dyDescent="0.25">
      <c r="A38">
        <f t="shared" si="8"/>
        <v>332</v>
      </c>
      <c r="B38" s="1">
        <v>45597</v>
      </c>
      <c r="C38" s="16">
        <f t="shared" si="4"/>
        <v>30138055773.521606</v>
      </c>
      <c r="D38" s="16">
        <f t="shared" si="0"/>
        <v>69709323.004155472</v>
      </c>
      <c r="E38" s="16">
        <f t="shared" si="9"/>
        <v>30207765096.525761</v>
      </c>
      <c r="F38" s="16">
        <f>'9496'!X36</f>
        <v>267694978.25027901</v>
      </c>
      <c r="G38" s="29">
        <f>VLOOKUP(B38,'Fluxo dív. garantidas - RRF'!$O$3:$P$122,2,0)</f>
        <v>45917130.388888888</v>
      </c>
      <c r="H38" s="16">
        <f t="shared" si="2"/>
        <v>101737924.01721643</v>
      </c>
      <c r="I38" s="18">
        <f t="shared" si="6"/>
        <v>152135664.44229373</v>
      </c>
      <c r="J38" s="16">
        <f t="shared" si="10"/>
        <v>101737924.01721643</v>
      </c>
      <c r="K38" s="19">
        <f t="shared" si="11"/>
        <v>50397740.425077304</v>
      </c>
      <c r="L38" s="16">
        <f t="shared" si="3"/>
        <v>30470979464.739849</v>
      </c>
      <c r="M38" s="17">
        <f>VLOOKUP(B38,Encargos!$A$8:$B$652,2,0)</f>
        <v>2.313E-3</v>
      </c>
    </row>
    <row r="39" spans="1:13" x14ac:dyDescent="0.25">
      <c r="A39">
        <f t="shared" si="8"/>
        <v>331</v>
      </c>
      <c r="B39" s="1">
        <v>45627</v>
      </c>
      <c r="C39" s="16">
        <f t="shared" si="4"/>
        <v>30470979464.739849</v>
      </c>
      <c r="D39" s="16">
        <f t="shared" si="0"/>
        <v>86872762.453973308</v>
      </c>
      <c r="E39" s="16">
        <f t="shared" si="9"/>
        <v>30557852227.193821</v>
      </c>
      <c r="F39" s="16">
        <f>'9496'!X37</f>
        <v>268251608.29395288</v>
      </c>
      <c r="G39" s="29">
        <f>VLOOKUP(B39,'Fluxo dív. garantidas - RRF'!$O$3:$P$122,2,0)</f>
        <v>136214478.38444445</v>
      </c>
      <c r="H39" s="16">
        <f t="shared" si="2"/>
        <v>103207727.7129074</v>
      </c>
      <c r="I39" s="18">
        <f t="shared" si="6"/>
        <v>154588823.59871548</v>
      </c>
      <c r="J39" s="16">
        <f t="shared" si="10"/>
        <v>103207727.7129074</v>
      </c>
      <c r="K39" s="19">
        <f t="shared" si="11"/>
        <v>51381095.88580808</v>
      </c>
      <c r="L39" s="16">
        <f t="shared" si="3"/>
        <v>30910937217.986408</v>
      </c>
      <c r="M39" s="17">
        <f>VLOOKUP(B39,Encargos!$A$8:$B$652,2,0)</f>
        <v>2.8509999999999998E-3</v>
      </c>
    </row>
    <row r="40" spans="1:13" x14ac:dyDescent="0.25">
      <c r="A40">
        <f t="shared" si="8"/>
        <v>330</v>
      </c>
      <c r="B40" s="1">
        <v>45658</v>
      </c>
      <c r="C40" s="16">
        <f t="shared" si="4"/>
        <v>30910937217.986408</v>
      </c>
      <c r="D40" s="16">
        <f t="shared" si="0"/>
        <v>63181955.673564211</v>
      </c>
      <c r="E40" s="16">
        <f t="shared" si="9"/>
        <v>30974119173.659973</v>
      </c>
      <c r="F40" s="16">
        <f>'9496'!X38</f>
        <v>269141997.0838114</v>
      </c>
      <c r="G40" s="29">
        <f>VLOOKUP(B40,'Fluxo dív. garantidas - RRF'!$O$3:$P$122,2,0)</f>
        <v>45727799.957777776</v>
      </c>
      <c r="H40" s="16">
        <f t="shared" si="2"/>
        <v>104296629.90233855</v>
      </c>
      <c r="I40" s="18">
        <f t="shared" si="6"/>
        <v>156479499.87616143</v>
      </c>
      <c r="J40" s="16">
        <f t="shared" si="10"/>
        <v>104296629.90233855</v>
      </c>
      <c r="K40" s="19">
        <f t="shared" si="11"/>
        <v>52182869.973822877</v>
      </c>
      <c r="L40" s="16">
        <f t="shared" si="3"/>
        <v>31236806100.727745</v>
      </c>
      <c r="M40" s="17">
        <f>VLOOKUP(B40,Encargos!$A$8:$B$652,2,0)</f>
        <v>2.0439999999999998E-3</v>
      </c>
    </row>
    <row r="41" spans="1:13" x14ac:dyDescent="0.25">
      <c r="A41">
        <f t="shared" si="8"/>
        <v>329</v>
      </c>
      <c r="B41" s="1">
        <v>45689</v>
      </c>
      <c r="C41" s="16">
        <f t="shared" si="4"/>
        <v>31236806100.727745</v>
      </c>
      <c r="D41" s="16">
        <f t="shared" si="0"/>
        <v>72250732.510983273</v>
      </c>
      <c r="E41" s="16">
        <f t="shared" si="9"/>
        <v>31309056833.238728</v>
      </c>
      <c r="F41" s="16">
        <f>'9496'!X39</f>
        <v>230994654.45271245</v>
      </c>
      <c r="G41" s="29">
        <f>VLOOKUP(B41,'Fluxo dív. garantidas - RRF'!$O$3:$P$122,2,0)</f>
        <v>39385588.5</v>
      </c>
      <c r="H41" s="16">
        <f t="shared" si="2"/>
        <v>105264790.25397147</v>
      </c>
      <c r="I41" s="18">
        <f t="shared" si="6"/>
        <v>158195895.70452341</v>
      </c>
      <c r="J41" s="16">
        <f t="shared" si="10"/>
        <v>105264790.25397147</v>
      </c>
      <c r="K41" s="19">
        <f t="shared" si="11"/>
        <v>52931105.450551942</v>
      </c>
      <c r="L41" s="16">
        <f t="shared" si="3"/>
        <v>31526505970.740887</v>
      </c>
      <c r="M41" s="17">
        <f>VLOOKUP(B41,Encargos!$A$8:$B$652,2,0)</f>
        <v>2.313E-3</v>
      </c>
    </row>
    <row r="42" spans="1:13" x14ac:dyDescent="0.25">
      <c r="A42">
        <f t="shared" si="8"/>
        <v>328</v>
      </c>
      <c r="B42" s="1">
        <v>45717</v>
      </c>
      <c r="C42" s="16">
        <f t="shared" si="4"/>
        <v>31526505970.740887</v>
      </c>
      <c r="D42" s="16">
        <f t="shared" si="0"/>
        <v>81401438.416452974</v>
      </c>
      <c r="E42" s="16">
        <f t="shared" si="9"/>
        <v>31607907409.157341</v>
      </c>
      <c r="F42" s="16">
        <f>'9496'!X40</f>
        <v>231589308.34556571</v>
      </c>
      <c r="G42" s="29">
        <f>VLOOKUP(B42,'Fluxo dív. garantidas - RRF'!$O$3:$P$122,2,0)</f>
        <v>39634658.219999999</v>
      </c>
      <c r="H42" s="16">
        <f t="shared" si="2"/>
        <v>106263771.2524097</v>
      </c>
      <c r="I42" s="18">
        <f t="shared" si="6"/>
        <v>159965324.0021303</v>
      </c>
      <c r="J42" s="16">
        <f t="shared" si="10"/>
        <v>106263771.2524097</v>
      </c>
      <c r="K42" s="19">
        <f t="shared" si="11"/>
        <v>53701552.749720603</v>
      </c>
      <c r="L42" s="16">
        <f t="shared" si="3"/>
        <v>31825429822.97319</v>
      </c>
      <c r="M42" s="17">
        <f>VLOOKUP(B42,Encargos!$A$8:$B$652,2,0)</f>
        <v>2.5820000000000001E-3</v>
      </c>
    </row>
    <row r="43" spans="1:13" x14ac:dyDescent="0.25">
      <c r="A43">
        <f t="shared" si="8"/>
        <v>327</v>
      </c>
      <c r="B43" s="1">
        <v>45748</v>
      </c>
      <c r="C43" s="16">
        <f t="shared" si="4"/>
        <v>31825429822.97319</v>
      </c>
      <c r="D43" s="16">
        <f t="shared" si="0"/>
        <v>65051178.558157198</v>
      </c>
      <c r="E43" s="16">
        <f t="shared" si="9"/>
        <v>31890481001.531349</v>
      </c>
      <c r="F43" s="16">
        <f>'9496'!X41</f>
        <v>232239317.89708433</v>
      </c>
      <c r="G43" s="29">
        <f>VLOOKUP(B43,'Fluxo dív. garantidas - RRF'!$O$3:$P$122,2,0)</f>
        <v>126412174.48666668</v>
      </c>
      <c r="H43" s="16">
        <f t="shared" si="2"/>
        <v>107497108.31305034</v>
      </c>
      <c r="I43" s="18">
        <f t="shared" si="6"/>
        <v>162094996.26154047</v>
      </c>
      <c r="J43" s="16">
        <f t="shared" si="10"/>
        <v>107497108.31305034</v>
      </c>
      <c r="K43" s="19">
        <f t="shared" si="11"/>
        <v>54597887.948490128</v>
      </c>
      <c r="L43" s="16">
        <f t="shared" si="3"/>
        <v>32194534605.96661</v>
      </c>
      <c r="M43" s="17">
        <f>VLOOKUP(B43,Encargos!$A$8:$B$652,2,0)</f>
        <v>2.0439999999999998E-3</v>
      </c>
    </row>
    <row r="44" spans="1:13" x14ac:dyDescent="0.25">
      <c r="A44">
        <f t="shared" si="8"/>
        <v>326</v>
      </c>
      <c r="B44" s="1">
        <v>45778</v>
      </c>
      <c r="C44" s="16">
        <f t="shared" si="4"/>
        <v>32194534605.96661</v>
      </c>
      <c r="D44" s="16">
        <f t="shared" si="0"/>
        <v>57145298.925590739</v>
      </c>
      <c r="E44" s="16">
        <f t="shared" si="9"/>
        <v>32251679904.8922</v>
      </c>
      <c r="F44" s="16">
        <f>'9496'!X42</f>
        <v>232595110.32332745</v>
      </c>
      <c r="G44" s="29">
        <f>VLOOKUP(B44,'Fluxo dív. garantidas - RRF'!$O$3:$P$122,2,0)</f>
        <v>44745099.953333341</v>
      </c>
      <c r="H44" s="16">
        <f t="shared" si="2"/>
        <v>108430067.05056287</v>
      </c>
      <c r="I44" s="18">
        <f t="shared" si="6"/>
        <v>163779084.19842991</v>
      </c>
      <c r="J44" s="16">
        <f t="shared" si="10"/>
        <v>108430067.05056287</v>
      </c>
      <c r="K44" s="19">
        <f t="shared" si="11"/>
        <v>55349017.147867039</v>
      </c>
      <c r="L44" s="16">
        <f t="shared" si="3"/>
        <v>32473671098.020996</v>
      </c>
      <c r="M44" s="17">
        <f>VLOOKUP(B44,Encargos!$A$8:$B$652,2,0)</f>
        <v>1.7750000000000001E-3</v>
      </c>
    </row>
    <row r="45" spans="1:13" x14ac:dyDescent="0.25">
      <c r="A45">
        <f t="shared" si="8"/>
        <v>325</v>
      </c>
      <c r="B45" s="1">
        <v>45809</v>
      </c>
      <c r="C45" s="16">
        <f t="shared" si="4"/>
        <v>32473671098.020996</v>
      </c>
      <c r="D45" s="16">
        <f t="shared" si="0"/>
        <v>66376183.724354908</v>
      </c>
      <c r="E45" s="16">
        <f t="shared" si="9"/>
        <v>32540047281.74535</v>
      </c>
      <c r="F45" s="16">
        <f>'9496'!X43</f>
        <v>232951535.2246491</v>
      </c>
      <c r="G45" s="29">
        <f>VLOOKUP(B45,'Fluxo dív. garantidas - RRF'!$O$3:$P$122,2,0)</f>
        <v>121634537.29333334</v>
      </c>
      <c r="H45" s="16">
        <f t="shared" si="2"/>
        <v>109648777.84754445</v>
      </c>
      <c r="I45" s="18">
        <f t="shared" si="6"/>
        <v>165902183.01905191</v>
      </c>
      <c r="J45" s="16">
        <f t="shared" si="10"/>
        <v>109648777.84754445</v>
      </c>
      <c r="K45" s="19">
        <f t="shared" si="11"/>
        <v>56253405.171507463</v>
      </c>
      <c r="L45" s="16">
        <f t="shared" si="3"/>
        <v>32838379949.091827</v>
      </c>
      <c r="M45" s="17">
        <f>VLOOKUP(B45,Encargos!$A$8:$B$652,2,0)</f>
        <v>2.0439999999999998E-3</v>
      </c>
    </row>
    <row r="46" spans="1:13" x14ac:dyDescent="0.25">
      <c r="A46">
        <f t="shared" si="8"/>
        <v>324</v>
      </c>
      <c r="B46" s="1">
        <v>45839</v>
      </c>
      <c r="C46" s="16">
        <f t="shared" si="4"/>
        <v>32838379949.091827</v>
      </c>
      <c r="D46" s="16">
        <f t="shared" si="0"/>
        <v>75955172.822249398</v>
      </c>
      <c r="E46" s="16">
        <f t="shared" si="9"/>
        <v>32914335121.914078</v>
      </c>
      <c r="F46" s="16">
        <f>'9496'!X44</f>
        <v>233488413.57499948</v>
      </c>
      <c r="G46" s="29">
        <f>VLOOKUP(B46,'Fluxo dív. garantidas - RRF'!$O$3:$P$122,2,0)</f>
        <v>42873632.053333335</v>
      </c>
      <c r="H46" s="16">
        <f t="shared" si="2"/>
        <v>110635657.22514138</v>
      </c>
      <c r="I46" s="18">
        <f t="shared" si="6"/>
        <v>167682118.44055459</v>
      </c>
      <c r="J46" s="16">
        <f t="shared" si="10"/>
        <v>110635657.22514138</v>
      </c>
      <c r="K46" s="19">
        <f t="shared" si="11"/>
        <v>57046461.215413213</v>
      </c>
      <c r="L46" s="16">
        <f t="shared" si="3"/>
        <v>33133650706.326996</v>
      </c>
      <c r="M46" s="17">
        <f>VLOOKUP(B46,Encargos!$A$8:$B$652,2,0)</f>
        <v>2.313E-3</v>
      </c>
    </row>
    <row r="47" spans="1:13" x14ac:dyDescent="0.25">
      <c r="A47">
        <f t="shared" si="8"/>
        <v>323</v>
      </c>
      <c r="B47" s="1">
        <v>45870</v>
      </c>
      <c r="C47" s="16">
        <f t="shared" si="4"/>
        <v>33133650706.326996</v>
      </c>
      <c r="D47" s="16">
        <f t="shared" si="0"/>
        <v>67725182.043732375</v>
      </c>
      <c r="E47" s="16">
        <f t="shared" si="9"/>
        <v>33201375888.370728</v>
      </c>
      <c r="F47" s="16">
        <f>'9496'!X45</f>
        <v>234085149.35914096</v>
      </c>
      <c r="G47" s="29">
        <f>VLOOKUP(B47,'Fluxo dív. garantidas - RRF'!$O$3:$P$122,2,0)</f>
        <v>42564336.126666673</v>
      </c>
      <c r="H47" s="16">
        <f t="shared" si="2"/>
        <v>111593417.91285513</v>
      </c>
      <c r="I47" s="18">
        <f t="shared" si="6"/>
        <v>169424922.88732168</v>
      </c>
      <c r="J47" s="16">
        <f t="shared" si="10"/>
        <v>111593417.91285513</v>
      </c>
      <c r="K47" s="19">
        <f t="shared" si="11"/>
        <v>57831504.974466547</v>
      </c>
      <c r="L47" s="16">
        <f t="shared" si="3"/>
        <v>33420193868.882069</v>
      </c>
      <c r="M47" s="17">
        <f>VLOOKUP(B47,Encargos!$A$8:$B$652,2,0)</f>
        <v>2.0439999999999998E-3</v>
      </c>
    </row>
    <row r="48" spans="1:13" x14ac:dyDescent="0.25">
      <c r="A48">
        <f t="shared" si="8"/>
        <v>322</v>
      </c>
      <c r="B48" s="1">
        <v>45901</v>
      </c>
      <c r="C48" s="16">
        <f t="shared" si="4"/>
        <v>33420193868.882069</v>
      </c>
      <c r="D48" s="16">
        <f t="shared" si="0"/>
        <v>95280972.720182776</v>
      </c>
      <c r="E48" s="16">
        <f t="shared" si="9"/>
        <v>33515474841.602253</v>
      </c>
      <c r="F48" s="16">
        <f>'9496'!X46</f>
        <v>234516908.19130382</v>
      </c>
      <c r="G48" s="29">
        <f>VLOOKUP(B48,'Fluxo dív. garantidas - RRF'!$O$3:$P$122,2,0)</f>
        <v>42746210.453333333</v>
      </c>
      <c r="H48" s="16">
        <f t="shared" si="2"/>
        <v>112642459.86748965</v>
      </c>
      <c r="I48" s="18">
        <f t="shared" si="6"/>
        <v>171313549.09335881</v>
      </c>
      <c r="J48" s="16">
        <f t="shared" si="10"/>
        <v>112642459.86748965</v>
      </c>
      <c r="K48" s="19">
        <f t="shared" si="11"/>
        <v>58671089.225869164</v>
      </c>
      <c r="L48" s="16">
        <f t="shared" si="3"/>
        <v>33734066871.021023</v>
      </c>
      <c r="M48" s="17">
        <f>VLOOKUP(B48,Encargos!$A$8:$B$652,2,0)</f>
        <v>2.8509999999999998E-3</v>
      </c>
    </row>
    <row r="49" spans="1:13" x14ac:dyDescent="0.25">
      <c r="A49">
        <f t="shared" si="8"/>
        <v>321</v>
      </c>
      <c r="B49" s="1">
        <v>45931</v>
      </c>
      <c r="C49" s="16">
        <f t="shared" si="4"/>
        <v>33734066871.021023</v>
      </c>
      <c r="D49" s="16">
        <f t="shared" si="0"/>
        <v>78026896.672671631</v>
      </c>
      <c r="E49" s="16">
        <f t="shared" si="9"/>
        <v>33812093767.693695</v>
      </c>
      <c r="F49" s="16">
        <f>'9496'!X47</f>
        <v>235358489.08418033</v>
      </c>
      <c r="G49" s="29">
        <f>VLOOKUP(B49,'Fluxo dív. garantidas - RRF'!$O$3:$P$122,2,0)</f>
        <v>124693196.41333334</v>
      </c>
      <c r="H49" s="16">
        <f t="shared" si="2"/>
        <v>113907151.51063737</v>
      </c>
      <c r="I49" s="18">
        <f t="shared" si="6"/>
        <v>173538267.4168359</v>
      </c>
      <c r="J49" s="16">
        <f t="shared" si="10"/>
        <v>113907151.51063737</v>
      </c>
      <c r="K49" s="19">
        <f t="shared" si="11"/>
        <v>59631115.906198531</v>
      </c>
      <c r="L49" s="16">
        <f t="shared" si="3"/>
        <v>34112514337.285011</v>
      </c>
      <c r="M49" s="17">
        <f>VLOOKUP(B49,Encargos!$A$8:$B$652,2,0)</f>
        <v>2.313E-3</v>
      </c>
    </row>
    <row r="50" spans="1:13" x14ac:dyDescent="0.25">
      <c r="A50">
        <f t="shared" si="8"/>
        <v>320</v>
      </c>
      <c r="B50" s="1">
        <v>45962</v>
      </c>
      <c r="C50" s="16">
        <f t="shared" si="4"/>
        <v>34112514337.285011</v>
      </c>
      <c r="D50" s="16">
        <f t="shared" si="0"/>
        <v>88078512.018869907</v>
      </c>
      <c r="E50" s="16">
        <f t="shared" si="9"/>
        <v>34200592849.303883</v>
      </c>
      <c r="F50" s="16">
        <f>'9496'!X48</f>
        <v>235784617.71360275</v>
      </c>
      <c r="G50" s="29">
        <f>VLOOKUP(B50,'Fluxo dív. garantidas - RRF'!$O$3:$P$122,2,0)</f>
        <v>42594870.700000003</v>
      </c>
      <c r="H50" s="16">
        <f t="shared" si="2"/>
        <v>114929907.79239161</v>
      </c>
      <c r="I50" s="18">
        <f t="shared" si="6"/>
        <v>175402524.20680168</v>
      </c>
      <c r="J50" s="16">
        <f t="shared" si="10"/>
        <v>114929907.79239161</v>
      </c>
      <c r="K50" s="19">
        <f t="shared" si="11"/>
        <v>60472616.41441007</v>
      </c>
      <c r="L50" s="16">
        <f t="shared" si="3"/>
        <v>34418499721.30307</v>
      </c>
      <c r="M50" s="17">
        <f>VLOOKUP(B50,Encargos!$A$8:$B$652,2,0)</f>
        <v>2.5820000000000001E-3</v>
      </c>
    </row>
    <row r="51" spans="1:13" x14ac:dyDescent="0.25">
      <c r="A51">
        <f t="shared" si="8"/>
        <v>319</v>
      </c>
      <c r="B51" s="1">
        <v>45992</v>
      </c>
      <c r="C51" s="16">
        <f t="shared" si="4"/>
        <v>34418499721.30307</v>
      </c>
      <c r="D51" s="16">
        <f t="shared" si="0"/>
        <v>98127142.705435053</v>
      </c>
      <c r="E51" s="16">
        <f t="shared" si="9"/>
        <v>34516626864.008507</v>
      </c>
      <c r="F51" s="16">
        <f>'9496'!X49</f>
        <v>236454877.52363002</v>
      </c>
      <c r="G51" s="29">
        <f>VLOOKUP(B51,'Fluxo dív. garantidas - RRF'!$O$3:$P$122,2,0)</f>
        <v>119883913.37333333</v>
      </c>
      <c r="H51" s="16">
        <f t="shared" si="2"/>
        <v>116243218.84968491</v>
      </c>
      <c r="I51" s="18">
        <f t="shared" si="6"/>
        <v>177718559.84360555</v>
      </c>
      <c r="J51" s="16">
        <f t="shared" si="10"/>
        <v>116243218.84968491</v>
      </c>
      <c r="K51" s="19">
        <f t="shared" si="11"/>
        <v>61475340.993920639</v>
      </c>
      <c r="L51" s="16">
        <f t="shared" si="3"/>
        <v>34811490313.911552</v>
      </c>
      <c r="M51" s="17">
        <f>VLOOKUP(B51,Encargos!$A$8:$B$652,2,0)</f>
        <v>2.8509999999999998E-3</v>
      </c>
    </row>
    <row r="52" spans="1:13" x14ac:dyDescent="0.25">
      <c r="A52">
        <f t="shared" si="8"/>
        <v>318</v>
      </c>
      <c r="B52" s="1">
        <v>46023</v>
      </c>
      <c r="C52" s="16">
        <f t="shared" si="4"/>
        <v>34811490313.911552</v>
      </c>
      <c r="D52" s="16">
        <f t="shared" si="0"/>
        <v>71154686.201635212</v>
      </c>
      <c r="E52" s="16">
        <f t="shared" si="9"/>
        <v>34882645000.11319</v>
      </c>
      <c r="F52" s="16">
        <f>'9496'!X50</f>
        <v>237178194.01247028</v>
      </c>
      <c r="G52" s="29">
        <f>VLOOKUP(B52,'Fluxo dív. garantidas - RRF'!$O$3:$P$122,2,0)</f>
        <v>42396623.320000008</v>
      </c>
      <c r="H52" s="16">
        <f t="shared" si="2"/>
        <v>117207399.39148556</v>
      </c>
      <c r="I52" s="18">
        <f t="shared" si="6"/>
        <v>179509093.42032623</v>
      </c>
      <c r="J52" s="16">
        <f t="shared" si="10"/>
        <v>117207399.39148556</v>
      </c>
      <c r="K52" s="19">
        <f t="shared" si="11"/>
        <v>62301694.028840676</v>
      </c>
      <c r="L52" s="16">
        <f t="shared" si="3"/>
        <v>35099918123.416824</v>
      </c>
      <c r="M52" s="17">
        <f>VLOOKUP(B52,Encargos!$A$8:$B$652,2,0)</f>
        <v>2.0439999999999998E-3</v>
      </c>
    </row>
    <row r="53" spans="1:13" x14ac:dyDescent="0.25">
      <c r="A53">
        <f t="shared" si="8"/>
        <v>317</v>
      </c>
      <c r="B53" s="1">
        <v>46054</v>
      </c>
      <c r="C53" s="16">
        <f t="shared" si="4"/>
        <v>35099918123.416824</v>
      </c>
      <c r="D53" s="16">
        <f t="shared" si="0"/>
        <v>90627988.594662249</v>
      </c>
      <c r="E53" s="16">
        <f t="shared" si="9"/>
        <v>35190546112.01149</v>
      </c>
      <c r="F53" s="16">
        <f>'9496'!X51</f>
        <v>197910246.3024044</v>
      </c>
      <c r="G53" s="29">
        <f>VLOOKUP(B53,'Fluxo dív. garantidas - RRF'!$O$3:$P$122,2,0)</f>
        <v>35536798.694444448</v>
      </c>
      <c r="H53" s="16">
        <f t="shared" si="2"/>
        <v>118079977.1900278</v>
      </c>
      <c r="I53" s="18">
        <f t="shared" si="6"/>
        <v>181166488.04089555</v>
      </c>
      <c r="J53" s="16">
        <f t="shared" si="10"/>
        <v>118079977.1900278</v>
      </c>
      <c r="K53" s="19">
        <f t="shared" si="11"/>
        <v>63086510.850867748</v>
      </c>
      <c r="L53" s="16">
        <f t="shared" si="3"/>
        <v>35360906646.157471</v>
      </c>
      <c r="M53" s="17">
        <f>VLOOKUP(B53,Encargos!$A$8:$B$652,2,0)</f>
        <v>2.5820000000000001E-3</v>
      </c>
    </row>
    <row r="54" spans="1:13" x14ac:dyDescent="0.25">
      <c r="A54">
        <f t="shared" si="8"/>
        <v>316</v>
      </c>
      <c r="B54" s="1">
        <v>46082</v>
      </c>
      <c r="C54" s="16">
        <f t="shared" si="4"/>
        <v>35360906646.157471</v>
      </c>
      <c r="D54" s="16">
        <f t="shared" si="0"/>
        <v>81789777.072562233</v>
      </c>
      <c r="E54" s="16">
        <f t="shared" si="9"/>
        <v>35442696423.230034</v>
      </c>
      <c r="F54" s="16">
        <f>'9496'!X52</f>
        <v>198519006.07012001</v>
      </c>
      <c r="G54" s="29">
        <f>VLOOKUP(B54,'Fluxo dív. garantidas - RRF'!$O$3:$P$122,2,0)</f>
        <v>35718223.144444451</v>
      </c>
      <c r="H54" s="16">
        <f t="shared" si="2"/>
        <v>118923112.17481536</v>
      </c>
      <c r="I54" s="18">
        <f t="shared" si="6"/>
        <v>182785606.67458984</v>
      </c>
      <c r="J54" s="16">
        <f t="shared" si="10"/>
        <v>118923112.17481536</v>
      </c>
      <c r="K54" s="19">
        <f t="shared" si="11"/>
        <v>63862494.499774486</v>
      </c>
      <c r="L54" s="16">
        <f t="shared" si="3"/>
        <v>35613071157.944824</v>
      </c>
      <c r="M54" s="17">
        <f>VLOOKUP(B54,Encargos!$A$8:$B$652,2,0)</f>
        <v>2.313E-3</v>
      </c>
    </row>
    <row r="55" spans="1:13" x14ac:dyDescent="0.25">
      <c r="A55">
        <f t="shared" si="8"/>
        <v>315</v>
      </c>
      <c r="B55" s="1">
        <v>46113</v>
      </c>
      <c r="C55" s="16">
        <f t="shared" si="4"/>
        <v>35613071157.944824</v>
      </c>
      <c r="D55" s="16">
        <f t="shared" si="0"/>
        <v>53633285.163864903</v>
      </c>
      <c r="E55" s="16">
        <f t="shared" si="9"/>
        <v>35666704443.108688</v>
      </c>
      <c r="F55" s="16">
        <f>'9496'!X53</f>
        <v>198916362.67332935</v>
      </c>
      <c r="G55" s="29">
        <f>VLOOKUP(B55,'Fluxo dív. garantidas - RRF'!$O$3:$P$122,2,0)</f>
        <v>115705591.31111111</v>
      </c>
      <c r="H55" s="16">
        <f t="shared" si="2"/>
        <v>119937754.65697712</v>
      </c>
      <c r="I55" s="18">
        <f t="shared" si="6"/>
        <v>184675692.39621404</v>
      </c>
      <c r="J55" s="16">
        <f t="shared" si="10"/>
        <v>119937754.65697712</v>
      </c>
      <c r="K55" s="19">
        <f t="shared" si="11"/>
        <v>64737937.739236921</v>
      </c>
      <c r="L55" s="16">
        <f t="shared" si="3"/>
        <v>35916588459.353889</v>
      </c>
      <c r="M55" s="17">
        <f>VLOOKUP(B55,Encargos!$A$8:$B$652,2,0)</f>
        <v>1.506E-3</v>
      </c>
    </row>
    <row r="56" spans="1:13" x14ac:dyDescent="0.25">
      <c r="A56">
        <f t="shared" si="8"/>
        <v>314</v>
      </c>
      <c r="B56" s="1">
        <v>46143</v>
      </c>
      <c r="C56" s="16">
        <f t="shared" si="4"/>
        <v>35916588459.353889</v>
      </c>
      <c r="D56" s="16">
        <f t="shared" si="0"/>
        <v>92736631.402051747</v>
      </c>
      <c r="E56" s="16">
        <f t="shared" si="9"/>
        <v>36009325090.755943</v>
      </c>
      <c r="F56" s="16">
        <f>'9496'!X54</f>
        <v>199073004.09724078</v>
      </c>
      <c r="G56" s="29">
        <f>VLOOKUP(B56,'Fluxo dív. garantidas - RRF'!$O$3:$P$122,2,0)</f>
        <v>41647636.744444445</v>
      </c>
      <c r="H56" s="16">
        <f t="shared" si="2"/>
        <v>120833485.77199212</v>
      </c>
      <c r="I56" s="18">
        <f t="shared" si="6"/>
        <v>186390260.93620375</v>
      </c>
      <c r="J56" s="16">
        <f t="shared" si="10"/>
        <v>120833485.77199212</v>
      </c>
      <c r="K56" s="19">
        <f t="shared" si="11"/>
        <v>65556775.164211631</v>
      </c>
      <c r="L56" s="16">
        <f t="shared" si="3"/>
        <v>36184488956.433426</v>
      </c>
      <c r="M56" s="17">
        <f>VLOOKUP(B56,Encargos!$A$8:$B$652,2,0)</f>
        <v>2.5820000000000001E-3</v>
      </c>
    </row>
    <row r="57" spans="1:13" x14ac:dyDescent="0.25">
      <c r="A57">
        <f t="shared" si="8"/>
        <v>313</v>
      </c>
      <c r="B57" s="1">
        <v>46174</v>
      </c>
      <c r="C57" s="16">
        <f t="shared" si="4"/>
        <v>36184488956.433426</v>
      </c>
      <c r="D57" s="16">
        <f t="shared" si="0"/>
        <v>73961095.426949918</v>
      </c>
      <c r="E57" s="16">
        <f t="shared" si="9"/>
        <v>36258450051.860374</v>
      </c>
      <c r="F57" s="16">
        <f>'9496'!X55</f>
        <v>199787373.14236221</v>
      </c>
      <c r="G57" s="29">
        <f>VLOOKUP(B57,'Fluxo dív. garantidas - RRF'!$O$3:$P$122,2,0)</f>
        <v>105776122.81111112</v>
      </c>
      <c r="H57" s="16">
        <f t="shared" si="2"/>
        <v>121880045.15937951</v>
      </c>
      <c r="I57" s="18">
        <f t="shared" si="6"/>
        <v>188345233.6236521</v>
      </c>
      <c r="J57" s="16">
        <f t="shared" si="10"/>
        <v>121880045.15937951</v>
      </c>
      <c r="K57" s="19">
        <f t="shared" si="11"/>
        <v>66465188.464272588</v>
      </c>
      <c r="L57" s="16">
        <f t="shared" si="3"/>
        <v>36497548359.349579</v>
      </c>
      <c r="M57" s="17">
        <f>VLOOKUP(B57,Encargos!$A$8:$B$652,2,0)</f>
        <v>2.0439999999999998E-3</v>
      </c>
    </row>
    <row r="58" spans="1:13" x14ac:dyDescent="0.25">
      <c r="A58">
        <f t="shared" si="8"/>
        <v>312</v>
      </c>
      <c r="B58" s="1">
        <v>46204</v>
      </c>
      <c r="C58" s="16">
        <f t="shared" si="4"/>
        <v>36497548359.349579</v>
      </c>
      <c r="D58" s="16">
        <f t="shared" si="0"/>
        <v>74600988.84651053</v>
      </c>
      <c r="E58" s="16">
        <f t="shared" si="9"/>
        <v>36572149348.196091</v>
      </c>
      <c r="F58" s="16">
        <f>'9496'!X56</f>
        <v>200095239.69878659</v>
      </c>
      <c r="G58" s="29">
        <f>VLOOKUP(B58,'Fluxo dív. garantidas - RRF'!$O$3:$P$122,2,0)</f>
        <v>39941530.25</v>
      </c>
      <c r="H58" s="16">
        <f t="shared" si="2"/>
        <v>122707287.06048292</v>
      </c>
      <c r="I58" s="18">
        <f t="shared" si="6"/>
        <v>189968918.63404384</v>
      </c>
      <c r="J58" s="16">
        <f t="shared" si="10"/>
        <v>122707287.06048292</v>
      </c>
      <c r="K58" s="19">
        <f t="shared" si="11"/>
        <v>67261631.573560923</v>
      </c>
      <c r="L58" s="16">
        <f t="shared" si="3"/>
        <v>36744924486.57132</v>
      </c>
      <c r="M58" s="17">
        <f>VLOOKUP(B58,Encargos!$A$8:$B$652,2,0)</f>
        <v>2.0439999999999998E-3</v>
      </c>
    </row>
    <row r="59" spans="1:13" x14ac:dyDescent="0.25">
      <c r="A59">
        <f t="shared" si="8"/>
        <v>311</v>
      </c>
      <c r="B59" s="1">
        <v>46235</v>
      </c>
      <c r="C59" s="16">
        <f t="shared" si="4"/>
        <v>36744924486.57132</v>
      </c>
      <c r="D59" s="16">
        <f t="shared" si="0"/>
        <v>84991010.337439463</v>
      </c>
      <c r="E59" s="16">
        <f t="shared" si="9"/>
        <v>36829915496.90876</v>
      </c>
      <c r="F59" s="16">
        <f>'9496'!X57</f>
        <v>200507706.5533751</v>
      </c>
      <c r="G59" s="29">
        <f>VLOOKUP(B59,'Fluxo dív. garantidas - RRF'!$O$3:$P$122,2,0)</f>
        <v>39857577.18333333</v>
      </c>
      <c r="H59" s="16">
        <f t="shared" si="2"/>
        <v>123567602.60215157</v>
      </c>
      <c r="I59" s="18">
        <f t="shared" si="6"/>
        <v>191650989.94646782</v>
      </c>
      <c r="J59" s="16">
        <f t="shared" si="10"/>
        <v>123567602.60215157</v>
      </c>
      <c r="K59" s="19">
        <f t="shared" si="11"/>
        <v>68083387.344316244</v>
      </c>
      <c r="L59" s="16">
        <f t="shared" si="3"/>
        <v>37002197393.301155</v>
      </c>
      <c r="M59" s="17">
        <f>VLOOKUP(B59,Encargos!$A$8:$B$652,2,0)</f>
        <v>2.313E-3</v>
      </c>
    </row>
    <row r="60" spans="1:13" x14ac:dyDescent="0.25">
      <c r="A60">
        <f t="shared" si="8"/>
        <v>310</v>
      </c>
      <c r="B60" s="1">
        <v>46266</v>
      </c>
      <c r="C60" s="16">
        <f t="shared" si="4"/>
        <v>37002197393.301155</v>
      </c>
      <c r="D60" s="16">
        <f t="shared" si="0"/>
        <v>105493264.76830159</v>
      </c>
      <c r="E60" s="16">
        <f t="shared" si="9"/>
        <v>37107690658.069458</v>
      </c>
      <c r="F60" s="16">
        <f>'9496'!X58</f>
        <v>201028910.33939728</v>
      </c>
      <c r="G60" s="29">
        <f>VLOOKUP(B60,'Fluxo dív. garantidas - RRF'!$O$3:$P$122,2,0)</f>
        <v>40054420.994444445</v>
      </c>
      <c r="H60" s="16">
        <f t="shared" si="2"/>
        <v>124495913.298011</v>
      </c>
      <c r="I60" s="18">
        <f t="shared" si="6"/>
        <v>193446065.70992175</v>
      </c>
      <c r="J60" s="16">
        <f t="shared" si="10"/>
        <v>124495913.298011</v>
      </c>
      <c r="K60" s="19">
        <f t="shared" si="11"/>
        <v>68950152.411910743</v>
      </c>
      <c r="L60" s="16">
        <f t="shared" si="3"/>
        <v>37279823836.991386</v>
      </c>
      <c r="M60" s="17">
        <f>VLOOKUP(B60,Encargos!$A$8:$B$652,2,0)</f>
        <v>2.8509999999999998E-3</v>
      </c>
    </row>
    <row r="61" spans="1:13" x14ac:dyDescent="0.25">
      <c r="A61">
        <f t="shared" si="8"/>
        <v>309</v>
      </c>
      <c r="B61" s="1">
        <v>46296</v>
      </c>
      <c r="C61" s="16">
        <f t="shared" si="4"/>
        <v>37279823836.991386</v>
      </c>
      <c r="D61" s="16">
        <f t="shared" si="0"/>
        <v>86228232.534961075</v>
      </c>
      <c r="E61" s="16">
        <f t="shared" si="9"/>
        <v>37366052069.526344</v>
      </c>
      <c r="F61" s="16">
        <f>'9496'!X59</f>
        <v>201699664.35824054</v>
      </c>
      <c r="G61" s="29">
        <f>VLOOKUP(B61,'Fluxo dív. garantidas - RRF'!$O$3:$P$122,2,0)</f>
        <v>114261112.22222222</v>
      </c>
      <c r="H61" s="16">
        <f t="shared" si="2"/>
        <v>125606709.48702268</v>
      </c>
      <c r="I61" s="18">
        <f t="shared" si="6"/>
        <v>195533035.91196302</v>
      </c>
      <c r="J61" s="16">
        <f t="shared" si="10"/>
        <v>125606709.48702268</v>
      </c>
      <c r="K61" s="19">
        <f t="shared" si="11"/>
        <v>69926326.424940333</v>
      </c>
      <c r="L61" s="16">
        <f t="shared" si="3"/>
        <v>37612086519.681862</v>
      </c>
      <c r="M61" s="17">
        <f>VLOOKUP(B61,Encargos!$A$8:$B$652,2,0)</f>
        <v>2.313E-3</v>
      </c>
    </row>
    <row r="62" spans="1:13" x14ac:dyDescent="0.25">
      <c r="A62">
        <f t="shared" si="8"/>
        <v>308</v>
      </c>
      <c r="B62" s="1">
        <v>46327</v>
      </c>
      <c r="C62" s="16">
        <f t="shared" si="4"/>
        <v>37612086519.681862</v>
      </c>
      <c r="D62" s="16">
        <f t="shared" si="0"/>
        <v>86996756.120024145</v>
      </c>
      <c r="E62" s="16">
        <f t="shared" si="9"/>
        <v>37699083275.801888</v>
      </c>
      <c r="F62" s="16">
        <f>'9496'!X60</f>
        <v>202061353.74650994</v>
      </c>
      <c r="G62" s="29">
        <f>VLOOKUP(B62,'Fluxo dív. garantidas - RRF'!$O$3:$P$122,2,0)</f>
        <v>39848387.800000004</v>
      </c>
      <c r="H62" s="16">
        <f t="shared" si="2"/>
        <v>126469976.72449468</v>
      </c>
      <c r="I62" s="18">
        <f t="shared" si="6"/>
        <v>197242914.09131518</v>
      </c>
      <c r="J62" s="16">
        <f t="shared" si="10"/>
        <v>126469976.72449468</v>
      </c>
      <c r="K62" s="19">
        <f t="shared" si="11"/>
        <v>70772937.366820499</v>
      </c>
      <c r="L62" s="16">
        <f t="shared" si="3"/>
        <v>37870220079.981583</v>
      </c>
      <c r="M62" s="17">
        <f>VLOOKUP(B62,Encargos!$A$8:$B$652,2,0)</f>
        <v>2.313E-3</v>
      </c>
    </row>
    <row r="63" spans="1:13" x14ac:dyDescent="0.25">
      <c r="A63">
        <f t="shared" si="8"/>
        <v>307</v>
      </c>
      <c r="B63" s="1">
        <v>46357</v>
      </c>
      <c r="C63" s="16">
        <f t="shared" si="4"/>
        <v>37870220079.981583</v>
      </c>
      <c r="D63" s="16">
        <f t="shared" si="0"/>
        <v>87593819.044997394</v>
      </c>
      <c r="E63" s="16">
        <f t="shared" si="9"/>
        <v>37957813899.026581</v>
      </c>
      <c r="F63" s="16">
        <f>'9496'!X61</f>
        <v>202528721.65772563</v>
      </c>
      <c r="G63" s="29">
        <f>VLOOKUP(B63,'Fluxo dív. garantidas - RRF'!$O$3:$P$122,2,0)</f>
        <v>104272530.45555556</v>
      </c>
      <c r="H63" s="16">
        <f t="shared" si="2"/>
        <v>127548717.17046621</v>
      </c>
      <c r="I63" s="18">
        <f t="shared" si="6"/>
        <v>199297077.83724049</v>
      </c>
      <c r="J63" s="16">
        <f t="shared" si="10"/>
        <v>127548717.17046621</v>
      </c>
      <c r="K63" s="19">
        <f t="shared" si="11"/>
        <v>71748360.666774273</v>
      </c>
      <c r="L63" s="16">
        <f t="shared" si="3"/>
        <v>38192866790.473083</v>
      </c>
      <c r="M63" s="17">
        <f>VLOOKUP(B63,Encargos!$A$8:$B$652,2,0)</f>
        <v>2.313E-3</v>
      </c>
    </row>
    <row r="64" spans="1:13" x14ac:dyDescent="0.25">
      <c r="A64">
        <f t="shared" si="8"/>
        <v>306</v>
      </c>
      <c r="B64" s="1">
        <v>46388</v>
      </c>
      <c r="C64" s="16">
        <f t="shared" si="4"/>
        <v>38192866790.473083</v>
      </c>
      <c r="D64" s="16">
        <f t="shared" si="0"/>
        <v>78066219.71972698</v>
      </c>
      <c r="E64" s="16">
        <f t="shared" si="9"/>
        <v>38270933010.19281</v>
      </c>
      <c r="F64" s="16">
        <f>'9496'!X62</f>
        <v>202993655.2963177</v>
      </c>
      <c r="G64" s="29">
        <f>VLOOKUP(B64,'Fluxo dív. garantidas - RRF'!$O$3:$P$122,2,0)</f>
        <v>39785018.233333334</v>
      </c>
      <c r="H64" s="16">
        <f t="shared" ref="H64:H127" si="12">SUM(E64:G64)*$N$4</f>
        <v>128379038.94574153</v>
      </c>
      <c r="I64" s="18">
        <f t="shared" si="6"/>
        <v>200971302.76553395</v>
      </c>
      <c r="J64" s="16">
        <f t="shared" si="10"/>
        <v>128379038.94574153</v>
      </c>
      <c r="K64" s="19">
        <f t="shared" si="11"/>
        <v>72592263.81979242</v>
      </c>
      <c r="L64" s="16">
        <f t="shared" ref="L64:L127" si="13">SUM(E64:H64)-I64</f>
        <v>38441119419.902664</v>
      </c>
      <c r="M64" s="17">
        <f>VLOOKUP(B64,Encargos!$A$8:$B$652,2,0)</f>
        <v>2.0439999999999998E-3</v>
      </c>
    </row>
    <row r="65" spans="1:13" x14ac:dyDescent="0.25">
      <c r="A65">
        <f t="shared" si="8"/>
        <v>305</v>
      </c>
      <c r="B65" s="1">
        <v>46419</v>
      </c>
      <c r="C65" s="16">
        <f t="shared" si="4"/>
        <v>38441119419.902664</v>
      </c>
      <c r="D65" s="16">
        <f t="shared" ref="D65:D128" si="14">C65*M65</f>
        <v>99254970.342188686</v>
      </c>
      <c r="E65" s="16">
        <f t="shared" si="9"/>
        <v>38540374390.24485</v>
      </c>
      <c r="F65" s="16">
        <f>'9496'!X63</f>
        <v>162691638.02467015</v>
      </c>
      <c r="G65" s="29">
        <f>VLOOKUP(B65,'Fluxo dív. garantidas - RRF'!$O$3:$P$122,2,0)</f>
        <v>31930778.733333334</v>
      </c>
      <c r="H65" s="16">
        <f t="shared" si="12"/>
        <v>129116656.02334285</v>
      </c>
      <c r="I65" s="18">
        <f t="shared" si="6"/>
        <v>202507702.38734818</v>
      </c>
      <c r="J65" s="16">
        <f t="shared" si="10"/>
        <v>129116656.02334285</v>
      </c>
      <c r="K65" s="19">
        <f t="shared" si="11"/>
        <v>73391046.364005327</v>
      </c>
      <c r="L65" s="16">
        <f t="shared" si="13"/>
        <v>38661605760.638855</v>
      </c>
      <c r="M65" s="17">
        <f>VLOOKUP(B65,Encargos!$A$8:$B$652,2,0)</f>
        <v>2.5820000000000001E-3</v>
      </c>
    </row>
    <row r="66" spans="1:13" x14ac:dyDescent="0.25">
      <c r="A66">
        <f t="shared" si="8"/>
        <v>304</v>
      </c>
      <c r="B66" s="1">
        <v>46447</v>
      </c>
      <c r="C66" s="16">
        <f t="shared" si="4"/>
        <v>38661605760.638855</v>
      </c>
      <c r="D66" s="16">
        <f t="shared" si="14"/>
        <v>79024322.174745813</v>
      </c>
      <c r="E66" s="16">
        <f t="shared" si="9"/>
        <v>38740630082.813599</v>
      </c>
      <c r="F66" s="16">
        <f>'9496'!X64</f>
        <v>163190503.12146127</v>
      </c>
      <c r="G66" s="29">
        <f>VLOOKUP(B66,'Fluxo dív. garantidas - RRF'!$O$3:$P$122,2,0)</f>
        <v>31927113.213333331</v>
      </c>
      <c r="H66" s="16">
        <f t="shared" si="12"/>
        <v>129785825.66382799</v>
      </c>
      <c r="I66" s="18">
        <f t="shared" si="6"/>
        <v>203943645.17873898</v>
      </c>
      <c r="J66" s="16">
        <f t="shared" si="10"/>
        <v>129785825.66382799</v>
      </c>
      <c r="K66" s="19">
        <f t="shared" si="11"/>
        <v>74157819.514910996</v>
      </c>
      <c r="L66" s="16">
        <f t="shared" si="13"/>
        <v>38861589879.633476</v>
      </c>
      <c r="M66" s="17">
        <f>VLOOKUP(B66,Encargos!$A$8:$B$652,2,0)</f>
        <v>2.0439999999999998E-3</v>
      </c>
    </row>
    <row r="67" spans="1:13" x14ac:dyDescent="0.25">
      <c r="A67">
        <f t="shared" si="8"/>
        <v>303</v>
      </c>
      <c r="B67" s="1">
        <v>46478</v>
      </c>
      <c r="C67" s="16">
        <f t="shared" si="4"/>
        <v>38861589879.633476</v>
      </c>
      <c r="D67" s="16">
        <f t="shared" si="14"/>
        <v>58525554.358728014</v>
      </c>
      <c r="E67" s="16">
        <f t="shared" si="9"/>
        <v>38920115433.992203</v>
      </c>
      <c r="F67" s="16">
        <f>'9496'!X65</f>
        <v>163433785.4464609</v>
      </c>
      <c r="G67" s="29">
        <f>VLOOKUP(B67,'Fluxo dív. garantidas - RRF'!$O$3:$P$122,2,0)</f>
        <v>91441663.417777777</v>
      </c>
      <c r="H67" s="16">
        <f t="shared" si="12"/>
        <v>130583302.94285482</v>
      </c>
      <c r="I67" s="18">
        <f t="shared" si="6"/>
        <v>205588357.68787551</v>
      </c>
      <c r="J67" s="16">
        <f t="shared" si="10"/>
        <v>130583302.94285482</v>
      </c>
      <c r="K67" s="19">
        <f t="shared" si="11"/>
        <v>75005054.745020688</v>
      </c>
      <c r="L67" s="16">
        <f t="shared" si="13"/>
        <v>39099985828.111427</v>
      </c>
      <c r="M67" s="17">
        <f>VLOOKUP(B67,Encargos!$A$8:$B$652,2,0)</f>
        <v>1.506E-3</v>
      </c>
    </row>
    <row r="68" spans="1:13" x14ac:dyDescent="0.25">
      <c r="A68">
        <f t="shared" si="8"/>
        <v>302</v>
      </c>
      <c r="B68" s="1">
        <v>46508</v>
      </c>
      <c r="C68" s="16">
        <f t="shared" si="4"/>
        <v>39099985828.111427</v>
      </c>
      <c r="D68" s="16">
        <f t="shared" si="14"/>
        <v>100956163.40818371</v>
      </c>
      <c r="E68" s="16">
        <f t="shared" si="9"/>
        <v>39200941991.519608</v>
      </c>
      <c r="F68" s="16">
        <f>'9496'!X66</f>
        <v>163603560.66395</v>
      </c>
      <c r="G68" s="29">
        <f>VLOOKUP(B68,'Fluxo dív. garantidas - RRF'!$O$3:$P$122,2,0)</f>
        <v>26893315.284444444</v>
      </c>
      <c r="H68" s="16">
        <f t="shared" si="12"/>
        <v>131304796.22489335</v>
      </c>
      <c r="I68" s="18">
        <f t="shared" si="6"/>
        <v>207120822.4812867</v>
      </c>
      <c r="J68" s="16">
        <f t="shared" si="10"/>
        <v>131304796.22489335</v>
      </c>
      <c r="K68" s="19">
        <f t="shared" si="11"/>
        <v>75816026.256393358</v>
      </c>
      <c r="L68" s="16">
        <f t="shared" si="13"/>
        <v>39315622841.211609</v>
      </c>
      <c r="M68" s="17">
        <f>VLOOKUP(B68,Encargos!$A$8:$B$652,2,0)</f>
        <v>2.5820000000000001E-3</v>
      </c>
    </row>
    <row r="69" spans="1:13" x14ac:dyDescent="0.25">
      <c r="A69">
        <f t="shared" si="8"/>
        <v>301</v>
      </c>
      <c r="B69" s="1">
        <v>46539</v>
      </c>
      <c r="C69" s="16">
        <f t="shared" ref="C69:C132" si="15">L68</f>
        <v>39315622841.211609</v>
      </c>
      <c r="D69" s="16">
        <f t="shared" si="14"/>
        <v>90937035.63172245</v>
      </c>
      <c r="E69" s="16">
        <f t="shared" si="9"/>
        <v>39406559876.84333</v>
      </c>
      <c r="F69" s="16">
        <f>'9496'!X67</f>
        <v>164193491.73334232</v>
      </c>
      <c r="G69" s="29">
        <f>VLOOKUP(B69,'Fluxo dív. garantidas - RRF'!$O$3:$P$122,2,0)</f>
        <v>78338485.50666666</v>
      </c>
      <c r="H69" s="16">
        <f t="shared" si="12"/>
        <v>132163639.51361115</v>
      </c>
      <c r="I69" s="18">
        <f t="shared" si="6"/>
        <v>208877589.161468</v>
      </c>
      <c r="J69" s="16">
        <f t="shared" si="10"/>
        <v>132163639.51361115</v>
      </c>
      <c r="K69" s="19">
        <f t="shared" si="11"/>
        <v>76713949.647856846</v>
      </c>
      <c r="L69" s="16">
        <f t="shared" si="13"/>
        <v>39572377904.435486</v>
      </c>
      <c r="M69" s="17">
        <f>VLOOKUP(B69,Encargos!$A$8:$B$652,2,0)</f>
        <v>2.313E-3</v>
      </c>
    </row>
    <row r="70" spans="1:13" x14ac:dyDescent="0.25">
      <c r="A70">
        <f t="shared" si="8"/>
        <v>300</v>
      </c>
      <c r="B70" s="1">
        <v>46569</v>
      </c>
      <c r="C70" s="16">
        <f t="shared" si="15"/>
        <v>39572377904.435486</v>
      </c>
      <c r="D70" s="16">
        <f t="shared" si="14"/>
        <v>80885940.436666131</v>
      </c>
      <c r="E70" s="16">
        <f t="shared" si="9"/>
        <v>39653263844.872154</v>
      </c>
      <c r="F70" s="16">
        <f>'9496'!X68</f>
        <v>164530491.42077619</v>
      </c>
      <c r="G70" s="29">
        <f>VLOOKUP(B70,'Fluxo dív. garantidas - RRF'!$O$3:$P$122,2,0)</f>
        <v>25458715.146666665</v>
      </c>
      <c r="H70" s="16">
        <f t="shared" si="12"/>
        <v>132810843.50479867</v>
      </c>
      <c r="I70" s="18">
        <f t="shared" si="6"/>
        <v>210307367.97856653</v>
      </c>
      <c r="J70" s="16">
        <f t="shared" si="10"/>
        <v>132810843.50479867</v>
      </c>
      <c r="K70" s="19">
        <f t="shared" si="11"/>
        <v>77496524.473767862</v>
      </c>
      <c r="L70" s="16">
        <f t="shared" si="13"/>
        <v>39765756526.965828</v>
      </c>
      <c r="M70" s="17">
        <f>VLOOKUP(B70,Encargos!$A$8:$B$652,2,0)</f>
        <v>2.0439999999999998E-3</v>
      </c>
    </row>
    <row r="71" spans="1:13" x14ac:dyDescent="0.25">
      <c r="A71">
        <f t="shared" si="8"/>
        <v>299</v>
      </c>
      <c r="B71" s="1">
        <v>46600</v>
      </c>
      <c r="C71" s="16">
        <f t="shared" si="15"/>
        <v>39765756526.965828</v>
      </c>
      <c r="D71" s="16">
        <f t="shared" si="14"/>
        <v>102675183.35262577</v>
      </c>
      <c r="E71" s="16">
        <f t="shared" si="9"/>
        <v>39868431710.318451</v>
      </c>
      <c r="F71" s="16">
        <f>'9496'!X69</f>
        <v>164829727.50937408</v>
      </c>
      <c r="G71" s="29">
        <f>VLOOKUP(B71,'Fluxo dív. garantidas - RRF'!$O$3:$P$122,2,0)</f>
        <v>25494255.146666665</v>
      </c>
      <c r="H71" s="16">
        <f t="shared" si="12"/>
        <v>133529185.64324832</v>
      </c>
      <c r="I71" s="18">
        <f t="shared" si="6"/>
        <v>211856939.48945704</v>
      </c>
      <c r="J71" s="16">
        <f t="shared" si="10"/>
        <v>133529185.64324832</v>
      </c>
      <c r="K71" s="19">
        <f t="shared" si="11"/>
        <v>78327753.846208721</v>
      </c>
      <c r="L71" s="16">
        <f t="shared" si="13"/>
        <v>39980427939.128288</v>
      </c>
      <c r="M71" s="17">
        <f>VLOOKUP(B71,Encargos!$A$8:$B$652,2,0)</f>
        <v>2.5820000000000001E-3</v>
      </c>
    </row>
    <row r="72" spans="1:13" x14ac:dyDescent="0.25">
      <c r="A72">
        <f t="shared" si="8"/>
        <v>298</v>
      </c>
      <c r="B72" s="1">
        <v>46631</v>
      </c>
      <c r="C72" s="16">
        <f t="shared" si="15"/>
        <v>39980427939.128288</v>
      </c>
      <c r="D72" s="16">
        <f t="shared" si="14"/>
        <v>103229464.93882924</v>
      </c>
      <c r="E72" s="16">
        <f t="shared" si="9"/>
        <v>40083657404.067116</v>
      </c>
      <c r="F72" s="16">
        <f>'9496'!X70</f>
        <v>165338318.17520019</v>
      </c>
      <c r="G72" s="29">
        <f>VLOOKUP(B72,'Fluxo dív. garantidas - RRF'!$O$3:$P$122,2,0)</f>
        <v>25593225.777777776</v>
      </c>
      <c r="H72" s="16">
        <f t="shared" si="12"/>
        <v>134248629.82673365</v>
      </c>
      <c r="I72" s="18">
        <f t="shared" si="6"/>
        <v>213415703.47156936</v>
      </c>
      <c r="J72" s="16">
        <f t="shared" si="10"/>
        <v>134248629.82673365</v>
      </c>
      <c r="K72" s="19">
        <f t="shared" si="11"/>
        <v>79167073.644835711</v>
      </c>
      <c r="L72" s="16">
        <f t="shared" si="13"/>
        <v>40195421874.375259</v>
      </c>
      <c r="M72" s="17">
        <f>VLOOKUP(B72,Encargos!$A$8:$B$652,2,0)</f>
        <v>2.5820000000000001E-3</v>
      </c>
    </row>
    <row r="73" spans="1:13" x14ac:dyDescent="0.25">
      <c r="A73">
        <f t="shared" si="8"/>
        <v>297</v>
      </c>
      <c r="B73" s="1">
        <v>46661</v>
      </c>
      <c r="C73" s="16">
        <f t="shared" si="15"/>
        <v>40195421874.375259</v>
      </c>
      <c r="D73" s="16">
        <f t="shared" si="14"/>
        <v>103784579.27963692</v>
      </c>
      <c r="E73" s="16">
        <f t="shared" si="9"/>
        <v>40299206453.6549</v>
      </c>
      <c r="F73" s="16">
        <f>'9496'!X71</f>
        <v>165765221.71272856</v>
      </c>
      <c r="G73" s="29">
        <f>VLOOKUP(B73,'Fluxo dív. garantidas - RRF'!$O$3:$P$122,2,0)</f>
        <v>104162449.14222221</v>
      </c>
      <c r="H73" s="16">
        <f t="shared" si="12"/>
        <v>135230447.08169952</v>
      </c>
      <c r="I73" s="18">
        <f t="shared" si="6"/>
        <v>215399911.10117662</v>
      </c>
      <c r="J73" s="16">
        <f t="shared" si="10"/>
        <v>135230447.08169952</v>
      </c>
      <c r="K73" s="19">
        <f t="shared" si="11"/>
        <v>80169464.019477099</v>
      </c>
      <c r="L73" s="16">
        <f t="shared" si="13"/>
        <v>40488964660.490379</v>
      </c>
      <c r="M73" s="17">
        <f>VLOOKUP(B73,Encargos!$A$8:$B$652,2,0)</f>
        <v>2.5820000000000001E-3</v>
      </c>
    </row>
    <row r="74" spans="1:13" x14ac:dyDescent="0.25">
      <c r="A74">
        <f t="shared" si="8"/>
        <v>296</v>
      </c>
      <c r="B74" s="1">
        <v>46692</v>
      </c>
      <c r="C74" s="16">
        <f t="shared" si="15"/>
        <v>40488964660.490379</v>
      </c>
      <c r="D74" s="16">
        <f t="shared" si="14"/>
        <v>93650975.259714246</v>
      </c>
      <c r="E74" s="16">
        <f t="shared" si="9"/>
        <v>40582615635.750092</v>
      </c>
      <c r="F74" s="16">
        <f>'9496'!X72</f>
        <v>166190350.32540396</v>
      </c>
      <c r="G74" s="29">
        <f>VLOOKUP(B74,'Fluxo dív. garantidas - RRF'!$O$3:$P$122,2,0)</f>
        <v>39401226.195555553</v>
      </c>
      <c r="H74" s="16">
        <f t="shared" si="12"/>
        <v>135960690.70757017</v>
      </c>
      <c r="I74" s="18">
        <f t="shared" ref="I74:I137" si="16">PMT($N$4,A74,-SUM(E74:G74))</f>
        <v>216991871.27086064</v>
      </c>
      <c r="J74" s="16">
        <f t="shared" si="10"/>
        <v>135960690.70757017</v>
      </c>
      <c r="K74" s="19">
        <f t="shared" si="11"/>
        <v>81031180.563290477</v>
      </c>
      <c r="L74" s="16">
        <f t="shared" si="13"/>
        <v>40707176031.707764</v>
      </c>
      <c r="M74" s="17">
        <f>VLOOKUP(B74,Encargos!$A$8:$B$652,2,0)</f>
        <v>2.313E-3</v>
      </c>
    </row>
    <row r="75" spans="1:13" x14ac:dyDescent="0.25">
      <c r="A75">
        <f t="shared" si="8"/>
        <v>295</v>
      </c>
      <c r="B75" s="1">
        <v>46722</v>
      </c>
      <c r="C75" s="16">
        <f t="shared" si="15"/>
        <v>40707176031.707764</v>
      </c>
      <c r="D75" s="16">
        <f t="shared" si="14"/>
        <v>83205467.808810666</v>
      </c>
      <c r="E75" s="16">
        <f t="shared" si="9"/>
        <v>40790381499.516571</v>
      </c>
      <c r="F75" s="16">
        <f>'9496'!X73</f>
        <v>166531448.47444111</v>
      </c>
      <c r="G75" s="29">
        <f>VLOOKUP(B75,'Fluxo dív. garantidas - RRF'!$O$3:$P$122,2,0)</f>
        <v>91008731.25333333</v>
      </c>
      <c r="H75" s="16">
        <f t="shared" si="12"/>
        <v>136826405.59748116</v>
      </c>
      <c r="I75" s="18">
        <f t="shared" si="16"/>
        <v>218808234.94169778</v>
      </c>
      <c r="J75" s="16">
        <f t="shared" si="10"/>
        <v>136826405.59748116</v>
      </c>
      <c r="K75" s="19">
        <f t="shared" si="11"/>
        <v>81981829.344216615</v>
      </c>
      <c r="L75" s="16">
        <f t="shared" si="13"/>
        <v>40965939849.900131</v>
      </c>
      <c r="M75" s="17">
        <f>VLOOKUP(B75,Encargos!$A$8:$B$652,2,0)</f>
        <v>2.0439999999999998E-3</v>
      </c>
    </row>
    <row r="76" spans="1:13" x14ac:dyDescent="0.25">
      <c r="A76">
        <f t="shared" ref="A76:A139" si="17">A75-1</f>
        <v>294</v>
      </c>
      <c r="B76" s="1">
        <v>46753</v>
      </c>
      <c r="C76" s="16">
        <f t="shared" si="15"/>
        <v>40965939849.900131</v>
      </c>
      <c r="D76" s="16">
        <f t="shared" si="14"/>
        <v>83734381.053195864</v>
      </c>
      <c r="E76" s="16">
        <f t="shared" si="9"/>
        <v>41049674230.953323</v>
      </c>
      <c r="F76" s="16">
        <f>'9496'!X74</f>
        <v>166828546.4556298</v>
      </c>
      <c r="G76" s="29">
        <f>VLOOKUP(B76,'Fluxo dív. garantidas - RRF'!$O$3:$P$122,2,0)</f>
        <v>39370322.071111105</v>
      </c>
      <c r="H76" s="16">
        <f t="shared" si="12"/>
        <v>137519576.99826688</v>
      </c>
      <c r="I76" s="18">
        <f t="shared" si="16"/>
        <v>220356833.18755618</v>
      </c>
      <c r="J76" s="16">
        <f t="shared" si="10"/>
        <v>137519576.99826688</v>
      </c>
      <c r="K76" s="19">
        <f t="shared" si="11"/>
        <v>82837256.189289302</v>
      </c>
      <c r="L76" s="16">
        <f t="shared" si="13"/>
        <v>41173035843.290779</v>
      </c>
      <c r="M76" s="17">
        <f>VLOOKUP(B76,Encargos!$A$8:$B$652,2,0)</f>
        <v>2.0439999999999998E-3</v>
      </c>
    </row>
    <row r="77" spans="1:13" x14ac:dyDescent="0.25">
      <c r="A77">
        <f t="shared" si="17"/>
        <v>293</v>
      </c>
      <c r="B77" s="1">
        <v>46784</v>
      </c>
      <c r="C77" s="16">
        <f t="shared" si="15"/>
        <v>41173035843.290779</v>
      </c>
      <c r="D77" s="16">
        <f t="shared" si="14"/>
        <v>117384325.18922201</v>
      </c>
      <c r="E77" s="16">
        <f t="shared" ref="E77:E140" si="18">C77+D77</f>
        <v>41290420168.480003</v>
      </c>
      <c r="F77" s="16">
        <f>'9496'!X75</f>
        <v>125383669.93641932</v>
      </c>
      <c r="G77" s="29">
        <f>VLOOKUP(B77,'Fluxo dív. garantidas - RRF'!$O$3:$P$122,2,0)</f>
        <v>29666790.343333334</v>
      </c>
      <c r="H77" s="16">
        <f t="shared" si="12"/>
        <v>138151568.7625325</v>
      </c>
      <c r="I77" s="18">
        <f t="shared" si="16"/>
        <v>221814895.85761449</v>
      </c>
      <c r="J77" s="16">
        <f t="shared" ref="J77:J140" si="19">H77</f>
        <v>138151568.7625325</v>
      </c>
      <c r="K77" s="19">
        <f t="shared" ref="K77:K140" si="20">I77-J77</f>
        <v>83663327.095081985</v>
      </c>
      <c r="L77" s="16">
        <f t="shared" si="13"/>
        <v>41361807301.664673</v>
      </c>
      <c r="M77" s="17">
        <f>VLOOKUP(B77,Encargos!$A$8:$B$652,2,0)</f>
        <v>2.8509999999999998E-3</v>
      </c>
    </row>
    <row r="78" spans="1:13" x14ac:dyDescent="0.25">
      <c r="A78">
        <f t="shared" si="17"/>
        <v>292</v>
      </c>
      <c r="B78" s="1">
        <v>46813</v>
      </c>
      <c r="C78" s="16">
        <f t="shared" si="15"/>
        <v>41361807301.664673</v>
      </c>
      <c r="D78" s="16">
        <f t="shared" si="14"/>
        <v>95669860.28875038</v>
      </c>
      <c r="E78" s="16">
        <f t="shared" si="18"/>
        <v>41457477161.953423</v>
      </c>
      <c r="F78" s="16">
        <f>'9496'!X76</f>
        <v>125831212.29817419</v>
      </c>
      <c r="G78" s="29">
        <f>VLOOKUP(B78,'Fluxo dív. garantidas - RRF'!$O$3:$P$122,2,0)</f>
        <v>29549288.74666667</v>
      </c>
      <c r="H78" s="16">
        <f t="shared" si="12"/>
        <v>138709525.54332754</v>
      </c>
      <c r="I78" s="18">
        <f t="shared" si="16"/>
        <v>223161227.49511009</v>
      </c>
      <c r="J78" s="16">
        <f t="shared" si="19"/>
        <v>138709525.54332754</v>
      </c>
      <c r="K78" s="19">
        <f t="shared" si="20"/>
        <v>84451701.951782554</v>
      </c>
      <c r="L78" s="16">
        <f t="shared" si="13"/>
        <v>41528405961.046478</v>
      </c>
      <c r="M78" s="17">
        <f>VLOOKUP(B78,Encargos!$A$8:$B$652,2,0)</f>
        <v>2.313E-3</v>
      </c>
    </row>
    <row r="79" spans="1:13" x14ac:dyDescent="0.25">
      <c r="A79">
        <f t="shared" si="17"/>
        <v>291</v>
      </c>
      <c r="B79" s="1">
        <v>46844</v>
      </c>
      <c r="C79" s="16">
        <f t="shared" si="15"/>
        <v>41528405961.046478</v>
      </c>
      <c r="D79" s="16">
        <f t="shared" si="14"/>
        <v>73712920.5808575</v>
      </c>
      <c r="E79" s="16">
        <f t="shared" si="18"/>
        <v>41602118881.627335</v>
      </c>
      <c r="F79" s="16">
        <f>'9496'!X77</f>
        <v>126054897.64356869</v>
      </c>
      <c r="G79" s="29">
        <f>VLOOKUP(B79,'Fluxo dív. garantidas - RRF'!$O$3:$P$122,2,0)</f>
        <v>53186296.083333343</v>
      </c>
      <c r="H79" s="16">
        <f t="shared" si="12"/>
        <v>139271200.2511808</v>
      </c>
      <c r="I79" s="18">
        <f t="shared" si="16"/>
        <v>224520527.2164095</v>
      </c>
      <c r="J79" s="16">
        <f t="shared" si="19"/>
        <v>139271200.2511808</v>
      </c>
      <c r="K79" s="19">
        <f t="shared" si="20"/>
        <v>85249326.965228707</v>
      </c>
      <c r="L79" s="16">
        <f t="shared" si="13"/>
        <v>41696110748.389015</v>
      </c>
      <c r="M79" s="17">
        <f>VLOOKUP(B79,Encargos!$A$8:$B$652,2,0)</f>
        <v>1.7750000000000001E-3</v>
      </c>
    </row>
    <row r="80" spans="1:13" x14ac:dyDescent="0.25">
      <c r="A80">
        <f t="shared" si="17"/>
        <v>290</v>
      </c>
      <c r="B80" s="1">
        <v>46874</v>
      </c>
      <c r="C80" s="16">
        <f t="shared" si="15"/>
        <v>41696110748.389015</v>
      </c>
      <c r="D80" s="16">
        <f t="shared" si="14"/>
        <v>118875611.74365707</v>
      </c>
      <c r="E80" s="16">
        <f t="shared" si="18"/>
        <v>41814986360.132675</v>
      </c>
      <c r="F80" s="16">
        <f>'9496'!X78</f>
        <v>126219752.38625678</v>
      </c>
      <c r="G80" s="29">
        <f>VLOOKUP(B80,'Fluxo dív. garantidas - RRF'!$O$3:$P$122,2,0)</f>
        <v>2134413.6000000006</v>
      </c>
      <c r="H80" s="16">
        <f t="shared" si="12"/>
        <v>139811135.0870631</v>
      </c>
      <c r="I80" s="18">
        <f t="shared" si="16"/>
        <v>225851782.31534362</v>
      </c>
      <c r="J80" s="16">
        <f t="shared" si="19"/>
        <v>139811135.0870631</v>
      </c>
      <c r="K80" s="19">
        <f t="shared" si="20"/>
        <v>86040647.228280514</v>
      </c>
      <c r="L80" s="16">
        <f t="shared" si="13"/>
        <v>41857299878.890648</v>
      </c>
      <c r="M80" s="17">
        <f>VLOOKUP(B80,Encargos!$A$8:$B$652,2,0)</f>
        <v>2.8509999999999998E-3</v>
      </c>
    </row>
    <row r="81" spans="1:13" x14ac:dyDescent="0.25">
      <c r="A81">
        <f t="shared" si="17"/>
        <v>289</v>
      </c>
      <c r="B81" s="1">
        <v>46905</v>
      </c>
      <c r="C81" s="16">
        <f t="shared" si="15"/>
        <v>41857299878.890648</v>
      </c>
      <c r="D81" s="16">
        <f t="shared" si="14"/>
        <v>63037093.617609315</v>
      </c>
      <c r="E81" s="16">
        <f t="shared" si="18"/>
        <v>41920336972.508255</v>
      </c>
      <c r="F81" s="16">
        <f>'9496'!X79</f>
        <v>126700058.06003556</v>
      </c>
      <c r="G81" s="29">
        <f>VLOOKUP(B81,'Fluxo dív. garantidas - RRF'!$O$3:$P$122,2,0)</f>
        <v>40616266.306666672</v>
      </c>
      <c r="H81" s="16">
        <f t="shared" si="12"/>
        <v>140292177.65624985</v>
      </c>
      <c r="I81" s="18">
        <f t="shared" si="16"/>
        <v>227094713.18199575</v>
      </c>
      <c r="J81" s="16">
        <f t="shared" si="19"/>
        <v>140292177.65624985</v>
      </c>
      <c r="K81" s="19">
        <f t="shared" si="20"/>
        <v>86802535.525745898</v>
      </c>
      <c r="L81" s="16">
        <f t="shared" si="13"/>
        <v>42000850761.349205</v>
      </c>
      <c r="M81" s="17">
        <f>VLOOKUP(B81,Encargos!$A$8:$B$652,2,0)</f>
        <v>1.506E-3</v>
      </c>
    </row>
    <row r="82" spans="1:13" x14ac:dyDescent="0.25">
      <c r="A82">
        <f t="shared" si="17"/>
        <v>288</v>
      </c>
      <c r="B82" s="1">
        <v>46935</v>
      </c>
      <c r="C82" s="16">
        <f t="shared" si="15"/>
        <v>42000850761.349205</v>
      </c>
      <c r="D82" s="16">
        <f t="shared" si="14"/>
        <v>108446196.66580366</v>
      </c>
      <c r="E82" s="16">
        <f t="shared" si="18"/>
        <v>42109296958.015007</v>
      </c>
      <c r="F82" s="16">
        <f>'9496'!X80</f>
        <v>126736194.23222716</v>
      </c>
      <c r="G82" s="29">
        <f>VLOOKUP(B82,'Fluxo dív. garantidas - RRF'!$O$3:$P$122,2,0)</f>
        <v>2103826.7466666671</v>
      </c>
      <c r="H82" s="16">
        <f t="shared" si="12"/>
        <v>140793789.92997965</v>
      </c>
      <c r="I82" s="18">
        <f t="shared" si="16"/>
        <v>228377697.80162278</v>
      </c>
      <c r="J82" s="16">
        <f t="shared" si="19"/>
        <v>140793789.92997965</v>
      </c>
      <c r="K82" s="19">
        <f t="shared" si="20"/>
        <v>87583907.871643126</v>
      </c>
      <c r="L82" s="16">
        <f t="shared" si="13"/>
        <v>42150553071.122253</v>
      </c>
      <c r="M82" s="17">
        <f>VLOOKUP(B82,Encargos!$A$8:$B$652,2,0)</f>
        <v>2.5820000000000001E-3</v>
      </c>
    </row>
    <row r="83" spans="1:13" x14ac:dyDescent="0.25">
      <c r="A83">
        <f t="shared" si="17"/>
        <v>287</v>
      </c>
      <c r="B83" s="1">
        <v>46966</v>
      </c>
      <c r="C83" s="16">
        <f t="shared" si="15"/>
        <v>42150553071.122253</v>
      </c>
      <c r="D83" s="16">
        <f t="shared" si="14"/>
        <v>97494229.253505766</v>
      </c>
      <c r="E83" s="16">
        <f t="shared" si="18"/>
        <v>42248047300.375763</v>
      </c>
      <c r="F83" s="16">
        <f>'9496'!X81</f>
        <v>127193186.84467825</v>
      </c>
      <c r="G83" s="29">
        <f>VLOOKUP(B83,'Fluxo dív. garantidas - RRF'!$O$3:$P$122,2,0)</f>
        <v>2063150.9066666667</v>
      </c>
      <c r="H83" s="16">
        <f t="shared" si="12"/>
        <v>141257678.79375705</v>
      </c>
      <c r="I83" s="18">
        <f t="shared" si="16"/>
        <v>229606264.65768287</v>
      </c>
      <c r="J83" s="16">
        <f t="shared" si="19"/>
        <v>141257678.79375705</v>
      </c>
      <c r="K83" s="19">
        <f t="shared" si="20"/>
        <v>88348585.863925815</v>
      </c>
      <c r="L83" s="16">
        <f t="shared" si="13"/>
        <v>42288955052.263184</v>
      </c>
      <c r="M83" s="17">
        <f>VLOOKUP(B83,Encargos!$A$8:$B$652,2,0)</f>
        <v>2.313E-3</v>
      </c>
    </row>
    <row r="84" spans="1:13" x14ac:dyDescent="0.25">
      <c r="A84">
        <f t="shared" si="17"/>
        <v>286</v>
      </c>
      <c r="B84" s="1">
        <v>46997</v>
      </c>
      <c r="C84" s="16">
        <f t="shared" si="15"/>
        <v>42288955052.263184</v>
      </c>
      <c r="D84" s="16">
        <f t="shared" si="14"/>
        <v>97814353.035884738</v>
      </c>
      <c r="E84" s="16">
        <f t="shared" si="18"/>
        <v>42386769405.299065</v>
      </c>
      <c r="F84" s="16">
        <f>'9496'!X82</f>
        <v>127455385.44670886</v>
      </c>
      <c r="G84" s="29">
        <f>VLOOKUP(B84,'Fluxo dív. garantidas - RRF'!$O$3:$P$122,2,0)</f>
        <v>2002339.87</v>
      </c>
      <c r="H84" s="16">
        <f t="shared" si="12"/>
        <v>141720757.1020526</v>
      </c>
      <c r="I84" s="18">
        <f t="shared" si="16"/>
        <v>230840229.71799317</v>
      </c>
      <c r="J84" s="16">
        <f t="shared" si="19"/>
        <v>141720757.1020526</v>
      </c>
      <c r="K84" s="19">
        <f t="shared" si="20"/>
        <v>89119472.615940571</v>
      </c>
      <c r="L84" s="16">
        <f t="shared" si="13"/>
        <v>42427107657.999832</v>
      </c>
      <c r="M84" s="17">
        <f>VLOOKUP(B84,Encargos!$A$8:$B$652,2,0)</f>
        <v>2.313E-3</v>
      </c>
    </row>
    <row r="85" spans="1:13" x14ac:dyDescent="0.25">
      <c r="A85">
        <f t="shared" si="17"/>
        <v>285</v>
      </c>
      <c r="B85" s="1">
        <v>47027</v>
      </c>
      <c r="C85" s="16">
        <f t="shared" si="15"/>
        <v>42427107657.999832</v>
      </c>
      <c r="D85" s="16">
        <f t="shared" si="14"/>
        <v>120959683.93295752</v>
      </c>
      <c r="E85" s="16">
        <f t="shared" si="18"/>
        <v>42548067341.932793</v>
      </c>
      <c r="F85" s="16">
        <f>'9496'!X83</f>
        <v>127752474.86038145</v>
      </c>
      <c r="G85" s="29">
        <f>VLOOKUP(B85,'Fluxo dív. garantidas - RRF'!$O$3:$P$122,2,0)</f>
        <v>43690142.416666672</v>
      </c>
      <c r="H85" s="16">
        <f t="shared" si="12"/>
        <v>142398366.53069946</v>
      </c>
      <c r="I85" s="18">
        <f t="shared" si="16"/>
        <v>232431151.60985255</v>
      </c>
      <c r="J85" s="16">
        <f t="shared" si="19"/>
        <v>142398366.53069946</v>
      </c>
      <c r="K85" s="19">
        <f t="shared" si="20"/>
        <v>90032785.079153091</v>
      </c>
      <c r="L85" s="16">
        <f t="shared" si="13"/>
        <v>42629477174.130684</v>
      </c>
      <c r="M85" s="17">
        <f>VLOOKUP(B85,Encargos!$A$8:$B$652,2,0)</f>
        <v>2.8509999999999998E-3</v>
      </c>
    </row>
    <row r="86" spans="1:13" x14ac:dyDescent="0.25">
      <c r="A86">
        <f t="shared" si="17"/>
        <v>284</v>
      </c>
      <c r="B86" s="1">
        <v>47058</v>
      </c>
      <c r="C86" s="16">
        <f t="shared" si="15"/>
        <v>42629477174.130684</v>
      </c>
      <c r="D86" s="16">
        <f t="shared" si="14"/>
        <v>87134651.343923107</v>
      </c>
      <c r="E86" s="16">
        <f t="shared" si="18"/>
        <v>42716611825.474609</v>
      </c>
      <c r="F86" s="16">
        <f>'9496'!X84</f>
        <v>128176514.70944625</v>
      </c>
      <c r="G86" s="29">
        <f>VLOOKUP(B86,'Fluxo dív. garantidas - RRF'!$O$3:$P$122,2,0)</f>
        <v>2047792.166666667</v>
      </c>
      <c r="H86" s="16">
        <f t="shared" si="12"/>
        <v>142822787.10783574</v>
      </c>
      <c r="I86" s="18">
        <f t="shared" si="16"/>
        <v>233616270.36618719</v>
      </c>
      <c r="J86" s="16">
        <f t="shared" si="19"/>
        <v>142822787.10783574</v>
      </c>
      <c r="K86" s="19">
        <f t="shared" si="20"/>
        <v>90793483.258351445</v>
      </c>
      <c r="L86" s="16">
        <f t="shared" si="13"/>
        <v>42756042649.092369</v>
      </c>
      <c r="M86" s="17">
        <f>VLOOKUP(B86,Encargos!$A$8:$B$652,2,0)</f>
        <v>2.0439999999999998E-3</v>
      </c>
    </row>
    <row r="87" spans="1:13" x14ac:dyDescent="0.25">
      <c r="A87">
        <f t="shared" si="17"/>
        <v>283</v>
      </c>
      <c r="B87" s="1">
        <v>47088</v>
      </c>
      <c r="C87" s="16">
        <f t="shared" si="15"/>
        <v>42756042649.092369</v>
      </c>
      <c r="D87" s="16">
        <f t="shared" si="14"/>
        <v>98894726.647350654</v>
      </c>
      <c r="E87" s="16">
        <f t="shared" si="18"/>
        <v>42854937375.739723</v>
      </c>
      <c r="F87" s="16">
        <f>'9496'!X85</f>
        <v>128342966.16504768</v>
      </c>
      <c r="G87" s="29">
        <f>VLOOKUP(B87,'Fluxo dív. garantidas - RRF'!$O$3:$P$122,2,0)</f>
        <v>40736065.423333332</v>
      </c>
      <c r="H87" s="16">
        <f t="shared" si="12"/>
        <v>143413388.02442703</v>
      </c>
      <c r="I87" s="18">
        <f t="shared" si="16"/>
        <v>235080461.76642594</v>
      </c>
      <c r="J87" s="16">
        <f t="shared" si="19"/>
        <v>143413388.02442703</v>
      </c>
      <c r="K87" s="19">
        <f t="shared" si="20"/>
        <v>91667073.741998911</v>
      </c>
      <c r="L87" s="16">
        <f t="shared" si="13"/>
        <v>42932349333.586105</v>
      </c>
      <c r="M87" s="17">
        <f>VLOOKUP(B87,Encargos!$A$8:$B$652,2,0)</f>
        <v>2.313E-3</v>
      </c>
    </row>
    <row r="88" spans="1:13" x14ac:dyDescent="0.25">
      <c r="A88">
        <f t="shared" si="17"/>
        <v>282</v>
      </c>
      <c r="B88" s="1">
        <v>47119</v>
      </c>
      <c r="C88" s="16">
        <f t="shared" si="15"/>
        <v>42932349333.586105</v>
      </c>
      <c r="D88" s="16">
        <f t="shared" si="14"/>
        <v>87753722.037849993</v>
      </c>
      <c r="E88" s="16">
        <f t="shared" si="18"/>
        <v>43020103055.623955</v>
      </c>
      <c r="F88" s="16">
        <f>'9496'!X86</f>
        <v>128670977.47567721</v>
      </c>
      <c r="G88" s="29">
        <f>VLOOKUP(B88,'Fluxo dív. garantidas - RRF'!$O$3:$P$122,2,0)</f>
        <v>1978394.9933333336</v>
      </c>
      <c r="H88" s="16">
        <f t="shared" si="12"/>
        <v>143835841.42697656</v>
      </c>
      <c r="I88" s="18">
        <f t="shared" si="16"/>
        <v>236276350.20730668</v>
      </c>
      <c r="J88" s="16">
        <f t="shared" si="19"/>
        <v>143835841.42697656</v>
      </c>
      <c r="K88" s="19">
        <f t="shared" si="20"/>
        <v>92440508.780330122</v>
      </c>
      <c r="L88" s="16">
        <f t="shared" si="13"/>
        <v>43058311919.312637</v>
      </c>
      <c r="M88" s="17">
        <f>VLOOKUP(B88,Encargos!$A$8:$B$652,2,0)</f>
        <v>2.0439999999999998E-3</v>
      </c>
    </row>
    <row r="89" spans="1:13" x14ac:dyDescent="0.25">
      <c r="A89">
        <f t="shared" si="17"/>
        <v>281</v>
      </c>
      <c r="B89" s="1">
        <v>47150</v>
      </c>
      <c r="C89" s="16">
        <f t="shared" si="15"/>
        <v>43058311919.312637</v>
      </c>
      <c r="D89" s="16">
        <f t="shared" si="14"/>
        <v>88011189.563075021</v>
      </c>
      <c r="E89" s="16">
        <f t="shared" si="18"/>
        <v>43146323108.87571</v>
      </c>
      <c r="F89" s="16">
        <f>'9496'!X87</f>
        <v>85934406.622967154</v>
      </c>
      <c r="G89" s="29">
        <f>VLOOKUP(B89,'Fluxo dív. garantidas - RRF'!$O$3:$P$122,2,0)</f>
        <v>1358215.4711111113</v>
      </c>
      <c r="H89" s="16">
        <f t="shared" si="12"/>
        <v>144112052.43656597</v>
      </c>
      <c r="I89" s="18">
        <f t="shared" si="16"/>
        <v>237238304.89037463</v>
      </c>
      <c r="J89" s="16">
        <f t="shared" si="19"/>
        <v>144112052.43656597</v>
      </c>
      <c r="K89" s="19">
        <f t="shared" si="20"/>
        <v>93126252.453808665</v>
      </c>
      <c r="L89" s="16">
        <f t="shared" si="13"/>
        <v>43140489478.515984</v>
      </c>
      <c r="M89" s="17">
        <f>VLOOKUP(B89,Encargos!$A$8:$B$652,2,0)</f>
        <v>2.0439999999999998E-3</v>
      </c>
    </row>
    <row r="90" spans="1:13" x14ac:dyDescent="0.25">
      <c r="A90">
        <f t="shared" si="17"/>
        <v>280</v>
      </c>
      <c r="B90" s="1">
        <v>47178</v>
      </c>
      <c r="C90" s="16">
        <f t="shared" si="15"/>
        <v>43140489478.515984</v>
      </c>
      <c r="D90" s="16">
        <f t="shared" si="14"/>
        <v>111388743.83352828</v>
      </c>
      <c r="E90" s="16">
        <f t="shared" si="18"/>
        <v>43251878222.34951</v>
      </c>
      <c r="F90" s="16">
        <f>'9496'!X88</f>
        <v>86111707.291068599</v>
      </c>
      <c r="G90" s="29">
        <f>VLOOKUP(B90,'Fluxo dív. garantidas - RRF'!$O$3:$P$122,2,0)</f>
        <v>1354810.9488888886</v>
      </c>
      <c r="H90" s="16">
        <f t="shared" si="12"/>
        <v>144464482.46863157</v>
      </c>
      <c r="I90" s="18">
        <f t="shared" si="16"/>
        <v>238331850.32444611</v>
      </c>
      <c r="J90" s="16">
        <f t="shared" si="19"/>
        <v>144464482.46863157</v>
      </c>
      <c r="K90" s="19">
        <f t="shared" si="20"/>
        <v>93867367.855814546</v>
      </c>
      <c r="L90" s="16">
        <f t="shared" si="13"/>
        <v>43245477372.73365</v>
      </c>
      <c r="M90" s="17">
        <f>VLOOKUP(B90,Encargos!$A$8:$B$652,2,0)</f>
        <v>2.5820000000000001E-3</v>
      </c>
    </row>
    <row r="91" spans="1:13" x14ac:dyDescent="0.25">
      <c r="A91">
        <f t="shared" si="17"/>
        <v>279</v>
      </c>
      <c r="B91" s="1">
        <v>47209</v>
      </c>
      <c r="C91" s="16">
        <f t="shared" si="15"/>
        <v>43245477372.73365</v>
      </c>
      <c r="D91" s="16">
        <f t="shared" si="14"/>
        <v>65127688.923336878</v>
      </c>
      <c r="E91" s="16">
        <f t="shared" si="18"/>
        <v>43310605061.65699</v>
      </c>
      <c r="F91" s="16">
        <f>'9496'!X89</f>
        <v>86372760.881258905</v>
      </c>
      <c r="G91" s="29">
        <f>VLOOKUP(B91,'Fluxo dív. garantidas - RRF'!$O$3:$P$122,2,0)</f>
        <v>30279241.211111113</v>
      </c>
      <c r="H91" s="16">
        <f t="shared" si="12"/>
        <v>144757523.5458312</v>
      </c>
      <c r="I91" s="18">
        <f t="shared" si="16"/>
        <v>239333663.52534506</v>
      </c>
      <c r="J91" s="16">
        <f t="shared" si="19"/>
        <v>144757523.5458312</v>
      </c>
      <c r="K91" s="19">
        <f t="shared" si="20"/>
        <v>94576139.979513854</v>
      </c>
      <c r="L91" s="16">
        <f t="shared" si="13"/>
        <v>43332680923.769844</v>
      </c>
      <c r="M91" s="17">
        <f>VLOOKUP(B91,Encargos!$A$8:$B$652,2,0)</f>
        <v>1.506E-3</v>
      </c>
    </row>
    <row r="92" spans="1:13" x14ac:dyDescent="0.25">
      <c r="A92">
        <f t="shared" si="17"/>
        <v>278</v>
      </c>
      <c r="B92" s="1">
        <v>47239</v>
      </c>
      <c r="C92" s="16">
        <f t="shared" si="15"/>
        <v>43332680923.769844</v>
      </c>
      <c r="D92" s="16">
        <f t="shared" si="14"/>
        <v>100228490.97667965</v>
      </c>
      <c r="E92" s="16">
        <f t="shared" si="18"/>
        <v>43432909414.746521</v>
      </c>
      <c r="F92" s="16">
        <f>'9496'!X90</f>
        <v>86418307.600675836</v>
      </c>
      <c r="G92" s="29">
        <f>VLOOKUP(B92,'Fluxo dív. garantidas - RRF'!$O$3:$P$122,2,0)</f>
        <v>1367302.7800000003</v>
      </c>
      <c r="H92" s="16">
        <f t="shared" si="12"/>
        <v>145068983.41709065</v>
      </c>
      <c r="I92" s="18">
        <f t="shared" si="16"/>
        <v>240372096.93664131</v>
      </c>
      <c r="J92" s="16">
        <f t="shared" si="19"/>
        <v>145068983.41709065</v>
      </c>
      <c r="K92" s="19">
        <f t="shared" si="20"/>
        <v>95303113.519550651</v>
      </c>
      <c r="L92" s="16">
        <f t="shared" si="13"/>
        <v>43425391911.607651</v>
      </c>
      <c r="M92" s="17">
        <f>VLOOKUP(B92,Encargos!$A$8:$B$652,2,0)</f>
        <v>2.313E-3</v>
      </c>
    </row>
    <row r="93" spans="1:13" x14ac:dyDescent="0.25">
      <c r="A93">
        <f t="shared" si="17"/>
        <v>277</v>
      </c>
      <c r="B93" s="1">
        <v>47270</v>
      </c>
      <c r="C93" s="16">
        <f t="shared" si="15"/>
        <v>43425391911.607651</v>
      </c>
      <c r="D93" s="16">
        <f t="shared" si="14"/>
        <v>100442931.49154849</v>
      </c>
      <c r="E93" s="16">
        <f t="shared" si="18"/>
        <v>43525834843.099197</v>
      </c>
      <c r="F93" s="16">
        <f>'9496'!X91</f>
        <v>86685661.48410295</v>
      </c>
      <c r="G93" s="29">
        <f>VLOOKUP(B93,'Fluxo dív. garantidas - RRF'!$O$3:$P$122,2,0)</f>
        <v>27090669.879999995</v>
      </c>
      <c r="H93" s="16">
        <f t="shared" si="12"/>
        <v>145465370.58154434</v>
      </c>
      <c r="I93" s="18">
        <f t="shared" si="16"/>
        <v>241557862.47956711</v>
      </c>
      <c r="J93" s="16">
        <f t="shared" si="19"/>
        <v>145465370.58154434</v>
      </c>
      <c r="K93" s="19">
        <f t="shared" si="20"/>
        <v>96092491.898022771</v>
      </c>
      <c r="L93" s="16">
        <f t="shared" si="13"/>
        <v>43543518682.565269</v>
      </c>
      <c r="M93" s="17">
        <f>VLOOKUP(B93,Encargos!$A$8:$B$652,2,0)</f>
        <v>2.313E-3</v>
      </c>
    </row>
    <row r="94" spans="1:13" x14ac:dyDescent="0.25">
      <c r="A94">
        <f t="shared" si="17"/>
        <v>276</v>
      </c>
      <c r="B94" s="1">
        <v>47300</v>
      </c>
      <c r="C94" s="16">
        <f t="shared" si="15"/>
        <v>43543518682.565269</v>
      </c>
      <c r="D94" s="16">
        <f t="shared" si="14"/>
        <v>100716158.71277347</v>
      </c>
      <c r="E94" s="16">
        <f t="shared" si="18"/>
        <v>43644234841.278046</v>
      </c>
      <c r="F94" s="16">
        <f>'9496'!X92</f>
        <v>86886165.419115692</v>
      </c>
      <c r="G94" s="29">
        <f>VLOOKUP(B94,'Fluxo dív. garantidas - RRF'!$O$3:$P$122,2,0)</f>
        <v>1341163.3577777781</v>
      </c>
      <c r="H94" s="16">
        <f t="shared" si="12"/>
        <v>145774873.90018314</v>
      </c>
      <c r="I94" s="18">
        <f t="shared" si="16"/>
        <v>242606027.31209165</v>
      </c>
      <c r="J94" s="16">
        <f t="shared" si="19"/>
        <v>145774873.90018314</v>
      </c>
      <c r="K94" s="19">
        <f t="shared" si="20"/>
        <v>96831153.411908507</v>
      </c>
      <c r="L94" s="16">
        <f t="shared" si="13"/>
        <v>43635631016.643036</v>
      </c>
      <c r="M94" s="17">
        <f>VLOOKUP(B94,Encargos!$A$8:$B$652,2,0)</f>
        <v>2.313E-3</v>
      </c>
    </row>
    <row r="95" spans="1:13" x14ac:dyDescent="0.25">
      <c r="A95">
        <f t="shared" si="17"/>
        <v>275</v>
      </c>
      <c r="B95" s="1">
        <v>47331</v>
      </c>
      <c r="C95" s="16">
        <f t="shared" si="15"/>
        <v>43635631016.643036</v>
      </c>
      <c r="D95" s="16">
        <f t="shared" si="14"/>
        <v>100929214.54149534</v>
      </c>
      <c r="E95" s="16">
        <f t="shared" si="18"/>
        <v>43736560231.184532</v>
      </c>
      <c r="F95" s="16">
        <f>'9496'!X93</f>
        <v>87087133.1197301</v>
      </c>
      <c r="G95" s="29">
        <f>VLOOKUP(B95,'Fluxo dív. garantidas - RRF'!$O$3:$P$122,2,0)</f>
        <v>1334476.3777777776</v>
      </c>
      <c r="H95" s="16">
        <f t="shared" si="12"/>
        <v>146083272.80227348</v>
      </c>
      <c r="I95" s="18">
        <f t="shared" si="16"/>
        <v>243658782.8267501</v>
      </c>
      <c r="J95" s="16">
        <f t="shared" si="19"/>
        <v>146083272.80227348</v>
      </c>
      <c r="K95" s="19">
        <f t="shared" si="20"/>
        <v>97575510.024476618</v>
      </c>
      <c r="L95" s="16">
        <f t="shared" si="13"/>
        <v>43727406330.657562</v>
      </c>
      <c r="M95" s="17">
        <f>VLOOKUP(B95,Encargos!$A$8:$B$652,2,0)</f>
        <v>2.313E-3</v>
      </c>
    </row>
    <row r="96" spans="1:13" x14ac:dyDescent="0.25">
      <c r="A96">
        <f t="shared" si="17"/>
        <v>274</v>
      </c>
      <c r="B96" s="1">
        <v>47362</v>
      </c>
      <c r="C96" s="16">
        <f t="shared" si="15"/>
        <v>43727406330.657562</v>
      </c>
      <c r="D96" s="16">
        <f t="shared" si="14"/>
        <v>112904163.14575782</v>
      </c>
      <c r="E96" s="16">
        <f t="shared" si="18"/>
        <v>43840310493.803322</v>
      </c>
      <c r="F96" s="16">
        <f>'9496'!X94</f>
        <v>87290076.852090567</v>
      </c>
      <c r="G96" s="29">
        <f>VLOOKUP(B96,'Fluxo dív. garantidas - RRF'!$O$3:$P$122,2,0)</f>
        <v>1315475.4133333331</v>
      </c>
      <c r="H96" s="16">
        <f t="shared" si="12"/>
        <v>146429720.15356249</v>
      </c>
      <c r="I96" s="18">
        <f t="shared" si="16"/>
        <v>244781639.54533917</v>
      </c>
      <c r="J96" s="16">
        <f t="shared" si="19"/>
        <v>146429720.15356249</v>
      </c>
      <c r="K96" s="19">
        <f t="shared" si="20"/>
        <v>98351919.391776681</v>
      </c>
      <c r="L96" s="16">
        <f t="shared" si="13"/>
        <v>43830564126.676964</v>
      </c>
      <c r="M96" s="17">
        <f>VLOOKUP(B96,Encargos!$A$8:$B$652,2,0)</f>
        <v>2.5820000000000001E-3</v>
      </c>
    </row>
    <row r="97" spans="1:13" x14ac:dyDescent="0.25">
      <c r="A97">
        <f t="shared" si="17"/>
        <v>273</v>
      </c>
      <c r="B97" s="1">
        <v>47392</v>
      </c>
      <c r="C97" s="16">
        <f t="shared" si="15"/>
        <v>43830564126.676964</v>
      </c>
      <c r="D97" s="16">
        <f t="shared" si="14"/>
        <v>124960938.32515602</v>
      </c>
      <c r="E97" s="16">
        <f t="shared" si="18"/>
        <v>43955525065.002121</v>
      </c>
      <c r="F97" s="16">
        <f>'9496'!X95</f>
        <v>87538214.457060277</v>
      </c>
      <c r="G97" s="29">
        <f>VLOOKUP(B97,'Fluxo dív. garantidas - RRF'!$O$3:$P$122,2,0)</f>
        <v>30387147.311111107</v>
      </c>
      <c r="H97" s="16">
        <f t="shared" si="12"/>
        <v>146911501.42256767</v>
      </c>
      <c r="I97" s="18">
        <f t="shared" si="16"/>
        <v>246138092.69497505</v>
      </c>
      <c r="J97" s="16">
        <f t="shared" si="19"/>
        <v>146911501.42256767</v>
      </c>
      <c r="K97" s="19">
        <f t="shared" si="20"/>
        <v>99226591.272407383</v>
      </c>
      <c r="L97" s="16">
        <f t="shared" si="13"/>
        <v>43974223835.497887</v>
      </c>
      <c r="M97" s="17">
        <f>VLOOKUP(B97,Encargos!$A$8:$B$652,2,0)</f>
        <v>2.8509999999999998E-3</v>
      </c>
    </row>
    <row r="98" spans="1:13" x14ac:dyDescent="0.25">
      <c r="A98">
        <f t="shared" si="17"/>
        <v>272</v>
      </c>
      <c r="B98" s="1">
        <v>47423</v>
      </c>
      <c r="C98" s="16">
        <f t="shared" si="15"/>
        <v>43974223835.497887</v>
      </c>
      <c r="D98" s="16">
        <f t="shared" si="14"/>
        <v>78054247.30800876</v>
      </c>
      <c r="E98" s="16">
        <f t="shared" si="18"/>
        <v>44052278082.805893</v>
      </c>
      <c r="F98" s="16">
        <f>'9496'!X96</f>
        <v>87804473.290701479</v>
      </c>
      <c r="G98" s="29">
        <f>VLOOKUP(B98,'Fluxo dív. garantidas - RRF'!$O$3:$P$122,2,0)</f>
        <v>1268446.3111111112</v>
      </c>
      <c r="H98" s="16">
        <f t="shared" si="12"/>
        <v>147137836.67469236</v>
      </c>
      <c r="I98" s="18">
        <f t="shared" si="16"/>
        <v>247073558.03154549</v>
      </c>
      <c r="J98" s="16">
        <f t="shared" si="19"/>
        <v>147137836.67469236</v>
      </c>
      <c r="K98" s="19">
        <f t="shared" si="20"/>
        <v>99935721.356853127</v>
      </c>
      <c r="L98" s="16">
        <f t="shared" si="13"/>
        <v>44041415281.05085</v>
      </c>
      <c r="M98" s="17">
        <f>VLOOKUP(B98,Encargos!$A$8:$B$652,2,0)</f>
        <v>1.7750000000000001E-3</v>
      </c>
    </row>
    <row r="99" spans="1:13" x14ac:dyDescent="0.25">
      <c r="A99">
        <f t="shared" si="17"/>
        <v>271</v>
      </c>
      <c r="B99" s="1">
        <v>47453</v>
      </c>
      <c r="C99" s="16">
        <f t="shared" si="15"/>
        <v>44041415281.05085</v>
      </c>
      <c r="D99" s="16">
        <f t="shared" si="14"/>
        <v>113714934.2556733</v>
      </c>
      <c r="E99" s="16">
        <f t="shared" si="18"/>
        <v>44155130215.306526</v>
      </c>
      <c r="F99" s="16">
        <f>'9496'!X97</f>
        <v>87874394.370808199</v>
      </c>
      <c r="G99" s="29">
        <f>VLOOKUP(B99,'Fluxo dív. garantidas - RRF'!$O$3:$P$122,2,0)</f>
        <v>27169687.12888889</v>
      </c>
      <c r="H99" s="16">
        <f t="shared" si="12"/>
        <v>147567247.65602076</v>
      </c>
      <c r="I99" s="18">
        <f t="shared" si="16"/>
        <v>248356902.43802714</v>
      </c>
      <c r="J99" s="16">
        <f t="shared" si="19"/>
        <v>147567247.65602076</v>
      </c>
      <c r="K99" s="19">
        <f t="shared" si="20"/>
        <v>100789654.78200638</v>
      </c>
      <c r="L99" s="16">
        <f t="shared" si="13"/>
        <v>44169384642.024223</v>
      </c>
      <c r="M99" s="17">
        <f>VLOOKUP(B99,Encargos!$A$8:$B$652,2,0)</f>
        <v>2.5820000000000001E-3</v>
      </c>
    </row>
    <row r="100" spans="1:13" x14ac:dyDescent="0.25">
      <c r="A100">
        <f t="shared" si="17"/>
        <v>270</v>
      </c>
      <c r="B100" s="1">
        <v>47484</v>
      </c>
      <c r="C100" s="16">
        <f t="shared" si="15"/>
        <v>44169384642.024223</v>
      </c>
      <c r="D100" s="16">
        <f t="shared" si="14"/>
        <v>90282222.208297506</v>
      </c>
      <c r="E100" s="16">
        <f t="shared" si="18"/>
        <v>44259666864.232521</v>
      </c>
      <c r="F100" s="16">
        <f>'9496'!X98</f>
        <v>88166837.940312758</v>
      </c>
      <c r="G100" s="29">
        <f>VLOOKUP(B100,'Fluxo dív. garantidas - RRF'!$O$3:$P$122,2,0)</f>
        <v>1317406.3199999994</v>
      </c>
      <c r="H100" s="16">
        <f t="shared" si="12"/>
        <v>147830503.69497612</v>
      </c>
      <c r="I100" s="18">
        <f t="shared" si="16"/>
        <v>249367698.56154609</v>
      </c>
      <c r="J100" s="16">
        <f t="shared" si="19"/>
        <v>147830503.69497612</v>
      </c>
      <c r="K100" s="19">
        <f t="shared" si="20"/>
        <v>101537194.86656997</v>
      </c>
      <c r="L100" s="16">
        <f t="shared" si="13"/>
        <v>44247613913.626266</v>
      </c>
      <c r="M100" s="17">
        <f>VLOOKUP(B100,Encargos!$A$8:$B$652,2,0)</f>
        <v>2.0439999999999998E-3</v>
      </c>
    </row>
    <row r="101" spans="1:13" x14ac:dyDescent="0.25">
      <c r="A101">
        <f t="shared" si="17"/>
        <v>269</v>
      </c>
      <c r="B101" s="1">
        <v>47515</v>
      </c>
      <c r="C101" s="16">
        <f t="shared" si="15"/>
        <v>44247613913.626266</v>
      </c>
      <c r="D101" s="16">
        <f t="shared" si="14"/>
        <v>90442122.839452073</v>
      </c>
      <c r="E101" s="16">
        <f t="shared" si="18"/>
        <v>44338056036.465721</v>
      </c>
      <c r="F101" s="16">
        <f>'9496'!X99</f>
        <v>44151350.242189705</v>
      </c>
      <c r="G101" s="29">
        <f>VLOOKUP(B101,'Fluxo dív. garantidas - RRF'!$O$3:$P$122,2,0)</f>
        <v>640396.9155555563</v>
      </c>
      <c r="H101" s="16">
        <f t="shared" si="12"/>
        <v>147942825.94541156</v>
      </c>
      <c r="I101" s="18">
        <f t="shared" si="16"/>
        <v>250129840.42516395</v>
      </c>
      <c r="J101" s="16">
        <f t="shared" si="19"/>
        <v>147942825.94541156</v>
      </c>
      <c r="K101" s="19">
        <f t="shared" si="20"/>
        <v>102187014.47975239</v>
      </c>
      <c r="L101" s="16">
        <f t="shared" si="13"/>
        <v>44280660769.143715</v>
      </c>
      <c r="M101" s="17">
        <f>VLOOKUP(B101,Encargos!$A$8:$B$652,2,0)</f>
        <v>2.0439999999999998E-3</v>
      </c>
    </row>
    <row r="102" spans="1:13" x14ac:dyDescent="0.25">
      <c r="A102">
        <f t="shared" si="17"/>
        <v>268</v>
      </c>
      <c r="B102" s="1">
        <v>47543</v>
      </c>
      <c r="C102" s="16">
        <f t="shared" si="15"/>
        <v>44280660769.143715</v>
      </c>
      <c r="D102" s="16">
        <f t="shared" si="14"/>
        <v>114332666.10592908</v>
      </c>
      <c r="E102" s="16">
        <f t="shared" si="18"/>
        <v>44394993435.249641</v>
      </c>
      <c r="F102" s="16">
        <f>'9496'!X100</f>
        <v>44242443.719216548</v>
      </c>
      <c r="G102" s="29">
        <f>VLOOKUP(B102,'Fluxo dív. garantidas - RRF'!$O$3:$P$122,2,0)</f>
        <v>656928.61333333328</v>
      </c>
      <c r="H102" s="16">
        <f t="shared" si="12"/>
        <v>148132976.02527398</v>
      </c>
      <c r="I102" s="18">
        <f t="shared" si="16"/>
        <v>251029300.4529362</v>
      </c>
      <c r="J102" s="16">
        <f t="shared" si="19"/>
        <v>148132976.02527398</v>
      </c>
      <c r="K102" s="19">
        <f t="shared" si="20"/>
        <v>102896324.42766222</v>
      </c>
      <c r="L102" s="16">
        <f t="shared" si="13"/>
        <v>44336996483.154533</v>
      </c>
      <c r="M102" s="17">
        <f>VLOOKUP(B102,Encargos!$A$8:$B$652,2,0)</f>
        <v>2.5820000000000001E-3</v>
      </c>
    </row>
    <row r="103" spans="1:13" x14ac:dyDescent="0.25">
      <c r="A103">
        <f t="shared" si="17"/>
        <v>267</v>
      </c>
      <c r="B103" s="1">
        <v>47574</v>
      </c>
      <c r="C103" s="16">
        <f t="shared" si="15"/>
        <v>44336996483.154533</v>
      </c>
      <c r="D103" s="16">
        <f t="shared" si="14"/>
        <v>90624820.811567858</v>
      </c>
      <c r="E103" s="16">
        <f t="shared" si="18"/>
        <v>44427621303.966103</v>
      </c>
      <c r="F103" s="16">
        <f>'9496'!X101</f>
        <v>44378105.337946557</v>
      </c>
      <c r="G103" s="29">
        <f>VLOOKUP(B103,'Fluxo dív. garantidas - RRF'!$O$3:$P$122,2,0)</f>
        <v>15112917.724444449</v>
      </c>
      <c r="H103" s="16">
        <f t="shared" si="12"/>
        <v>148290374.4234283</v>
      </c>
      <c r="I103" s="18">
        <f t="shared" si="16"/>
        <v>251879233.42683315</v>
      </c>
      <c r="J103" s="16">
        <f t="shared" si="19"/>
        <v>148290374.4234283</v>
      </c>
      <c r="K103" s="19">
        <f t="shared" si="20"/>
        <v>103588859.00340486</v>
      </c>
      <c r="L103" s="16">
        <f t="shared" si="13"/>
        <v>44383523468.025085</v>
      </c>
      <c r="M103" s="17">
        <f>VLOOKUP(B103,Encargos!$A$8:$B$652,2,0)</f>
        <v>2.0439999999999998E-3</v>
      </c>
    </row>
    <row r="104" spans="1:13" x14ac:dyDescent="0.25">
      <c r="A104">
        <f t="shared" si="17"/>
        <v>266</v>
      </c>
      <c r="B104" s="1">
        <v>47604</v>
      </c>
      <c r="C104" s="16">
        <f t="shared" si="15"/>
        <v>44383523468.025085</v>
      </c>
      <c r="D104" s="16">
        <f t="shared" si="14"/>
        <v>78780754.155744538</v>
      </c>
      <c r="E104" s="16">
        <f t="shared" si="18"/>
        <v>44462304222.180832</v>
      </c>
      <c r="F104" s="16">
        <f>'9496'!X102</f>
        <v>44446092.937605545</v>
      </c>
      <c r="G104" s="29">
        <f>VLOOKUP(B104,'Fluxo dív. garantidas - RRF'!$O$3:$P$122,2,0)</f>
        <v>653509.80888888892</v>
      </c>
      <c r="H104" s="16">
        <f t="shared" si="12"/>
        <v>148358012.74975777</v>
      </c>
      <c r="I104" s="18">
        <f t="shared" si="16"/>
        <v>252582262.09366843</v>
      </c>
      <c r="J104" s="16">
        <f t="shared" si="19"/>
        <v>148358012.74975777</v>
      </c>
      <c r="K104" s="19">
        <f t="shared" si="20"/>
        <v>104224249.34391066</v>
      </c>
      <c r="L104" s="16">
        <f t="shared" si="13"/>
        <v>44403179575.58342</v>
      </c>
      <c r="M104" s="17">
        <f>VLOOKUP(B104,Encargos!$A$8:$B$652,2,0)</f>
        <v>1.7750000000000001E-3</v>
      </c>
    </row>
    <row r="105" spans="1:13" x14ac:dyDescent="0.25">
      <c r="A105">
        <f t="shared" si="17"/>
        <v>265</v>
      </c>
      <c r="B105" s="1">
        <v>47635</v>
      </c>
      <c r="C105" s="16">
        <f t="shared" si="15"/>
        <v>44403179575.58342</v>
      </c>
      <c r="D105" s="16">
        <f t="shared" si="14"/>
        <v>102704554.35832445</v>
      </c>
      <c r="E105" s="16">
        <f t="shared" si="18"/>
        <v>44505884129.941742</v>
      </c>
      <c r="F105" s="16">
        <f>'9496'!X103</f>
        <v>44514972.259701163</v>
      </c>
      <c r="G105" s="29">
        <f>VLOOKUP(B105,'Fluxo dív. garantidas - RRF'!$O$3:$P$122,2,0)</f>
        <v>13553463.794444457</v>
      </c>
      <c r="H105" s="16">
        <f t="shared" si="12"/>
        <v>148546508.55331963</v>
      </c>
      <c r="I105" s="18">
        <f t="shared" si="16"/>
        <v>253496800.3314724</v>
      </c>
      <c r="J105" s="16">
        <f t="shared" si="19"/>
        <v>148546508.55331963</v>
      </c>
      <c r="K105" s="19">
        <f t="shared" si="20"/>
        <v>104950291.77815276</v>
      </c>
      <c r="L105" s="16">
        <f t="shared" si="13"/>
        <v>44459002274.217735</v>
      </c>
      <c r="M105" s="17">
        <f>VLOOKUP(B105,Encargos!$A$8:$B$652,2,0)</f>
        <v>2.313E-3</v>
      </c>
    </row>
    <row r="106" spans="1:13" x14ac:dyDescent="0.25">
      <c r="A106">
        <f t="shared" si="17"/>
        <v>264</v>
      </c>
      <c r="B106" s="1">
        <v>47665</v>
      </c>
      <c r="C106" s="16">
        <f t="shared" si="15"/>
        <v>44459002274.217735</v>
      </c>
      <c r="D106" s="16">
        <f t="shared" si="14"/>
        <v>114793143.8720302</v>
      </c>
      <c r="E106" s="16">
        <f t="shared" si="18"/>
        <v>44573795418.089767</v>
      </c>
      <c r="F106" s="16">
        <f>'9496'!X104</f>
        <v>44640750.288648322</v>
      </c>
      <c r="G106" s="29">
        <f>VLOOKUP(B106,'Fluxo dív. garantidas - RRF'!$O$3:$P$122,2,0)</f>
        <v>667753.29777777847</v>
      </c>
      <c r="H106" s="16">
        <f t="shared" si="12"/>
        <v>148730346.40558732</v>
      </c>
      <c r="I106" s="18">
        <f t="shared" si="16"/>
        <v>254409669.56565338</v>
      </c>
      <c r="J106" s="16">
        <f t="shared" si="19"/>
        <v>148730346.40558732</v>
      </c>
      <c r="K106" s="19">
        <f t="shared" si="20"/>
        <v>105679323.16006607</v>
      </c>
      <c r="L106" s="16">
        <f t="shared" si="13"/>
        <v>44513424598.516129</v>
      </c>
      <c r="M106" s="17">
        <f>VLOOKUP(B106,Encargos!$A$8:$B$652,2,0)</f>
        <v>2.5820000000000001E-3</v>
      </c>
    </row>
    <row r="107" spans="1:13" x14ac:dyDescent="0.25">
      <c r="A107">
        <f t="shared" si="17"/>
        <v>263</v>
      </c>
      <c r="B107" s="1">
        <v>47696</v>
      </c>
      <c r="C107" s="16">
        <f t="shared" si="15"/>
        <v>44513424598.516129</v>
      </c>
      <c r="D107" s="16">
        <f t="shared" si="14"/>
        <v>79011328.662366137</v>
      </c>
      <c r="E107" s="16">
        <f t="shared" si="18"/>
        <v>44592435927.178497</v>
      </c>
      <c r="F107" s="16">
        <f>'9496'!X105</f>
        <v>44765298.174662367</v>
      </c>
      <c r="G107" s="29">
        <f>VLOOKUP(B107,'Fluxo dív. garantidas - RRF'!$O$3:$P$122,2,0)</f>
        <v>620396.87666666694</v>
      </c>
      <c r="H107" s="16">
        <f t="shared" si="12"/>
        <v>148792738.74076608</v>
      </c>
      <c r="I107" s="18">
        <f t="shared" si="16"/>
        <v>255120641.72704947</v>
      </c>
      <c r="J107" s="16">
        <f t="shared" si="19"/>
        <v>148792738.74076608</v>
      </c>
      <c r="K107" s="19">
        <f t="shared" si="20"/>
        <v>106327902.98628339</v>
      </c>
      <c r="L107" s="16">
        <f t="shared" si="13"/>
        <v>44531493719.243538</v>
      </c>
      <c r="M107" s="17">
        <f>VLOOKUP(B107,Encargos!$A$8:$B$652,2,0)</f>
        <v>1.7750000000000001E-3</v>
      </c>
    </row>
    <row r="108" spans="1:13" x14ac:dyDescent="0.25">
      <c r="A108">
        <f t="shared" si="17"/>
        <v>262</v>
      </c>
      <c r="B108" s="1">
        <v>47727</v>
      </c>
      <c r="C108" s="16">
        <f t="shared" si="15"/>
        <v>44531493719.243538</v>
      </c>
      <c r="D108" s="16">
        <f t="shared" si="14"/>
        <v>126959288.59356332</v>
      </c>
      <c r="E108" s="16">
        <f t="shared" si="18"/>
        <v>44658453007.837105</v>
      </c>
      <c r="F108" s="16">
        <f>'9496'!X106</f>
        <v>44814091.671197243</v>
      </c>
      <c r="G108" s="29">
        <f>VLOOKUP(B108,'Fluxo dív. garantidas - RRF'!$O$3:$P$122,2,0)</f>
        <v>646673.82222222257</v>
      </c>
      <c r="H108" s="16">
        <f t="shared" si="12"/>
        <v>149013045.91110176</v>
      </c>
      <c r="I108" s="18">
        <f t="shared" si="16"/>
        <v>256108435.11037081</v>
      </c>
      <c r="J108" s="16">
        <f t="shared" si="19"/>
        <v>149013045.91110176</v>
      </c>
      <c r="K108" s="19">
        <f t="shared" si="20"/>
        <v>107095389.19926906</v>
      </c>
      <c r="L108" s="16">
        <f t="shared" si="13"/>
        <v>44596818384.131248</v>
      </c>
      <c r="M108" s="17">
        <f>VLOOKUP(B108,Encargos!$A$8:$B$652,2,0)</f>
        <v>2.8509999999999998E-3</v>
      </c>
    </row>
    <row r="109" spans="1:13" x14ac:dyDescent="0.25">
      <c r="A109">
        <f t="shared" si="17"/>
        <v>261</v>
      </c>
      <c r="B109" s="1">
        <v>47757</v>
      </c>
      <c r="C109" s="16">
        <f t="shared" si="15"/>
        <v>44596818384.131248</v>
      </c>
      <c r="D109" s="16">
        <f t="shared" si="14"/>
        <v>115148985.06782688</v>
      </c>
      <c r="E109" s="16">
        <f t="shared" si="18"/>
        <v>44711967369.199074</v>
      </c>
      <c r="F109" s="16">
        <f>'9496'!X107</f>
        <v>44986610.242184676</v>
      </c>
      <c r="G109" s="29">
        <f>VLOOKUP(B109,'Fluxo dív. garantidas - RRF'!$O$3:$P$122,2,0)</f>
        <v>15151493.530000001</v>
      </c>
      <c r="H109" s="16">
        <f t="shared" si="12"/>
        <v>149240351.57657087</v>
      </c>
      <c r="I109" s="18">
        <f t="shared" si="16"/>
        <v>257115065.26123017</v>
      </c>
      <c r="J109" s="16">
        <f t="shared" si="19"/>
        <v>149240351.57657087</v>
      </c>
      <c r="K109" s="19">
        <f t="shared" si="20"/>
        <v>107874713.6846593</v>
      </c>
      <c r="L109" s="16">
        <f t="shared" si="13"/>
        <v>44664230759.286598</v>
      </c>
      <c r="M109" s="17">
        <f>VLOOKUP(B109,Encargos!$A$8:$B$652,2,0)</f>
        <v>2.5820000000000001E-3</v>
      </c>
    </row>
    <row r="110" spans="1:13" x14ac:dyDescent="0.25">
      <c r="A110">
        <f t="shared" si="17"/>
        <v>260</v>
      </c>
      <c r="B110" s="1">
        <v>47788</v>
      </c>
      <c r="C110" s="16">
        <f t="shared" si="15"/>
        <v>44664230759.286598</v>
      </c>
      <c r="D110" s="16">
        <f t="shared" si="14"/>
        <v>103308365.7462299</v>
      </c>
      <c r="E110" s="16">
        <f t="shared" si="18"/>
        <v>44767539125.032829</v>
      </c>
      <c r="F110" s="16">
        <f>'9496'!X108</f>
        <v>45090290.106249899</v>
      </c>
      <c r="G110" s="29">
        <f>VLOOKUP(B110,'Fluxo dív. garantidas - RRF'!$O$3:$P$122,2,0)</f>
        <v>624407.05666666664</v>
      </c>
      <c r="H110" s="16">
        <f t="shared" si="12"/>
        <v>149377512.74065247</v>
      </c>
      <c r="I110" s="18">
        <f t="shared" si="16"/>
        <v>257972934.60978818</v>
      </c>
      <c r="J110" s="16">
        <f t="shared" si="19"/>
        <v>149377512.74065247</v>
      </c>
      <c r="K110" s="19">
        <f t="shared" si="20"/>
        <v>108595421.86913571</v>
      </c>
      <c r="L110" s="16">
        <f t="shared" si="13"/>
        <v>44704658400.326607</v>
      </c>
      <c r="M110" s="17">
        <f>VLOOKUP(B110,Encargos!$A$8:$B$652,2,0)</f>
        <v>2.313E-3</v>
      </c>
    </row>
    <row r="111" spans="1:13" x14ac:dyDescent="0.25">
      <c r="A111">
        <f t="shared" si="17"/>
        <v>259</v>
      </c>
      <c r="B111" s="1">
        <v>47818</v>
      </c>
      <c r="C111" s="16">
        <f t="shared" si="15"/>
        <v>44704658400.326607</v>
      </c>
      <c r="D111" s="16">
        <f t="shared" si="14"/>
        <v>127452981.09933114</v>
      </c>
      <c r="E111" s="16">
        <f t="shared" si="18"/>
        <v>44832111381.425941</v>
      </c>
      <c r="F111" s="16">
        <f>'9496'!X109</f>
        <v>45184048.346748702</v>
      </c>
      <c r="G111" s="29">
        <f>VLOOKUP(B111,'Fluxo dív. garantidas - RRF'!$O$3:$P$122,2,0)</f>
        <v>13597705.446666673</v>
      </c>
      <c r="H111" s="16">
        <f t="shared" si="12"/>
        <v>149636310.45073119</v>
      </c>
      <c r="I111" s="18">
        <f t="shared" si="16"/>
        <v>259047621.74096662</v>
      </c>
      <c r="J111" s="16">
        <f t="shared" si="19"/>
        <v>149636310.45073119</v>
      </c>
      <c r="K111" s="19">
        <f t="shared" si="20"/>
        <v>109411311.29023543</v>
      </c>
      <c r="L111" s="16">
        <f t="shared" si="13"/>
        <v>44781481823.929115</v>
      </c>
      <c r="M111" s="17">
        <f>VLOOKUP(B111,Encargos!$A$8:$B$652,2,0)</f>
        <v>2.8509999999999998E-3</v>
      </c>
    </row>
    <row r="112" spans="1:13" x14ac:dyDescent="0.25">
      <c r="A112">
        <f t="shared" si="17"/>
        <v>258</v>
      </c>
      <c r="B112" s="1">
        <v>47849</v>
      </c>
      <c r="C112" s="16">
        <f t="shared" si="15"/>
        <v>44781481823.929115</v>
      </c>
      <c r="D112" s="16">
        <f t="shared" si="14"/>
        <v>91533348.848111108</v>
      </c>
      <c r="E112" s="16">
        <f t="shared" si="18"/>
        <v>44873015172.777229</v>
      </c>
      <c r="F112" s="16">
        <f>'9496'!X110</f>
        <v>45334024.596226707</v>
      </c>
      <c r="G112" s="29">
        <f>VLOOKUP(B112,'Fluxo dív. garantidas - RRF'!$O$3:$P$122,2,0)</f>
        <v>612711.2666666666</v>
      </c>
      <c r="H112" s="16">
        <f t="shared" si="12"/>
        <v>149729873.02880043</v>
      </c>
      <c r="I112" s="18">
        <f t="shared" si="16"/>
        <v>259842903.35136884</v>
      </c>
      <c r="J112" s="16">
        <f t="shared" si="19"/>
        <v>149729873.02880043</v>
      </c>
      <c r="K112" s="19">
        <f t="shared" si="20"/>
        <v>110113030.32256842</v>
      </c>
      <c r="L112" s="16">
        <f t="shared" si="13"/>
        <v>44808848878.317558</v>
      </c>
      <c r="M112" s="17">
        <f>VLOOKUP(B112,Encargos!$A$8:$B$652,2,0)</f>
        <v>2.0439999999999998E-3</v>
      </c>
    </row>
    <row r="113" spans="1:13" x14ac:dyDescent="0.25">
      <c r="A113">
        <f t="shared" si="17"/>
        <v>257</v>
      </c>
      <c r="B113" s="1">
        <v>47880</v>
      </c>
      <c r="C113" s="16">
        <f t="shared" si="15"/>
        <v>44808848878.317558</v>
      </c>
      <c r="D113" s="16">
        <f t="shared" si="14"/>
        <v>103642867.45554851</v>
      </c>
      <c r="E113" s="16">
        <f t="shared" si="18"/>
        <v>44912491745.773109</v>
      </c>
      <c r="F113" s="16">
        <f>'9496'!X111</f>
        <v>0</v>
      </c>
      <c r="G113" s="29">
        <f>VLOOKUP(B113,'Fluxo dív. garantidas - RRF'!$O$3:$P$122,2,0)</f>
        <v>0</v>
      </c>
      <c r="H113" s="16">
        <f t="shared" si="12"/>
        <v>149708305.8192437</v>
      </c>
      <c r="I113" s="18">
        <f t="shared" si="16"/>
        <v>260443919.98682061</v>
      </c>
      <c r="J113" s="16">
        <f t="shared" si="19"/>
        <v>149708305.8192437</v>
      </c>
      <c r="K113" s="19">
        <f t="shared" si="20"/>
        <v>110735614.16757691</v>
      </c>
      <c r="L113" s="16">
        <f t="shared" si="13"/>
        <v>44801756131.60553</v>
      </c>
      <c r="M113" s="17">
        <f>VLOOKUP(B113,Encargos!$A$8:$B$652,2,0)</f>
        <v>2.313E-3</v>
      </c>
    </row>
    <row r="114" spans="1:13" x14ac:dyDescent="0.25">
      <c r="A114">
        <f t="shared" si="17"/>
        <v>256</v>
      </c>
      <c r="B114" s="1">
        <v>47908</v>
      </c>
      <c r="C114" s="16">
        <f t="shared" si="15"/>
        <v>44801756131.60553</v>
      </c>
      <c r="D114" s="16">
        <f t="shared" si="14"/>
        <v>115678134.33180548</v>
      </c>
      <c r="E114" s="16">
        <f t="shared" si="18"/>
        <v>44917434265.937332</v>
      </c>
      <c r="F114" s="16">
        <f>'9496'!X112</f>
        <v>0</v>
      </c>
      <c r="G114" s="29">
        <f>VLOOKUP(B114,'Fluxo dív. garantidas - RRF'!$O$3:$P$122,2,0)</f>
        <v>0</v>
      </c>
      <c r="H114" s="16">
        <f t="shared" si="12"/>
        <v>149724780.88645777</v>
      </c>
      <c r="I114" s="18">
        <f t="shared" si="16"/>
        <v>261116386.18822655</v>
      </c>
      <c r="J114" s="16">
        <f t="shared" si="19"/>
        <v>149724780.88645777</v>
      </c>
      <c r="K114" s="19">
        <f t="shared" si="20"/>
        <v>111391605.30176878</v>
      </c>
      <c r="L114" s="16">
        <f t="shared" si="13"/>
        <v>44806042660.635567</v>
      </c>
      <c r="M114" s="17">
        <f>VLOOKUP(B114,Encargos!$A$8:$B$652,2,0)</f>
        <v>2.5820000000000001E-3</v>
      </c>
    </row>
    <row r="115" spans="1:13" x14ac:dyDescent="0.25">
      <c r="A115">
        <f t="shared" si="17"/>
        <v>255</v>
      </c>
      <c r="B115" s="1">
        <v>47939</v>
      </c>
      <c r="C115" s="16">
        <f t="shared" si="15"/>
        <v>44806042660.635567</v>
      </c>
      <c r="D115" s="16">
        <f t="shared" si="14"/>
        <v>67477900.246917158</v>
      </c>
      <c r="E115" s="16">
        <f t="shared" si="18"/>
        <v>44873520560.882484</v>
      </c>
      <c r="F115" s="16">
        <f>'9496'!X113</f>
        <v>0</v>
      </c>
      <c r="G115" s="29">
        <f>VLOOKUP(B115,'Fluxo dív. garantidas - RRF'!$O$3:$P$122,2,0)</f>
        <v>0</v>
      </c>
      <c r="H115" s="16">
        <f t="shared" si="12"/>
        <v>149578401.86960828</v>
      </c>
      <c r="I115" s="18">
        <f t="shared" si="16"/>
        <v>261509627.46582606</v>
      </c>
      <c r="J115" s="16">
        <f t="shared" si="19"/>
        <v>149578401.86960828</v>
      </c>
      <c r="K115" s="19">
        <f t="shared" si="20"/>
        <v>111931225.59621778</v>
      </c>
      <c r="L115" s="16">
        <f t="shared" si="13"/>
        <v>44761589335.286263</v>
      </c>
      <c r="M115" s="17">
        <f>VLOOKUP(B115,Encargos!$A$8:$B$652,2,0)</f>
        <v>1.506E-3</v>
      </c>
    </row>
    <row r="116" spans="1:13" x14ac:dyDescent="0.25">
      <c r="A116">
        <f t="shared" si="17"/>
        <v>254</v>
      </c>
      <c r="B116" s="1">
        <v>47969</v>
      </c>
      <c r="C116" s="16">
        <f t="shared" si="15"/>
        <v>44761589335.286263</v>
      </c>
      <c r="D116" s="16">
        <f t="shared" si="14"/>
        <v>103533556.13251713</v>
      </c>
      <c r="E116" s="16">
        <f t="shared" si="18"/>
        <v>44865122891.418777</v>
      </c>
      <c r="F116" s="16">
        <f>'9496'!X114</f>
        <v>0</v>
      </c>
      <c r="G116" s="29">
        <f>VLOOKUP(B116,'Fluxo dív. garantidas - RRF'!$O$3:$P$122,2,0)</f>
        <v>0</v>
      </c>
      <c r="H116" s="16">
        <f t="shared" si="12"/>
        <v>149550409.6380626</v>
      </c>
      <c r="I116" s="18">
        <f t="shared" si="16"/>
        <v>262114499.23415443</v>
      </c>
      <c r="J116" s="16">
        <f t="shared" si="19"/>
        <v>149550409.6380626</v>
      </c>
      <c r="K116" s="19">
        <f t="shared" si="20"/>
        <v>112564089.59609184</v>
      </c>
      <c r="L116" s="16">
        <f t="shared" si="13"/>
        <v>44752558801.822685</v>
      </c>
      <c r="M116" s="17">
        <f>VLOOKUP(B116,Encargos!$A$8:$B$652,2,0)</f>
        <v>2.313E-3</v>
      </c>
    </row>
    <row r="117" spans="1:13" x14ac:dyDescent="0.25">
      <c r="A117">
        <f t="shared" si="17"/>
        <v>253</v>
      </c>
      <c r="B117" s="1">
        <v>48000</v>
      </c>
      <c r="C117" s="16">
        <f t="shared" si="15"/>
        <v>44752558801.822685</v>
      </c>
      <c r="D117" s="16">
        <f t="shared" si="14"/>
        <v>91474230.190925553</v>
      </c>
      <c r="E117" s="16">
        <f t="shared" si="18"/>
        <v>44844033032.013611</v>
      </c>
      <c r="F117" s="16">
        <f>'9496'!X115</f>
        <v>0</v>
      </c>
      <c r="G117" s="29">
        <f>VLOOKUP(B117,'Fluxo dív. garantidas - RRF'!$O$3:$P$122,2,0)</f>
        <v>0</v>
      </c>
      <c r="H117" s="16">
        <f t="shared" si="12"/>
        <v>149480110.10671204</v>
      </c>
      <c r="I117" s="18">
        <f t="shared" si="16"/>
        <v>262650261.27058905</v>
      </c>
      <c r="J117" s="16">
        <f t="shared" si="19"/>
        <v>149480110.10671204</v>
      </c>
      <c r="K117" s="19">
        <f t="shared" si="20"/>
        <v>113170151.16387701</v>
      </c>
      <c r="L117" s="16">
        <f t="shared" si="13"/>
        <v>44730862880.849731</v>
      </c>
      <c r="M117" s="17">
        <f>VLOOKUP(B117,Encargos!$A$8:$B$652,2,0)</f>
        <v>2.0439999999999998E-3</v>
      </c>
    </row>
    <row r="118" spans="1:13" x14ac:dyDescent="0.25">
      <c r="A118">
        <f t="shared" si="17"/>
        <v>252</v>
      </c>
      <c r="B118" s="1">
        <v>48030</v>
      </c>
      <c r="C118" s="16">
        <f t="shared" si="15"/>
        <v>44730862880.849731</v>
      </c>
      <c r="D118" s="16">
        <f t="shared" si="14"/>
        <v>103462485.84340543</v>
      </c>
      <c r="E118" s="16">
        <f t="shared" si="18"/>
        <v>44834325366.693138</v>
      </c>
      <c r="F118" s="16">
        <f>'9496'!X116</f>
        <v>0</v>
      </c>
      <c r="G118" s="29">
        <f>VLOOKUP(B118,'Fluxo dív. garantidas - RRF'!$O$3:$P$122,2,0)</f>
        <v>0</v>
      </c>
      <c r="H118" s="16">
        <f t="shared" si="12"/>
        <v>149447751.22231048</v>
      </c>
      <c r="I118" s="18">
        <f t="shared" si="16"/>
        <v>263257771.3249079</v>
      </c>
      <c r="J118" s="16">
        <f t="shared" si="19"/>
        <v>149447751.22231048</v>
      </c>
      <c r="K118" s="19">
        <f t="shared" si="20"/>
        <v>113810020.10259742</v>
      </c>
      <c r="L118" s="16">
        <f t="shared" si="13"/>
        <v>44720515346.590546</v>
      </c>
      <c r="M118" s="17">
        <f>VLOOKUP(B118,Encargos!$A$8:$B$652,2,0)</f>
        <v>2.313E-3</v>
      </c>
    </row>
    <row r="119" spans="1:13" x14ac:dyDescent="0.25">
      <c r="A119">
        <f t="shared" si="17"/>
        <v>251</v>
      </c>
      <c r="B119" s="1">
        <v>48061</v>
      </c>
      <c r="C119" s="16">
        <f t="shared" si="15"/>
        <v>44720515346.590546</v>
      </c>
      <c r="D119" s="16">
        <f t="shared" si="14"/>
        <v>91408733.368431062</v>
      </c>
      <c r="E119" s="16">
        <f t="shared" si="18"/>
        <v>44811924079.958977</v>
      </c>
      <c r="F119" s="16">
        <f>'9496'!X117</f>
        <v>0</v>
      </c>
      <c r="G119" s="29">
        <f>VLOOKUP(B119,'Fluxo dív. garantidas - RRF'!$O$3:$P$122,2,0)</f>
        <v>0</v>
      </c>
      <c r="H119" s="16">
        <f t="shared" si="12"/>
        <v>149373080.26652992</v>
      </c>
      <c r="I119" s="18">
        <f t="shared" si="16"/>
        <v>263795870.20949608</v>
      </c>
      <c r="J119" s="16">
        <f t="shared" si="19"/>
        <v>149373080.26652992</v>
      </c>
      <c r="K119" s="19">
        <f t="shared" si="20"/>
        <v>114422789.94296616</v>
      </c>
      <c r="L119" s="16">
        <f t="shared" si="13"/>
        <v>44697501290.016014</v>
      </c>
      <c r="M119" s="17">
        <f>VLOOKUP(B119,Encargos!$A$8:$B$652,2,0)</f>
        <v>2.0439999999999998E-3</v>
      </c>
    </row>
    <row r="120" spans="1:13" x14ac:dyDescent="0.25">
      <c r="A120">
        <f t="shared" si="17"/>
        <v>250</v>
      </c>
      <c r="B120" s="1">
        <v>48092</v>
      </c>
      <c r="C120" s="16">
        <f t="shared" si="15"/>
        <v>44697501290.016014</v>
      </c>
      <c r="D120" s="16">
        <f t="shared" si="14"/>
        <v>127432576.17783564</v>
      </c>
      <c r="E120" s="16">
        <f t="shared" si="18"/>
        <v>44824933866.193848</v>
      </c>
      <c r="F120" s="16">
        <f>'9496'!X118</f>
        <v>0</v>
      </c>
      <c r="G120" s="29">
        <f>VLOOKUP(B120,'Fluxo dív. garantidas - RRF'!$O$3:$P$122,2,0)</f>
        <v>0</v>
      </c>
      <c r="H120" s="16">
        <f t="shared" si="12"/>
        <v>149416446.22064617</v>
      </c>
      <c r="I120" s="18">
        <f t="shared" si="16"/>
        <v>264547952.23546332</v>
      </c>
      <c r="J120" s="16">
        <f t="shared" si="19"/>
        <v>149416446.22064617</v>
      </c>
      <c r="K120" s="19">
        <f t="shared" si="20"/>
        <v>115131506.01481715</v>
      </c>
      <c r="L120" s="16">
        <f t="shared" si="13"/>
        <v>44709802360.179031</v>
      </c>
      <c r="M120" s="17">
        <f>VLOOKUP(B120,Encargos!$A$8:$B$652,2,0)</f>
        <v>2.8509999999999998E-3</v>
      </c>
    </row>
    <row r="121" spans="1:13" x14ac:dyDescent="0.25">
      <c r="A121">
        <f t="shared" si="17"/>
        <v>249</v>
      </c>
      <c r="B121" s="1">
        <v>48122</v>
      </c>
      <c r="C121" s="16">
        <f t="shared" si="15"/>
        <v>44709802360.179031</v>
      </c>
      <c r="D121" s="16">
        <f t="shared" si="14"/>
        <v>103413772.8590941</v>
      </c>
      <c r="E121" s="16">
        <f t="shared" si="18"/>
        <v>44813216133.038124</v>
      </c>
      <c r="F121" s="16">
        <f>'9496'!X119</f>
        <v>0</v>
      </c>
      <c r="G121" s="29">
        <f>VLOOKUP(B121,'Fluxo dív. garantidas - RRF'!$O$3:$P$122,2,0)</f>
        <v>0</v>
      </c>
      <c r="H121" s="16">
        <f t="shared" si="12"/>
        <v>149377387.11012709</v>
      </c>
      <c r="I121" s="18">
        <f t="shared" si="16"/>
        <v>265159851.64898399</v>
      </c>
      <c r="J121" s="16">
        <f t="shared" si="19"/>
        <v>149377387.11012709</v>
      </c>
      <c r="K121" s="19">
        <f t="shared" si="20"/>
        <v>115782464.53885689</v>
      </c>
      <c r="L121" s="16">
        <f t="shared" si="13"/>
        <v>44697433668.499268</v>
      </c>
      <c r="M121" s="17">
        <f>VLOOKUP(B121,Encargos!$A$8:$B$652,2,0)</f>
        <v>2.313E-3</v>
      </c>
    </row>
    <row r="122" spans="1:13" x14ac:dyDescent="0.25">
      <c r="A122">
        <f t="shared" si="17"/>
        <v>248</v>
      </c>
      <c r="B122" s="1">
        <v>48153</v>
      </c>
      <c r="C122" s="16">
        <f t="shared" si="15"/>
        <v>44697433668.499268</v>
      </c>
      <c r="D122" s="16">
        <f t="shared" si="14"/>
        <v>115408773.73206511</v>
      </c>
      <c r="E122" s="16">
        <f t="shared" si="18"/>
        <v>44812842442.231331</v>
      </c>
      <c r="F122" s="16">
        <f>'9496'!X120</f>
        <v>0</v>
      </c>
      <c r="G122" s="29">
        <f>VLOOKUP(B122,'Fluxo dív. garantidas - RRF'!$O$3:$P$122,2,0)</f>
        <v>0</v>
      </c>
      <c r="H122" s="16">
        <f t="shared" si="12"/>
        <v>149376141.47410443</v>
      </c>
      <c r="I122" s="18">
        <f t="shared" si="16"/>
        <v>265844494.38594162</v>
      </c>
      <c r="J122" s="16">
        <f t="shared" si="19"/>
        <v>149376141.47410443</v>
      </c>
      <c r="K122" s="19">
        <f t="shared" si="20"/>
        <v>116468352.91183719</v>
      </c>
      <c r="L122" s="16">
        <f t="shared" si="13"/>
        <v>44696374089.319496</v>
      </c>
      <c r="M122" s="17">
        <f>VLOOKUP(B122,Encargos!$A$8:$B$652,2,0)</f>
        <v>2.5820000000000001E-3</v>
      </c>
    </row>
    <row r="123" spans="1:13" x14ac:dyDescent="0.25">
      <c r="A123">
        <f t="shared" si="17"/>
        <v>247</v>
      </c>
      <c r="B123" s="1">
        <v>48183</v>
      </c>
      <c r="C123" s="16">
        <f t="shared" si="15"/>
        <v>44696374089.319496</v>
      </c>
      <c r="D123" s="16">
        <f t="shared" si="14"/>
        <v>127429362.52864988</v>
      </c>
      <c r="E123" s="16">
        <f t="shared" si="18"/>
        <v>44823803451.848145</v>
      </c>
      <c r="F123" s="16">
        <f>'9496'!X121</f>
        <v>0</v>
      </c>
      <c r="G123" s="29">
        <f>VLOOKUP(B123,'Fluxo dív. garantidas - RRF'!$O$3:$P$122,2,0)</f>
        <v>0</v>
      </c>
      <c r="H123" s="16">
        <f t="shared" si="12"/>
        <v>149412678.17282715</v>
      </c>
      <c r="I123" s="18">
        <f t="shared" si="16"/>
        <v>266602417.03943589</v>
      </c>
      <c r="J123" s="16">
        <f t="shared" si="19"/>
        <v>149412678.17282715</v>
      </c>
      <c r="K123" s="19">
        <f t="shared" si="20"/>
        <v>117189738.86660874</v>
      </c>
      <c r="L123" s="16">
        <f t="shared" si="13"/>
        <v>44706613712.981537</v>
      </c>
      <c r="M123" s="17">
        <f>VLOOKUP(B123,Encargos!$A$8:$B$652,2,0)</f>
        <v>2.8509999999999998E-3</v>
      </c>
    </row>
    <row r="124" spans="1:13" x14ac:dyDescent="0.25">
      <c r="A124">
        <f t="shared" si="17"/>
        <v>246</v>
      </c>
      <c r="B124" s="1">
        <v>48214</v>
      </c>
      <c r="C124" s="16">
        <f t="shared" si="15"/>
        <v>44706613712.981537</v>
      </c>
      <c r="D124" s="16">
        <f t="shared" si="14"/>
        <v>91380318.429334253</v>
      </c>
      <c r="E124" s="16">
        <f t="shared" si="18"/>
        <v>44797994031.410873</v>
      </c>
      <c r="F124" s="16">
        <f>'9496'!X122</f>
        <v>0</v>
      </c>
      <c r="G124" s="29">
        <f>VLOOKUP(B124,'Fluxo dív. garantidas - RRF'!$O$3:$P$122,2,0)</f>
        <v>0</v>
      </c>
      <c r="H124" s="16">
        <f t="shared" si="12"/>
        <v>149326646.77136958</v>
      </c>
      <c r="I124" s="18">
        <f t="shared" si="16"/>
        <v>267147352.37986457</v>
      </c>
      <c r="J124" s="16">
        <f t="shared" si="19"/>
        <v>149326646.77136958</v>
      </c>
      <c r="K124" s="19">
        <f t="shared" si="20"/>
        <v>117820705.608495</v>
      </c>
      <c r="L124" s="16">
        <f t="shared" si="13"/>
        <v>44680173325.802376</v>
      </c>
      <c r="M124" s="17">
        <f>VLOOKUP(B124,Encargos!$A$8:$B$652,2,0)</f>
        <v>2.0439999999999998E-3</v>
      </c>
    </row>
    <row r="125" spans="1:13" x14ac:dyDescent="0.25">
      <c r="A125">
        <f t="shared" si="17"/>
        <v>245</v>
      </c>
      <c r="B125" s="1">
        <v>48245</v>
      </c>
      <c r="C125" s="16">
        <f t="shared" si="15"/>
        <v>44680173325.802376</v>
      </c>
      <c r="D125" s="16">
        <f t="shared" si="14"/>
        <v>115364207.52722174</v>
      </c>
      <c r="E125" s="16">
        <f t="shared" si="18"/>
        <v>44795537533.329597</v>
      </c>
      <c r="F125" s="16">
        <f>'9496'!X123</f>
        <v>0</v>
      </c>
      <c r="G125" s="29">
        <v>0</v>
      </c>
      <c r="H125" s="16">
        <f t="shared" si="12"/>
        <v>149318458.44443199</v>
      </c>
      <c r="I125" s="18">
        <f t="shared" si="16"/>
        <v>267837126.84370938</v>
      </c>
      <c r="J125" s="16">
        <f t="shared" si="19"/>
        <v>149318458.44443199</v>
      </c>
      <c r="K125" s="19">
        <f t="shared" si="20"/>
        <v>118518668.39927739</v>
      </c>
      <c r="L125" s="16">
        <f t="shared" si="13"/>
        <v>44677018864.930321</v>
      </c>
      <c r="M125" s="17">
        <f>VLOOKUP(B125,Encargos!$A$8:$B$652,2,0)</f>
        <v>2.5820000000000001E-3</v>
      </c>
    </row>
    <row r="126" spans="1:13" x14ac:dyDescent="0.25">
      <c r="A126">
        <f t="shared" si="17"/>
        <v>244</v>
      </c>
      <c r="B126" s="1">
        <v>48274</v>
      </c>
      <c r="C126" s="16">
        <f t="shared" si="15"/>
        <v>44677018864.930321</v>
      </c>
      <c r="D126" s="16">
        <f t="shared" si="14"/>
        <v>103337944.63458383</v>
      </c>
      <c r="E126" s="16">
        <f t="shared" si="18"/>
        <v>44780356809.564903</v>
      </c>
      <c r="F126" s="16">
        <f>'9496'!X124</f>
        <v>0</v>
      </c>
      <c r="G126" s="29">
        <v>0</v>
      </c>
      <c r="H126" s="16">
        <f t="shared" si="12"/>
        <v>149267856.03188303</v>
      </c>
      <c r="I126" s="18">
        <f t="shared" si="16"/>
        <v>268456634.1180988</v>
      </c>
      <c r="J126" s="16">
        <f t="shared" si="19"/>
        <v>149267856.03188303</v>
      </c>
      <c r="K126" s="19">
        <f t="shared" si="20"/>
        <v>119188778.08621576</v>
      </c>
      <c r="L126" s="16">
        <f t="shared" si="13"/>
        <v>44661168031.478691</v>
      </c>
      <c r="M126" s="17">
        <f>VLOOKUP(B126,Encargos!$A$8:$B$652,2,0)</f>
        <v>2.313E-3</v>
      </c>
    </row>
    <row r="127" spans="1:13" x14ac:dyDescent="0.25">
      <c r="A127">
        <f t="shared" si="17"/>
        <v>243</v>
      </c>
      <c r="B127" s="1">
        <v>48305</v>
      </c>
      <c r="C127" s="16">
        <f t="shared" si="15"/>
        <v>44661168031.478691</v>
      </c>
      <c r="D127" s="16">
        <f t="shared" si="14"/>
        <v>67259719.055406913</v>
      </c>
      <c r="E127" s="16">
        <f t="shared" si="18"/>
        <v>44728427750.534096</v>
      </c>
      <c r="F127" s="16">
        <f>'9496'!X125</f>
        <v>0</v>
      </c>
      <c r="G127" s="29">
        <v>0</v>
      </c>
      <c r="H127" s="16">
        <f t="shared" si="12"/>
        <v>149094759.16844699</v>
      </c>
      <c r="I127" s="18">
        <f t="shared" si="16"/>
        <v>268860929.80908072</v>
      </c>
      <c r="J127" s="16">
        <f t="shared" si="19"/>
        <v>149094759.16844699</v>
      </c>
      <c r="K127" s="19">
        <f t="shared" si="20"/>
        <v>119766170.64063373</v>
      </c>
      <c r="L127" s="16">
        <f t="shared" si="13"/>
        <v>44608661579.893463</v>
      </c>
      <c r="M127" s="17">
        <f>VLOOKUP(B127,Encargos!$A$8:$B$652,2,0)</f>
        <v>1.506E-3</v>
      </c>
    </row>
    <row r="128" spans="1:13" x14ac:dyDescent="0.25">
      <c r="A128">
        <f t="shared" si="17"/>
        <v>242</v>
      </c>
      <c r="B128" s="1">
        <v>48335</v>
      </c>
      <c r="C128" s="16">
        <f t="shared" si="15"/>
        <v>44608661579.893463</v>
      </c>
      <c r="D128" s="16">
        <f t="shared" si="14"/>
        <v>115179564.19928493</v>
      </c>
      <c r="E128" s="16">
        <f t="shared" si="18"/>
        <v>44723841144.092751</v>
      </c>
      <c r="F128" s="16">
        <f>'9496'!X126</f>
        <v>0</v>
      </c>
      <c r="G128" s="29">
        <v>0</v>
      </c>
      <c r="H128" s="16">
        <f t="shared" ref="H128:H191" si="21">SUM(E128:G128)*$N$4</f>
        <v>149079470.48030919</v>
      </c>
      <c r="I128" s="18">
        <f t="shared" si="16"/>
        <v>269555128.72984785</v>
      </c>
      <c r="J128" s="16">
        <f t="shared" si="19"/>
        <v>149079470.48030919</v>
      </c>
      <c r="K128" s="19">
        <f t="shared" si="20"/>
        <v>120475658.24953866</v>
      </c>
      <c r="L128" s="16">
        <f t="shared" ref="L128:L191" si="22">SUM(E128:H128)-I128</f>
        <v>44603365485.843208</v>
      </c>
      <c r="M128" s="17">
        <f>VLOOKUP(B128,Encargos!$A$8:$B$652,2,0)</f>
        <v>2.5820000000000001E-3</v>
      </c>
    </row>
    <row r="129" spans="1:13" x14ac:dyDescent="0.25">
      <c r="A129">
        <f t="shared" si="17"/>
        <v>241</v>
      </c>
      <c r="B129" s="1">
        <v>48366</v>
      </c>
      <c r="C129" s="16">
        <f t="shared" si="15"/>
        <v>44603365485.843208</v>
      </c>
      <c r="D129" s="16">
        <f t="shared" ref="D129:D192" si="23">C129*M129</f>
        <v>103167584.36875534</v>
      </c>
      <c r="E129" s="16">
        <f t="shared" si="18"/>
        <v>44706533070.21196</v>
      </c>
      <c r="F129" s="16">
        <f>'9496'!X127</f>
        <v>0</v>
      </c>
      <c r="G129" s="29">
        <v>0</v>
      </c>
      <c r="H129" s="16">
        <f t="shared" si="21"/>
        <v>149021776.90070653</v>
      </c>
      <c r="I129" s="18">
        <f t="shared" si="16"/>
        <v>270178609.74259984</v>
      </c>
      <c r="J129" s="16">
        <f t="shared" si="19"/>
        <v>149021776.90070653</v>
      </c>
      <c r="K129" s="19">
        <f t="shared" si="20"/>
        <v>121156832.84189332</v>
      </c>
      <c r="L129" s="16">
        <f t="shared" si="22"/>
        <v>44585376237.370064</v>
      </c>
      <c r="M129" s="17">
        <f>VLOOKUP(B129,Encargos!$A$8:$B$652,2,0)</f>
        <v>2.313E-3</v>
      </c>
    </row>
    <row r="130" spans="1:13" x14ac:dyDescent="0.25">
      <c r="A130">
        <f t="shared" si="17"/>
        <v>240</v>
      </c>
      <c r="B130" s="1">
        <v>48396</v>
      </c>
      <c r="C130" s="16">
        <f t="shared" si="15"/>
        <v>44585376237.370064</v>
      </c>
      <c r="D130" s="16">
        <f t="shared" si="23"/>
        <v>91132509.029184401</v>
      </c>
      <c r="E130" s="16">
        <f t="shared" si="18"/>
        <v>44676508746.399246</v>
      </c>
      <c r="F130" s="16">
        <f>'9496'!X128</f>
        <v>0</v>
      </c>
      <c r="G130" s="29">
        <v>0</v>
      </c>
      <c r="H130" s="16">
        <f t="shared" si="21"/>
        <v>148921695.82133082</v>
      </c>
      <c r="I130" s="18">
        <f t="shared" si="16"/>
        <v>270730854.82091373</v>
      </c>
      <c r="J130" s="16">
        <f t="shared" si="19"/>
        <v>148921695.82133082</v>
      </c>
      <c r="K130" s="19">
        <f t="shared" si="20"/>
        <v>121809158.99958292</v>
      </c>
      <c r="L130" s="16">
        <f t="shared" si="22"/>
        <v>44554699587.399658</v>
      </c>
      <c r="M130" s="17">
        <f>VLOOKUP(B130,Encargos!$A$8:$B$652,2,0)</f>
        <v>2.0439999999999998E-3</v>
      </c>
    </row>
    <row r="131" spans="1:13" x14ac:dyDescent="0.25">
      <c r="A131">
        <f t="shared" si="17"/>
        <v>239</v>
      </c>
      <c r="B131" s="1">
        <v>48427</v>
      </c>
      <c r="C131" s="16">
        <f t="shared" si="15"/>
        <v>44554699587.399658</v>
      </c>
      <c r="D131" s="16">
        <f t="shared" si="23"/>
        <v>115040234.33466592</v>
      </c>
      <c r="E131" s="16">
        <f t="shared" si="18"/>
        <v>44669739821.734322</v>
      </c>
      <c r="F131" s="16">
        <f>'9496'!X129</f>
        <v>0</v>
      </c>
      <c r="G131" s="29">
        <v>0</v>
      </c>
      <c r="H131" s="16">
        <f t="shared" si="21"/>
        <v>148899132.7391144</v>
      </c>
      <c r="I131" s="18">
        <f t="shared" si="16"/>
        <v>271429881.88806129</v>
      </c>
      <c r="J131" s="16">
        <f t="shared" si="19"/>
        <v>148899132.7391144</v>
      </c>
      <c r="K131" s="19">
        <f t="shared" si="20"/>
        <v>122530749.14894688</v>
      </c>
      <c r="L131" s="16">
        <f t="shared" si="22"/>
        <v>44547209072.585373</v>
      </c>
      <c r="M131" s="17">
        <f>VLOOKUP(B131,Encargos!$A$8:$B$652,2,0)</f>
        <v>2.5820000000000001E-3</v>
      </c>
    </row>
    <row r="132" spans="1:13" x14ac:dyDescent="0.25">
      <c r="A132">
        <f t="shared" si="17"/>
        <v>238</v>
      </c>
      <c r="B132" s="1">
        <v>48458</v>
      </c>
      <c r="C132" s="16">
        <f t="shared" si="15"/>
        <v>44547209072.585373</v>
      </c>
      <c r="D132" s="16">
        <f t="shared" si="23"/>
        <v>115020893.82541543</v>
      </c>
      <c r="E132" s="16">
        <f t="shared" si="18"/>
        <v>44662229966.410789</v>
      </c>
      <c r="F132" s="16">
        <f>'9496'!X130</f>
        <v>0</v>
      </c>
      <c r="G132" s="29">
        <v>0</v>
      </c>
      <c r="H132" s="16">
        <f t="shared" si="21"/>
        <v>148874099.88803598</v>
      </c>
      <c r="I132" s="18">
        <f t="shared" si="16"/>
        <v>272130713.8430962</v>
      </c>
      <c r="J132" s="16">
        <f t="shared" si="19"/>
        <v>148874099.88803598</v>
      </c>
      <c r="K132" s="19">
        <f t="shared" si="20"/>
        <v>123256613.95506021</v>
      </c>
      <c r="L132" s="16">
        <f t="shared" si="22"/>
        <v>44538973352.455734</v>
      </c>
      <c r="M132" s="17">
        <f>VLOOKUP(B132,Encargos!$A$8:$B$652,2,0)</f>
        <v>2.5820000000000001E-3</v>
      </c>
    </row>
    <row r="133" spans="1:13" x14ac:dyDescent="0.25">
      <c r="A133">
        <f t="shared" si="17"/>
        <v>237</v>
      </c>
      <c r="B133" s="1">
        <v>48488</v>
      </c>
      <c r="C133" s="16">
        <f t="shared" ref="C133:C196" si="24">L132</f>
        <v>44538973352.455734</v>
      </c>
      <c r="D133" s="16">
        <f t="shared" si="23"/>
        <v>114999629.1960407</v>
      </c>
      <c r="E133" s="16">
        <f t="shared" si="18"/>
        <v>44653972981.651772</v>
      </c>
      <c r="F133" s="16">
        <f>'9496'!X131</f>
        <v>0</v>
      </c>
      <c r="G133" s="29">
        <v>0</v>
      </c>
      <c r="H133" s="16">
        <f t="shared" si="21"/>
        <v>148846576.60550591</v>
      </c>
      <c r="I133" s="18">
        <f t="shared" si="16"/>
        <v>272833355.34623915</v>
      </c>
      <c r="J133" s="16">
        <f t="shared" si="19"/>
        <v>148846576.60550591</v>
      </c>
      <c r="K133" s="19">
        <f t="shared" si="20"/>
        <v>123986778.74073324</v>
      </c>
      <c r="L133" s="16">
        <f t="shared" si="22"/>
        <v>44529986202.911041</v>
      </c>
      <c r="M133" s="17">
        <f>VLOOKUP(B133,Encargos!$A$8:$B$652,2,0)</f>
        <v>2.5820000000000001E-3</v>
      </c>
    </row>
    <row r="134" spans="1:13" x14ac:dyDescent="0.25">
      <c r="A134">
        <f t="shared" si="17"/>
        <v>236</v>
      </c>
      <c r="B134" s="1">
        <v>48519</v>
      </c>
      <c r="C134" s="16">
        <f t="shared" si="24"/>
        <v>44529986202.911041</v>
      </c>
      <c r="D134" s="16">
        <f t="shared" si="23"/>
        <v>102997858.08733323</v>
      </c>
      <c r="E134" s="16">
        <f t="shared" si="18"/>
        <v>44632984060.998375</v>
      </c>
      <c r="F134" s="16">
        <f>'9496'!X132</f>
        <v>0</v>
      </c>
      <c r="G134" s="29">
        <v>0</v>
      </c>
      <c r="H134" s="16">
        <f t="shared" si="21"/>
        <v>148776613.53666127</v>
      </c>
      <c r="I134" s="18">
        <f t="shared" si="16"/>
        <v>273464418.89715499</v>
      </c>
      <c r="J134" s="16">
        <f t="shared" si="19"/>
        <v>148776613.53666127</v>
      </c>
      <c r="K134" s="19">
        <f t="shared" si="20"/>
        <v>124687805.36049372</v>
      </c>
      <c r="L134" s="16">
        <f t="shared" si="22"/>
        <v>44508296255.637878</v>
      </c>
      <c r="M134" s="17">
        <f>VLOOKUP(B134,Encargos!$A$8:$B$652,2,0)</f>
        <v>2.313E-3</v>
      </c>
    </row>
    <row r="135" spans="1:13" x14ac:dyDescent="0.25">
      <c r="A135">
        <f t="shared" si="17"/>
        <v>235</v>
      </c>
      <c r="B135" s="1">
        <v>48549</v>
      </c>
      <c r="C135" s="16">
        <f t="shared" si="24"/>
        <v>44508296255.637878</v>
      </c>
      <c r="D135" s="16">
        <f t="shared" si="23"/>
        <v>90974957.546523809</v>
      </c>
      <c r="E135" s="16">
        <f t="shared" si="18"/>
        <v>44599271213.184402</v>
      </c>
      <c r="F135" s="16">
        <f>'9496'!X133</f>
        <v>0</v>
      </c>
      <c r="G135" s="29">
        <v>0</v>
      </c>
      <c r="H135" s="16">
        <f t="shared" si="21"/>
        <v>148664237.37728134</v>
      </c>
      <c r="I135" s="18">
        <f t="shared" si="16"/>
        <v>274023380.16938078</v>
      </c>
      <c r="J135" s="16">
        <f t="shared" si="19"/>
        <v>148664237.37728134</v>
      </c>
      <c r="K135" s="19">
        <f t="shared" si="20"/>
        <v>125359142.79209945</v>
      </c>
      <c r="L135" s="16">
        <f t="shared" si="22"/>
        <v>44473912070.392303</v>
      </c>
      <c r="M135" s="17">
        <f>VLOOKUP(B135,Encargos!$A$8:$B$652,2,0)</f>
        <v>2.0439999999999998E-3</v>
      </c>
    </row>
    <row r="136" spans="1:13" x14ac:dyDescent="0.25">
      <c r="A136">
        <f t="shared" si="17"/>
        <v>234</v>
      </c>
      <c r="B136" s="1">
        <v>48580</v>
      </c>
      <c r="C136" s="16">
        <f t="shared" si="24"/>
        <v>44473912070.392303</v>
      </c>
      <c r="D136" s="16">
        <f t="shared" si="23"/>
        <v>90904676.271881863</v>
      </c>
      <c r="E136" s="16">
        <f t="shared" si="18"/>
        <v>44564816746.664185</v>
      </c>
      <c r="F136" s="16">
        <f>'9496'!X134</f>
        <v>0</v>
      </c>
      <c r="G136" s="29">
        <v>0</v>
      </c>
      <c r="H136" s="16">
        <f t="shared" si="21"/>
        <v>148549389.15554729</v>
      </c>
      <c r="I136" s="18">
        <f t="shared" si="16"/>
        <v>274583483.95844698</v>
      </c>
      <c r="J136" s="16">
        <f t="shared" si="19"/>
        <v>148549389.15554729</v>
      </c>
      <c r="K136" s="19">
        <f t="shared" si="20"/>
        <v>126034094.80289969</v>
      </c>
      <c r="L136" s="16">
        <f t="shared" si="22"/>
        <v>44438782651.861282</v>
      </c>
      <c r="M136" s="17">
        <f>VLOOKUP(B136,Encargos!$A$8:$B$652,2,0)</f>
        <v>2.0439999999999998E-3</v>
      </c>
    </row>
    <row r="137" spans="1:13" x14ac:dyDescent="0.25">
      <c r="A137">
        <f t="shared" si="17"/>
        <v>233</v>
      </c>
      <c r="B137" s="1">
        <v>48611</v>
      </c>
      <c r="C137" s="16">
        <f t="shared" si="24"/>
        <v>44438782651.861282</v>
      </c>
      <c r="D137" s="16">
        <f t="shared" si="23"/>
        <v>126694969.3404565</v>
      </c>
      <c r="E137" s="16">
        <f t="shared" si="18"/>
        <v>44565477621.201736</v>
      </c>
      <c r="F137" s="16">
        <f>'9496'!X135</f>
        <v>0</v>
      </c>
      <c r="G137" s="29">
        <v>0</v>
      </c>
      <c r="H137" s="16">
        <f t="shared" si="21"/>
        <v>148551592.07067245</v>
      </c>
      <c r="I137" s="18">
        <f t="shared" si="16"/>
        <v>275366321.47121251</v>
      </c>
      <c r="J137" s="16">
        <f t="shared" si="19"/>
        <v>148551592.07067245</v>
      </c>
      <c r="K137" s="19">
        <f t="shared" si="20"/>
        <v>126814729.40054005</v>
      </c>
      <c r="L137" s="16">
        <f t="shared" si="22"/>
        <v>44438662891.801193</v>
      </c>
      <c r="M137" s="17">
        <f>VLOOKUP(B137,Encargos!$A$8:$B$652,2,0)</f>
        <v>2.8509999999999998E-3</v>
      </c>
    </row>
    <row r="138" spans="1:13" x14ac:dyDescent="0.25">
      <c r="A138">
        <f t="shared" si="17"/>
        <v>232</v>
      </c>
      <c r="B138" s="1">
        <v>48639</v>
      </c>
      <c r="C138" s="16">
        <f t="shared" si="24"/>
        <v>44438662891.801193</v>
      </c>
      <c r="D138" s="16">
        <f t="shared" si="23"/>
        <v>102786627.26873615</v>
      </c>
      <c r="E138" s="16">
        <f t="shared" si="18"/>
        <v>44541449519.069931</v>
      </c>
      <c r="F138" s="16">
        <f>'9496'!X136</f>
        <v>0</v>
      </c>
      <c r="G138" s="29">
        <v>0</v>
      </c>
      <c r="H138" s="16">
        <f t="shared" si="21"/>
        <v>148471498.39689979</v>
      </c>
      <c r="I138" s="18">
        <f t="shared" ref="I138:I201" si="25">PMT($N$4,A138,-SUM(E138:G138))</f>
        <v>276003243.77277541</v>
      </c>
      <c r="J138" s="16">
        <f t="shared" si="19"/>
        <v>148471498.39689979</v>
      </c>
      <c r="K138" s="19">
        <f t="shared" si="20"/>
        <v>127531745.37587562</v>
      </c>
      <c r="L138" s="16">
        <f t="shared" si="22"/>
        <v>44413917773.694054</v>
      </c>
      <c r="M138" s="17">
        <f>VLOOKUP(B138,Encargos!$A$8:$B$652,2,0)</f>
        <v>2.313E-3</v>
      </c>
    </row>
    <row r="139" spans="1:13" x14ac:dyDescent="0.25">
      <c r="A139">
        <f t="shared" si="17"/>
        <v>231</v>
      </c>
      <c r="B139" s="1">
        <v>48670</v>
      </c>
      <c r="C139" s="16">
        <f t="shared" si="24"/>
        <v>44413917773.694054</v>
      </c>
      <c r="D139" s="16">
        <f t="shared" si="23"/>
        <v>78834704.048306957</v>
      </c>
      <c r="E139" s="16">
        <f t="shared" si="18"/>
        <v>44492752477.742363</v>
      </c>
      <c r="F139" s="16">
        <f>'9496'!X137</f>
        <v>0</v>
      </c>
      <c r="G139" s="29">
        <v>0</v>
      </c>
      <c r="H139" s="16">
        <f t="shared" si="21"/>
        <v>148309174.92580789</v>
      </c>
      <c r="I139" s="18">
        <f t="shared" si="25"/>
        <v>276493149.53047204</v>
      </c>
      <c r="J139" s="16">
        <f t="shared" si="19"/>
        <v>148309174.92580789</v>
      </c>
      <c r="K139" s="19">
        <f t="shared" si="20"/>
        <v>128183974.60466415</v>
      </c>
      <c r="L139" s="16">
        <f t="shared" si="22"/>
        <v>44364568503.137695</v>
      </c>
      <c r="M139" s="17">
        <f>VLOOKUP(B139,Encargos!$A$8:$B$652,2,0)</f>
        <v>1.7750000000000001E-3</v>
      </c>
    </row>
    <row r="140" spans="1:13" x14ac:dyDescent="0.25">
      <c r="A140">
        <f t="shared" ref="A140:A203" si="26">A139-1</f>
        <v>230</v>
      </c>
      <c r="B140" s="1">
        <v>48700</v>
      </c>
      <c r="C140" s="16">
        <f t="shared" si="24"/>
        <v>44364568503.137695</v>
      </c>
      <c r="D140" s="16">
        <f t="shared" si="23"/>
        <v>114549315.87510154</v>
      </c>
      <c r="E140" s="16">
        <f t="shared" si="18"/>
        <v>44479117819.012794</v>
      </c>
      <c r="F140" s="16">
        <f>'9496'!X138</f>
        <v>0</v>
      </c>
      <c r="G140" s="29">
        <v>0</v>
      </c>
      <c r="H140" s="16">
        <f t="shared" si="21"/>
        <v>148263726.06337598</v>
      </c>
      <c r="I140" s="18">
        <f t="shared" si="25"/>
        <v>277207054.8425597</v>
      </c>
      <c r="J140" s="16">
        <f t="shared" si="19"/>
        <v>148263726.06337598</v>
      </c>
      <c r="K140" s="19">
        <f t="shared" si="20"/>
        <v>128943328.77918372</v>
      </c>
      <c r="L140" s="16">
        <f t="shared" si="22"/>
        <v>44350174490.233612</v>
      </c>
      <c r="M140" s="17">
        <f>VLOOKUP(B140,Encargos!$A$8:$B$652,2,0)</f>
        <v>2.5820000000000001E-3</v>
      </c>
    </row>
    <row r="141" spans="1:13" x14ac:dyDescent="0.25">
      <c r="A141">
        <f t="shared" si="26"/>
        <v>229</v>
      </c>
      <c r="B141" s="1">
        <v>48731</v>
      </c>
      <c r="C141" s="16">
        <f t="shared" si="24"/>
        <v>44350174490.233612</v>
      </c>
      <c r="D141" s="16">
        <f t="shared" si="23"/>
        <v>78721559.720164672</v>
      </c>
      <c r="E141" s="16">
        <f t="shared" ref="E141:E204" si="27">C141+D141</f>
        <v>44428896049.953773</v>
      </c>
      <c r="F141" s="16">
        <f>'9496'!X139</f>
        <v>0</v>
      </c>
      <c r="G141" s="29">
        <v>0</v>
      </c>
      <c r="H141" s="16">
        <f t="shared" si="21"/>
        <v>148096320.16651258</v>
      </c>
      <c r="I141" s="18">
        <f t="shared" si="25"/>
        <v>277699097.36490524</v>
      </c>
      <c r="J141" s="16">
        <f t="shared" ref="J141:J204" si="28">H141</f>
        <v>148096320.16651258</v>
      </c>
      <c r="K141" s="19">
        <f t="shared" ref="K141:K204" si="29">I141-J141</f>
        <v>129602777.19839266</v>
      </c>
      <c r="L141" s="16">
        <f t="shared" si="22"/>
        <v>44299293272.755379</v>
      </c>
      <c r="M141" s="17">
        <f>VLOOKUP(B141,Encargos!$A$8:$B$652,2,0)</f>
        <v>1.7750000000000001E-3</v>
      </c>
    </row>
    <row r="142" spans="1:13" x14ac:dyDescent="0.25">
      <c r="A142">
        <f t="shared" si="26"/>
        <v>228</v>
      </c>
      <c r="B142" s="1">
        <v>48761</v>
      </c>
      <c r="C142" s="16">
        <f t="shared" si="24"/>
        <v>44299293272.755379</v>
      </c>
      <c r="D142" s="16">
        <f t="shared" si="23"/>
        <v>114380775.2302544</v>
      </c>
      <c r="E142" s="16">
        <f t="shared" si="27"/>
        <v>44413674047.985634</v>
      </c>
      <c r="F142" s="16">
        <f>'9496'!X140</f>
        <v>0</v>
      </c>
      <c r="G142" s="29">
        <v>0</v>
      </c>
      <c r="H142" s="16">
        <f t="shared" si="21"/>
        <v>148045580.15995213</v>
      </c>
      <c r="I142" s="18">
        <f t="shared" si="25"/>
        <v>278416116.43430144</v>
      </c>
      <c r="J142" s="16">
        <f t="shared" si="28"/>
        <v>148045580.15995213</v>
      </c>
      <c r="K142" s="19">
        <f t="shared" si="29"/>
        <v>130370536.2743493</v>
      </c>
      <c r="L142" s="16">
        <f t="shared" si="22"/>
        <v>44283303511.711281</v>
      </c>
      <c r="M142" s="17">
        <f>VLOOKUP(B142,Encargos!$A$8:$B$652,2,0)</f>
        <v>2.5820000000000001E-3</v>
      </c>
    </row>
    <row r="143" spans="1:13" x14ac:dyDescent="0.25">
      <c r="A143">
        <f t="shared" si="26"/>
        <v>227</v>
      </c>
      <c r="B143" s="1">
        <v>48792</v>
      </c>
      <c r="C143" s="16">
        <f t="shared" si="24"/>
        <v>44283303511.711281</v>
      </c>
      <c r="D143" s="16">
        <f t="shared" si="23"/>
        <v>102427281.02258819</v>
      </c>
      <c r="E143" s="16">
        <f t="shared" si="27"/>
        <v>44385730792.733871</v>
      </c>
      <c r="F143" s="16">
        <f>'9496'!X141</f>
        <v>0</v>
      </c>
      <c r="G143" s="29">
        <v>0</v>
      </c>
      <c r="H143" s="16">
        <f t="shared" si="21"/>
        <v>147952435.97577959</v>
      </c>
      <c r="I143" s="18">
        <f t="shared" si="25"/>
        <v>279060092.91161394</v>
      </c>
      <c r="J143" s="16">
        <f t="shared" si="28"/>
        <v>147952435.97577959</v>
      </c>
      <c r="K143" s="19">
        <f t="shared" si="29"/>
        <v>131107656.93583435</v>
      </c>
      <c r="L143" s="16">
        <f t="shared" si="22"/>
        <v>44254623135.798035</v>
      </c>
      <c r="M143" s="17">
        <f>VLOOKUP(B143,Encargos!$A$8:$B$652,2,0)</f>
        <v>2.313E-3</v>
      </c>
    </row>
    <row r="144" spans="1:13" x14ac:dyDescent="0.25">
      <c r="A144">
        <f t="shared" si="26"/>
        <v>226</v>
      </c>
      <c r="B144" s="1">
        <v>48823</v>
      </c>
      <c r="C144" s="16">
        <f t="shared" si="24"/>
        <v>44254623135.798035</v>
      </c>
      <c r="D144" s="16">
        <f t="shared" si="23"/>
        <v>102360943.31310084</v>
      </c>
      <c r="E144" s="16">
        <f t="shared" si="27"/>
        <v>44356984079.111137</v>
      </c>
      <c r="F144" s="16">
        <f>'9496'!X142</f>
        <v>0</v>
      </c>
      <c r="G144" s="29">
        <v>0</v>
      </c>
      <c r="H144" s="16">
        <f t="shared" si="21"/>
        <v>147856613.59703714</v>
      </c>
      <c r="I144" s="18">
        <f t="shared" si="25"/>
        <v>279705558.90651846</v>
      </c>
      <c r="J144" s="16">
        <f t="shared" si="28"/>
        <v>147856613.59703714</v>
      </c>
      <c r="K144" s="19">
        <f t="shared" si="29"/>
        <v>131848945.30948132</v>
      </c>
      <c r="L144" s="16">
        <f t="shared" si="22"/>
        <v>44225135133.801659</v>
      </c>
      <c r="M144" s="17">
        <f>VLOOKUP(B144,Encargos!$A$8:$B$652,2,0)</f>
        <v>2.313E-3</v>
      </c>
    </row>
    <row r="145" spans="1:13" x14ac:dyDescent="0.25">
      <c r="A145">
        <f t="shared" si="26"/>
        <v>225</v>
      </c>
      <c r="B145" s="1">
        <v>48853</v>
      </c>
      <c r="C145" s="16">
        <f t="shared" si="24"/>
        <v>44225135133.801659</v>
      </c>
      <c r="D145" s="16">
        <f t="shared" si="23"/>
        <v>126085860.26646852</v>
      </c>
      <c r="E145" s="16">
        <f t="shared" si="27"/>
        <v>44351220994.06813</v>
      </c>
      <c r="F145" s="16">
        <f>'9496'!X143</f>
        <v>0</v>
      </c>
      <c r="G145" s="29">
        <v>0</v>
      </c>
      <c r="H145" s="16">
        <f t="shared" si="21"/>
        <v>147837403.31356046</v>
      </c>
      <c r="I145" s="18">
        <f t="shared" si="25"/>
        <v>280502999.45496106</v>
      </c>
      <c r="J145" s="16">
        <f t="shared" si="28"/>
        <v>147837403.31356046</v>
      </c>
      <c r="K145" s="19">
        <f t="shared" si="29"/>
        <v>132665596.14140061</v>
      </c>
      <c r="L145" s="16">
        <f t="shared" si="22"/>
        <v>44218555397.926727</v>
      </c>
      <c r="M145" s="17">
        <f>VLOOKUP(B145,Encargos!$A$8:$B$652,2,0)</f>
        <v>2.8509999999999998E-3</v>
      </c>
    </row>
    <row r="146" spans="1:13" x14ac:dyDescent="0.25">
      <c r="A146">
        <f t="shared" si="26"/>
        <v>224</v>
      </c>
      <c r="B146" s="1">
        <v>48884</v>
      </c>
      <c r="C146" s="16">
        <f t="shared" si="24"/>
        <v>44218555397.926727</v>
      </c>
      <c r="D146" s="16">
        <f t="shared" si="23"/>
        <v>102277518.63540451</v>
      </c>
      <c r="E146" s="16">
        <f t="shared" si="27"/>
        <v>44320832916.562134</v>
      </c>
      <c r="F146" s="16">
        <f>'9496'!X144</f>
        <v>0</v>
      </c>
      <c r="G146" s="29">
        <v>0</v>
      </c>
      <c r="H146" s="16">
        <f t="shared" si="21"/>
        <v>147736109.72187379</v>
      </c>
      <c r="I146" s="18">
        <f t="shared" si="25"/>
        <v>281151802.89270037</v>
      </c>
      <c r="J146" s="16">
        <f t="shared" si="28"/>
        <v>147736109.72187379</v>
      </c>
      <c r="K146" s="19">
        <f t="shared" si="29"/>
        <v>133415693.17082658</v>
      </c>
      <c r="L146" s="16">
        <f t="shared" si="22"/>
        <v>44187417223.391304</v>
      </c>
      <c r="M146" s="17">
        <f>VLOOKUP(B146,Encargos!$A$8:$B$652,2,0)</f>
        <v>2.313E-3</v>
      </c>
    </row>
    <row r="147" spans="1:13" x14ac:dyDescent="0.25">
      <c r="A147">
        <f t="shared" si="26"/>
        <v>223</v>
      </c>
      <c r="B147" s="1">
        <v>48914</v>
      </c>
      <c r="C147" s="16">
        <f t="shared" si="24"/>
        <v>44187417223.391304</v>
      </c>
      <c r="D147" s="16">
        <f t="shared" si="23"/>
        <v>90319080.804611817</v>
      </c>
      <c r="E147" s="16">
        <f t="shared" si="27"/>
        <v>44277736304.195915</v>
      </c>
      <c r="F147" s="16">
        <f>'9496'!X145</f>
        <v>0</v>
      </c>
      <c r="G147" s="29">
        <v>0</v>
      </c>
      <c r="H147" s="16">
        <f t="shared" si="21"/>
        <v>147592454.34731972</v>
      </c>
      <c r="I147" s="18">
        <f t="shared" si="25"/>
        <v>281726477.17781305</v>
      </c>
      <c r="J147" s="16">
        <f t="shared" si="28"/>
        <v>147592454.34731972</v>
      </c>
      <c r="K147" s="19">
        <f t="shared" si="29"/>
        <v>134134022.83049333</v>
      </c>
      <c r="L147" s="16">
        <f t="shared" si="22"/>
        <v>44143602281.365425</v>
      </c>
      <c r="M147" s="17">
        <f>VLOOKUP(B147,Encargos!$A$8:$B$652,2,0)</f>
        <v>2.0439999999999998E-3</v>
      </c>
    </row>
    <row r="148" spans="1:13" x14ac:dyDescent="0.25">
      <c r="A148">
        <f t="shared" si="26"/>
        <v>222</v>
      </c>
      <c r="B148" s="1">
        <v>48945</v>
      </c>
      <c r="C148" s="16">
        <f t="shared" si="24"/>
        <v>44143602281.365425</v>
      </c>
      <c r="D148" s="16">
        <f t="shared" si="23"/>
        <v>90229523.063110918</v>
      </c>
      <c r="E148" s="16">
        <f t="shared" si="27"/>
        <v>44233831804.428535</v>
      </c>
      <c r="F148" s="16">
        <f>'9496'!X146</f>
        <v>0</v>
      </c>
      <c r="G148" s="29">
        <v>0</v>
      </c>
      <c r="H148" s="16">
        <f t="shared" si="21"/>
        <v>147446106.01476181</v>
      </c>
      <c r="I148" s="18">
        <f t="shared" si="25"/>
        <v>282302326.09716445</v>
      </c>
      <c r="J148" s="16">
        <f t="shared" si="28"/>
        <v>147446106.01476181</v>
      </c>
      <c r="K148" s="19">
        <f t="shared" si="29"/>
        <v>134856220.08240265</v>
      </c>
      <c r="L148" s="16">
        <f t="shared" si="22"/>
        <v>44098975584.34613</v>
      </c>
      <c r="M148" s="17">
        <f>VLOOKUP(B148,Encargos!$A$8:$B$652,2,0)</f>
        <v>2.0439999999999998E-3</v>
      </c>
    </row>
    <row r="149" spans="1:13" x14ac:dyDescent="0.25">
      <c r="A149">
        <f t="shared" si="26"/>
        <v>221</v>
      </c>
      <c r="B149" s="1">
        <v>48976</v>
      </c>
      <c r="C149" s="16">
        <f t="shared" si="24"/>
        <v>44098975584.34613</v>
      </c>
      <c r="D149" s="16">
        <f t="shared" si="23"/>
        <v>113863554.95878172</v>
      </c>
      <c r="E149" s="16">
        <f t="shared" si="27"/>
        <v>44212839139.304909</v>
      </c>
      <c r="F149" s="16">
        <f>'9496'!X147</f>
        <v>0</v>
      </c>
      <c r="G149" s="29">
        <v>0</v>
      </c>
      <c r="H149" s="16">
        <f t="shared" si="21"/>
        <v>147376130.46434972</v>
      </c>
      <c r="I149" s="18">
        <f t="shared" si="25"/>
        <v>283031230.70314735</v>
      </c>
      <c r="J149" s="16">
        <f t="shared" si="28"/>
        <v>147376130.46434972</v>
      </c>
      <c r="K149" s="19">
        <f t="shared" si="29"/>
        <v>135655100.23879763</v>
      </c>
      <c r="L149" s="16">
        <f t="shared" si="22"/>
        <v>44077184039.066109</v>
      </c>
      <c r="M149" s="17">
        <f>VLOOKUP(B149,Encargos!$A$8:$B$652,2,0)</f>
        <v>2.5820000000000001E-3</v>
      </c>
    </row>
    <row r="150" spans="1:13" x14ac:dyDescent="0.25">
      <c r="A150">
        <f t="shared" si="26"/>
        <v>220</v>
      </c>
      <c r="B150" s="1">
        <v>49004</v>
      </c>
      <c r="C150" s="16">
        <f t="shared" si="24"/>
        <v>44077184039.066109</v>
      </c>
      <c r="D150" s="16">
        <f t="shared" si="23"/>
        <v>113807289.1888687</v>
      </c>
      <c r="E150" s="16">
        <f t="shared" si="27"/>
        <v>44190991328.254974</v>
      </c>
      <c r="F150" s="16">
        <f>'9496'!X148</f>
        <v>0</v>
      </c>
      <c r="G150" s="29">
        <v>0</v>
      </c>
      <c r="H150" s="16">
        <f t="shared" si="21"/>
        <v>147303304.42751658</v>
      </c>
      <c r="I150" s="18">
        <f t="shared" si="25"/>
        <v>283762017.34082276</v>
      </c>
      <c r="J150" s="16">
        <f t="shared" si="28"/>
        <v>147303304.42751658</v>
      </c>
      <c r="K150" s="19">
        <f t="shared" si="29"/>
        <v>136458712.91330618</v>
      </c>
      <c r="L150" s="16">
        <f t="shared" si="22"/>
        <v>44054532615.341667</v>
      </c>
      <c r="M150" s="17">
        <f>VLOOKUP(B150,Encargos!$A$8:$B$652,2,0)</f>
        <v>2.5820000000000001E-3</v>
      </c>
    </row>
    <row r="151" spans="1:13" x14ac:dyDescent="0.25">
      <c r="A151">
        <f t="shared" si="26"/>
        <v>219</v>
      </c>
      <c r="B151" s="1">
        <v>49035</v>
      </c>
      <c r="C151" s="16">
        <f t="shared" si="24"/>
        <v>44054532615.341667</v>
      </c>
      <c r="D151" s="16">
        <f t="shared" si="23"/>
        <v>66346126.11870455</v>
      </c>
      <c r="E151" s="16">
        <f t="shared" si="27"/>
        <v>44120878741.460373</v>
      </c>
      <c r="F151" s="16">
        <f>'9496'!X149</f>
        <v>0</v>
      </c>
      <c r="G151" s="29">
        <v>0</v>
      </c>
      <c r="H151" s="16">
        <f t="shared" si="21"/>
        <v>147069595.80486792</v>
      </c>
      <c r="I151" s="18">
        <f t="shared" si="25"/>
        <v>284189362.93893808</v>
      </c>
      <c r="J151" s="16">
        <f t="shared" si="28"/>
        <v>147069595.80486792</v>
      </c>
      <c r="K151" s="19">
        <f t="shared" si="29"/>
        <v>137119767.13407016</v>
      </c>
      <c r="L151" s="16">
        <f t="shared" si="22"/>
        <v>43983758974.326309</v>
      </c>
      <c r="M151" s="17">
        <f>VLOOKUP(B151,Encargos!$A$8:$B$652,2,0)</f>
        <v>1.506E-3</v>
      </c>
    </row>
    <row r="152" spans="1:13" x14ac:dyDescent="0.25">
      <c r="A152">
        <f t="shared" si="26"/>
        <v>218</v>
      </c>
      <c r="B152" s="1">
        <v>49065</v>
      </c>
      <c r="C152" s="16">
        <f t="shared" si="24"/>
        <v>43983758974.326309</v>
      </c>
      <c r="D152" s="16">
        <f t="shared" si="23"/>
        <v>125397696.8358043</v>
      </c>
      <c r="E152" s="16">
        <f t="shared" si="27"/>
        <v>44109156671.162117</v>
      </c>
      <c r="F152" s="16">
        <f>'9496'!X150</f>
        <v>0</v>
      </c>
      <c r="G152" s="29">
        <v>0</v>
      </c>
      <c r="H152" s="16">
        <f t="shared" si="21"/>
        <v>147030522.23720706</v>
      </c>
      <c r="I152" s="18">
        <f t="shared" si="25"/>
        <v>284999586.81267709</v>
      </c>
      <c r="J152" s="16">
        <f t="shared" si="28"/>
        <v>147030522.23720706</v>
      </c>
      <c r="K152" s="19">
        <f t="shared" si="29"/>
        <v>137969064.57547003</v>
      </c>
      <c r="L152" s="16">
        <f t="shared" si="22"/>
        <v>43971187606.586647</v>
      </c>
      <c r="M152" s="17">
        <f>VLOOKUP(B152,Encargos!$A$8:$B$652,2,0)</f>
        <v>2.8509999999999998E-3</v>
      </c>
    </row>
    <row r="153" spans="1:13" x14ac:dyDescent="0.25">
      <c r="A153">
        <f t="shared" si="26"/>
        <v>217</v>
      </c>
      <c r="B153" s="1">
        <v>49096</v>
      </c>
      <c r="C153" s="16">
        <f t="shared" si="24"/>
        <v>43971187606.586647</v>
      </c>
      <c r="D153" s="16">
        <f t="shared" si="23"/>
        <v>66220608.535519488</v>
      </c>
      <c r="E153" s="16">
        <f t="shared" si="27"/>
        <v>44037408215.122169</v>
      </c>
      <c r="F153" s="16">
        <f>'9496'!X151</f>
        <v>0</v>
      </c>
      <c r="G153" s="29">
        <v>0</v>
      </c>
      <c r="H153" s="16">
        <f t="shared" si="21"/>
        <v>146791360.71707392</v>
      </c>
      <c r="I153" s="18">
        <f t="shared" si="25"/>
        <v>285428796.19041699</v>
      </c>
      <c r="J153" s="16">
        <f t="shared" si="28"/>
        <v>146791360.71707392</v>
      </c>
      <c r="K153" s="19">
        <f t="shared" si="29"/>
        <v>138637435.47334307</v>
      </c>
      <c r="L153" s="16">
        <f t="shared" si="22"/>
        <v>43898770779.648827</v>
      </c>
      <c r="M153" s="17">
        <f>VLOOKUP(B153,Encargos!$A$8:$B$652,2,0)</f>
        <v>1.506E-3</v>
      </c>
    </row>
    <row r="154" spans="1:13" x14ac:dyDescent="0.25">
      <c r="A154">
        <f t="shared" si="26"/>
        <v>216</v>
      </c>
      <c r="B154" s="1">
        <v>49126</v>
      </c>
      <c r="C154" s="16">
        <f t="shared" si="24"/>
        <v>43898770779.648827</v>
      </c>
      <c r="D154" s="16">
        <f t="shared" si="23"/>
        <v>113346626.15305327</v>
      </c>
      <c r="E154" s="16">
        <f t="shared" si="27"/>
        <v>44012117405.80188</v>
      </c>
      <c r="F154" s="16">
        <f>'9496'!X152</f>
        <v>0</v>
      </c>
      <c r="G154" s="29">
        <v>0</v>
      </c>
      <c r="H154" s="16">
        <f t="shared" si="21"/>
        <v>146707058.01933962</v>
      </c>
      <c r="I154" s="18">
        <f t="shared" si="25"/>
        <v>286165773.34218061</v>
      </c>
      <c r="J154" s="16">
        <f t="shared" si="28"/>
        <v>146707058.01933962</v>
      </c>
      <c r="K154" s="19">
        <f t="shared" si="29"/>
        <v>139458715.32284099</v>
      </c>
      <c r="L154" s="16">
        <f t="shared" si="22"/>
        <v>43872658690.479042</v>
      </c>
      <c r="M154" s="17">
        <f>VLOOKUP(B154,Encargos!$A$8:$B$652,2,0)</f>
        <v>2.5820000000000001E-3</v>
      </c>
    </row>
    <row r="155" spans="1:13" x14ac:dyDescent="0.25">
      <c r="A155">
        <f t="shared" si="26"/>
        <v>215</v>
      </c>
      <c r="B155" s="1">
        <v>49157</v>
      </c>
      <c r="C155" s="16">
        <f t="shared" si="24"/>
        <v>43872658690.479042</v>
      </c>
      <c r="D155" s="16">
        <f t="shared" si="23"/>
        <v>101477459.55107802</v>
      </c>
      <c r="E155" s="16">
        <f t="shared" si="27"/>
        <v>43974136150.030121</v>
      </c>
      <c r="F155" s="16">
        <f>'9496'!X153</f>
        <v>0</v>
      </c>
      <c r="G155" s="29">
        <v>0</v>
      </c>
      <c r="H155" s="16">
        <f t="shared" si="21"/>
        <v>146580453.83343375</v>
      </c>
      <c r="I155" s="18">
        <f t="shared" si="25"/>
        <v>286827674.77592111</v>
      </c>
      <c r="J155" s="16">
        <f t="shared" si="28"/>
        <v>146580453.83343375</v>
      </c>
      <c r="K155" s="19">
        <f t="shared" si="29"/>
        <v>140247220.94248736</v>
      </c>
      <c r="L155" s="16">
        <f t="shared" si="22"/>
        <v>43833888929.087631</v>
      </c>
      <c r="M155" s="17">
        <f>VLOOKUP(B155,Encargos!$A$8:$B$652,2,0)</f>
        <v>2.313E-3</v>
      </c>
    </row>
    <row r="156" spans="1:13" x14ac:dyDescent="0.25">
      <c r="A156">
        <f t="shared" si="26"/>
        <v>214</v>
      </c>
      <c r="B156" s="1">
        <v>49188</v>
      </c>
      <c r="C156" s="16">
        <f t="shared" si="24"/>
        <v>43833888929.087631</v>
      </c>
      <c r="D156" s="16">
        <f t="shared" si="23"/>
        <v>101387785.09297968</v>
      </c>
      <c r="E156" s="16">
        <f t="shared" si="27"/>
        <v>43935276714.180611</v>
      </c>
      <c r="F156" s="16">
        <f>'9496'!X154</f>
        <v>0</v>
      </c>
      <c r="G156" s="29">
        <v>0</v>
      </c>
      <c r="H156" s="16">
        <f t="shared" si="21"/>
        <v>146450922.38060203</v>
      </c>
      <c r="I156" s="18">
        <f t="shared" si="25"/>
        <v>287491107.18767786</v>
      </c>
      <c r="J156" s="16">
        <f t="shared" si="28"/>
        <v>146450922.38060203</v>
      </c>
      <c r="K156" s="19">
        <f t="shared" si="29"/>
        <v>141040184.80707583</v>
      </c>
      <c r="L156" s="16">
        <f t="shared" si="22"/>
        <v>43794236529.373535</v>
      </c>
      <c r="M156" s="17">
        <f>VLOOKUP(B156,Encargos!$A$8:$B$652,2,0)</f>
        <v>2.313E-3</v>
      </c>
    </row>
    <row r="157" spans="1:13" x14ac:dyDescent="0.25">
      <c r="A157">
        <f t="shared" si="26"/>
        <v>213</v>
      </c>
      <c r="B157" s="1">
        <v>49218</v>
      </c>
      <c r="C157" s="16">
        <f t="shared" si="24"/>
        <v>43794236529.373535</v>
      </c>
      <c r="D157" s="16">
        <f t="shared" si="23"/>
        <v>124857368.34524395</v>
      </c>
      <c r="E157" s="16">
        <f t="shared" si="27"/>
        <v>43919093897.718781</v>
      </c>
      <c r="F157" s="16">
        <f>'9496'!X155</f>
        <v>0</v>
      </c>
      <c r="G157" s="29">
        <v>0</v>
      </c>
      <c r="H157" s="16">
        <f t="shared" si="21"/>
        <v>146396979.65906262</v>
      </c>
      <c r="I157" s="18">
        <f t="shared" si="25"/>
        <v>288310744.33426994</v>
      </c>
      <c r="J157" s="16">
        <f t="shared" si="28"/>
        <v>146396979.65906262</v>
      </c>
      <c r="K157" s="19">
        <f t="shared" si="29"/>
        <v>141913764.67520732</v>
      </c>
      <c r="L157" s="16">
        <f t="shared" si="22"/>
        <v>43777180133.043579</v>
      </c>
      <c r="M157" s="17">
        <f>VLOOKUP(B157,Encargos!$A$8:$B$652,2,0)</f>
        <v>2.8509999999999998E-3</v>
      </c>
    </row>
    <row r="158" spans="1:13" x14ac:dyDescent="0.25">
      <c r="A158">
        <f t="shared" si="26"/>
        <v>212</v>
      </c>
      <c r="B158" s="1">
        <v>49249</v>
      </c>
      <c r="C158" s="16">
        <f t="shared" si="24"/>
        <v>43777180133.043579</v>
      </c>
      <c r="D158" s="16">
        <f t="shared" si="23"/>
        <v>89480556.191941068</v>
      </c>
      <c r="E158" s="16">
        <f t="shared" si="27"/>
        <v>43866660689.235519</v>
      </c>
      <c r="F158" s="16">
        <f>'9496'!X156</f>
        <v>0</v>
      </c>
      <c r="G158" s="29">
        <v>0</v>
      </c>
      <c r="H158" s="16">
        <f t="shared" si="21"/>
        <v>146222202.29745173</v>
      </c>
      <c r="I158" s="18">
        <f t="shared" si="25"/>
        <v>288900051.49568915</v>
      </c>
      <c r="J158" s="16">
        <f t="shared" si="28"/>
        <v>146222202.29745173</v>
      </c>
      <c r="K158" s="19">
        <f t="shared" si="29"/>
        <v>142677849.19823742</v>
      </c>
      <c r="L158" s="16">
        <f t="shared" si="22"/>
        <v>43723982840.037285</v>
      </c>
      <c r="M158" s="17">
        <f>VLOOKUP(B158,Encargos!$A$8:$B$652,2,0)</f>
        <v>2.0439999999999998E-3</v>
      </c>
    </row>
    <row r="159" spans="1:13" x14ac:dyDescent="0.25">
      <c r="A159">
        <f t="shared" si="26"/>
        <v>211</v>
      </c>
      <c r="B159" s="1">
        <v>49279</v>
      </c>
      <c r="C159" s="16">
        <f t="shared" si="24"/>
        <v>43723982840.037285</v>
      </c>
      <c r="D159" s="16">
        <f t="shared" si="23"/>
        <v>101133572.30900624</v>
      </c>
      <c r="E159" s="16">
        <f t="shared" si="27"/>
        <v>43825116412.346291</v>
      </c>
      <c r="F159" s="16">
        <f>'9496'!X157</f>
        <v>0</v>
      </c>
      <c r="G159" s="29">
        <v>0</v>
      </c>
      <c r="H159" s="16">
        <f t="shared" si="21"/>
        <v>146083721.37448764</v>
      </c>
      <c r="I159" s="18">
        <f t="shared" si="25"/>
        <v>289568277.31479871</v>
      </c>
      <c r="J159" s="16">
        <f t="shared" si="28"/>
        <v>146083721.37448764</v>
      </c>
      <c r="K159" s="19">
        <f t="shared" si="29"/>
        <v>143484555.94031107</v>
      </c>
      <c r="L159" s="16">
        <f t="shared" si="22"/>
        <v>43681631856.405983</v>
      </c>
      <c r="M159" s="17">
        <f>VLOOKUP(B159,Encargos!$A$8:$B$652,2,0)</f>
        <v>2.313E-3</v>
      </c>
    </row>
    <row r="160" spans="1:13" x14ac:dyDescent="0.25">
      <c r="A160">
        <f t="shared" si="26"/>
        <v>210</v>
      </c>
      <c r="B160" s="1">
        <v>49310</v>
      </c>
      <c r="C160" s="16">
        <f t="shared" si="24"/>
        <v>43681631856.405983</v>
      </c>
      <c r="D160" s="16">
        <f t="shared" si="23"/>
        <v>89285255.514493823</v>
      </c>
      <c r="E160" s="16">
        <f t="shared" si="27"/>
        <v>43770917111.920479</v>
      </c>
      <c r="F160" s="16">
        <f>'9496'!X158</f>
        <v>0</v>
      </c>
      <c r="G160" s="29">
        <v>0</v>
      </c>
      <c r="H160" s="16">
        <f t="shared" si="21"/>
        <v>145903057.03973493</v>
      </c>
      <c r="I160" s="18">
        <f t="shared" si="25"/>
        <v>290160154.87363011</v>
      </c>
      <c r="J160" s="16">
        <f t="shared" si="28"/>
        <v>145903057.03973493</v>
      </c>
      <c r="K160" s="19">
        <f t="shared" si="29"/>
        <v>144257097.83389518</v>
      </c>
      <c r="L160" s="16">
        <f t="shared" si="22"/>
        <v>43626660014.086586</v>
      </c>
      <c r="M160" s="17">
        <f>VLOOKUP(B160,Encargos!$A$8:$B$652,2,0)</f>
        <v>2.0439999999999998E-3</v>
      </c>
    </row>
    <row r="161" spans="1:13" x14ac:dyDescent="0.25">
      <c r="A161">
        <f t="shared" si="26"/>
        <v>209</v>
      </c>
      <c r="B161" s="1">
        <v>49341</v>
      </c>
      <c r="C161" s="16">
        <f t="shared" si="24"/>
        <v>43626660014.086586</v>
      </c>
      <c r="D161" s="16">
        <f t="shared" si="23"/>
        <v>89172893.068792969</v>
      </c>
      <c r="E161" s="16">
        <f t="shared" si="27"/>
        <v>43715832907.15538</v>
      </c>
      <c r="F161" s="16">
        <f>'9496'!X159</f>
        <v>0</v>
      </c>
      <c r="G161" s="29">
        <v>0</v>
      </c>
      <c r="H161" s="16">
        <f t="shared" si="21"/>
        <v>145719443.02385128</v>
      </c>
      <c r="I161" s="18">
        <f t="shared" si="25"/>
        <v>290753242.23019195</v>
      </c>
      <c r="J161" s="16">
        <f t="shared" si="28"/>
        <v>145719443.02385128</v>
      </c>
      <c r="K161" s="19">
        <f t="shared" si="29"/>
        <v>145033799.20634067</v>
      </c>
      <c r="L161" s="16">
        <f t="shared" si="22"/>
        <v>43570799107.949036</v>
      </c>
      <c r="M161" s="17">
        <f>VLOOKUP(B161,Encargos!$A$8:$B$652,2,0)</f>
        <v>2.0439999999999998E-3</v>
      </c>
    </row>
    <row r="162" spans="1:13" x14ac:dyDescent="0.25">
      <c r="A162">
        <f t="shared" si="26"/>
        <v>208</v>
      </c>
      <c r="B162" s="1">
        <v>49369</v>
      </c>
      <c r="C162" s="16">
        <f t="shared" si="24"/>
        <v>43570799107.949036</v>
      </c>
      <c r="D162" s="16">
        <f t="shared" si="23"/>
        <v>112499803.29672441</v>
      </c>
      <c r="E162" s="16">
        <f t="shared" si="27"/>
        <v>43683298911.245758</v>
      </c>
      <c r="F162" s="16">
        <f>'9496'!X160</f>
        <v>0</v>
      </c>
      <c r="G162" s="29">
        <v>0</v>
      </c>
      <c r="H162" s="16">
        <f t="shared" si="21"/>
        <v>145610996.37081921</v>
      </c>
      <c r="I162" s="18">
        <f t="shared" si="25"/>
        <v>291503967.10163021</v>
      </c>
      <c r="J162" s="16">
        <f t="shared" si="28"/>
        <v>145610996.37081921</v>
      </c>
      <c r="K162" s="19">
        <f t="shared" si="29"/>
        <v>145892970.730811</v>
      </c>
      <c r="L162" s="16">
        <f t="shared" si="22"/>
        <v>43537405940.514946</v>
      </c>
      <c r="M162" s="17">
        <f>VLOOKUP(B162,Encargos!$A$8:$B$652,2,0)</f>
        <v>2.5820000000000001E-3</v>
      </c>
    </row>
    <row r="163" spans="1:13" x14ac:dyDescent="0.25">
      <c r="A163">
        <f t="shared" si="26"/>
        <v>207</v>
      </c>
      <c r="B163" s="1">
        <v>49400</v>
      </c>
      <c r="C163" s="16">
        <f t="shared" si="24"/>
        <v>43537405940.514946</v>
      </c>
      <c r="D163" s="16">
        <f t="shared" si="23"/>
        <v>65567333.346415505</v>
      </c>
      <c r="E163" s="16">
        <f t="shared" si="27"/>
        <v>43602973273.861359</v>
      </c>
      <c r="F163" s="16">
        <f>'9496'!X161</f>
        <v>0</v>
      </c>
      <c r="G163" s="29">
        <v>0</v>
      </c>
      <c r="H163" s="16">
        <f t="shared" si="21"/>
        <v>145343244.24620453</v>
      </c>
      <c r="I163" s="18">
        <f t="shared" si="25"/>
        <v>291942972.07608527</v>
      </c>
      <c r="J163" s="16">
        <f t="shared" si="28"/>
        <v>145343244.24620453</v>
      </c>
      <c r="K163" s="19">
        <f t="shared" si="29"/>
        <v>146599727.82988074</v>
      </c>
      <c r="L163" s="16">
        <f t="shared" si="22"/>
        <v>43456373546.031479</v>
      </c>
      <c r="M163" s="17">
        <f>VLOOKUP(B163,Encargos!$A$8:$B$652,2,0)</f>
        <v>1.506E-3</v>
      </c>
    </row>
    <row r="164" spans="1:13" x14ac:dyDescent="0.25">
      <c r="A164">
        <f t="shared" si="26"/>
        <v>206</v>
      </c>
      <c r="B164" s="1">
        <v>49430</v>
      </c>
      <c r="C164" s="16">
        <f t="shared" si="24"/>
        <v>43456373546.031479</v>
      </c>
      <c r="D164" s="16">
        <f t="shared" si="23"/>
        <v>100514592.0119708</v>
      </c>
      <c r="E164" s="16">
        <f t="shared" si="27"/>
        <v>43556888138.043449</v>
      </c>
      <c r="F164" s="16">
        <f>'9496'!X162</f>
        <v>0</v>
      </c>
      <c r="G164" s="29">
        <v>0</v>
      </c>
      <c r="H164" s="16">
        <f t="shared" si="21"/>
        <v>145189627.1268115</v>
      </c>
      <c r="I164" s="18">
        <f t="shared" si="25"/>
        <v>292618236.1704973</v>
      </c>
      <c r="J164" s="16">
        <f t="shared" si="28"/>
        <v>145189627.1268115</v>
      </c>
      <c r="K164" s="19">
        <f t="shared" si="29"/>
        <v>147428609.04368579</v>
      </c>
      <c r="L164" s="16">
        <f t="shared" si="22"/>
        <v>43409459528.999763</v>
      </c>
      <c r="M164" s="17">
        <f>VLOOKUP(B164,Encargos!$A$8:$B$652,2,0)</f>
        <v>2.313E-3</v>
      </c>
    </row>
    <row r="165" spans="1:13" x14ac:dyDescent="0.25">
      <c r="A165">
        <f t="shared" si="26"/>
        <v>205</v>
      </c>
      <c r="B165" s="1">
        <v>49461</v>
      </c>
      <c r="C165" s="16">
        <f t="shared" si="24"/>
        <v>43409459528.999763</v>
      </c>
      <c r="D165" s="16">
        <f t="shared" si="23"/>
        <v>100406079.89057645</v>
      </c>
      <c r="E165" s="16">
        <f t="shared" si="27"/>
        <v>43509865608.890343</v>
      </c>
      <c r="F165" s="16">
        <f>'9496'!X163</f>
        <v>0</v>
      </c>
      <c r="G165" s="29">
        <v>0</v>
      </c>
      <c r="H165" s="16">
        <f t="shared" si="21"/>
        <v>145032885.36296782</v>
      </c>
      <c r="I165" s="18">
        <f t="shared" si="25"/>
        <v>293295062.15075958</v>
      </c>
      <c r="J165" s="16">
        <f t="shared" si="28"/>
        <v>145032885.36296782</v>
      </c>
      <c r="K165" s="19">
        <f t="shared" si="29"/>
        <v>148262176.78779176</v>
      </c>
      <c r="L165" s="16">
        <f t="shared" si="22"/>
        <v>43361603432.102554</v>
      </c>
      <c r="M165" s="17">
        <f>VLOOKUP(B165,Encargos!$A$8:$B$652,2,0)</f>
        <v>2.313E-3</v>
      </c>
    </row>
    <row r="166" spans="1:13" x14ac:dyDescent="0.25">
      <c r="A166">
        <f t="shared" si="26"/>
        <v>204</v>
      </c>
      <c r="B166" s="1">
        <v>49491</v>
      </c>
      <c r="C166" s="16">
        <f t="shared" si="24"/>
        <v>43361603432.102554</v>
      </c>
      <c r="D166" s="16">
        <f t="shared" si="23"/>
        <v>100295388.73845321</v>
      </c>
      <c r="E166" s="16">
        <f t="shared" si="27"/>
        <v>43461898820.841011</v>
      </c>
      <c r="F166" s="16">
        <f>'9496'!X164</f>
        <v>0</v>
      </c>
      <c r="G166" s="29">
        <v>0</v>
      </c>
      <c r="H166" s="16">
        <f t="shared" si="21"/>
        <v>144872996.06947005</v>
      </c>
      <c r="I166" s="18">
        <f t="shared" si="25"/>
        <v>293973453.62951434</v>
      </c>
      <c r="J166" s="16">
        <f t="shared" si="28"/>
        <v>144872996.06947005</v>
      </c>
      <c r="K166" s="19">
        <f t="shared" si="29"/>
        <v>149100457.56004429</v>
      </c>
      <c r="L166" s="16">
        <f t="shared" si="22"/>
        <v>43312798363.280968</v>
      </c>
      <c r="M166" s="17">
        <f>VLOOKUP(B166,Encargos!$A$8:$B$652,2,0)</f>
        <v>2.313E-3</v>
      </c>
    </row>
    <row r="167" spans="1:13" x14ac:dyDescent="0.25">
      <c r="A167">
        <f t="shared" si="26"/>
        <v>203</v>
      </c>
      <c r="B167" s="1">
        <v>49522</v>
      </c>
      <c r="C167" s="16">
        <f t="shared" si="24"/>
        <v>43312798363.280968</v>
      </c>
      <c r="D167" s="16">
        <f t="shared" si="23"/>
        <v>100182502.61426887</v>
      </c>
      <c r="E167" s="16">
        <f t="shared" si="27"/>
        <v>43412980865.895233</v>
      </c>
      <c r="F167" s="16">
        <f>'9496'!X165</f>
        <v>0</v>
      </c>
      <c r="G167" s="29">
        <v>0</v>
      </c>
      <c r="H167" s="16">
        <f t="shared" si="21"/>
        <v>144709936.21965078</v>
      </c>
      <c r="I167" s="18">
        <f t="shared" si="25"/>
        <v>294653414.22775942</v>
      </c>
      <c r="J167" s="16">
        <f t="shared" si="28"/>
        <v>144709936.21965078</v>
      </c>
      <c r="K167" s="19">
        <f t="shared" si="29"/>
        <v>149943478.00810865</v>
      </c>
      <c r="L167" s="16">
        <f t="shared" si="22"/>
        <v>43263037387.887123</v>
      </c>
      <c r="M167" s="17">
        <f>VLOOKUP(B167,Encargos!$A$8:$B$652,2,0)</f>
        <v>2.313E-3</v>
      </c>
    </row>
    <row r="168" spans="1:13" x14ac:dyDescent="0.25">
      <c r="A168">
        <f t="shared" si="26"/>
        <v>202</v>
      </c>
      <c r="B168" s="1">
        <v>49553</v>
      </c>
      <c r="C168" s="16">
        <f t="shared" si="24"/>
        <v>43263037387.887123</v>
      </c>
      <c r="D168" s="16">
        <f t="shared" si="23"/>
        <v>111705162.53552456</v>
      </c>
      <c r="E168" s="16">
        <f t="shared" si="27"/>
        <v>43374742550.422646</v>
      </c>
      <c r="F168" s="16">
        <f>'9496'!X166</f>
        <v>0</v>
      </c>
      <c r="G168" s="29">
        <v>0</v>
      </c>
      <c r="H168" s="16">
        <f t="shared" si="21"/>
        <v>144582475.1680755</v>
      </c>
      <c r="I168" s="18">
        <f t="shared" si="25"/>
        <v>295414209.34329545</v>
      </c>
      <c r="J168" s="16">
        <f t="shared" si="28"/>
        <v>144582475.1680755</v>
      </c>
      <c r="K168" s="19">
        <f t="shared" si="29"/>
        <v>150831734.17521995</v>
      </c>
      <c r="L168" s="16">
        <f t="shared" si="22"/>
        <v>43223910816.247429</v>
      </c>
      <c r="M168" s="17">
        <f>VLOOKUP(B168,Encargos!$A$8:$B$652,2,0)</f>
        <v>2.5820000000000001E-3</v>
      </c>
    </row>
    <row r="169" spans="1:13" x14ac:dyDescent="0.25">
      <c r="A169">
        <f t="shared" si="26"/>
        <v>201</v>
      </c>
      <c r="B169" s="1">
        <v>49583</v>
      </c>
      <c r="C169" s="16">
        <f t="shared" si="24"/>
        <v>43223910816.247429</v>
      </c>
      <c r="D169" s="16">
        <f t="shared" si="23"/>
        <v>123231369.73712142</v>
      </c>
      <c r="E169" s="16">
        <f t="shared" si="27"/>
        <v>43347142185.98455</v>
      </c>
      <c r="F169" s="16">
        <f>'9496'!X167</f>
        <v>0</v>
      </c>
      <c r="G169" s="29">
        <v>0</v>
      </c>
      <c r="H169" s="16">
        <f t="shared" si="21"/>
        <v>144490473.95328185</v>
      </c>
      <c r="I169" s="18">
        <f t="shared" si="25"/>
        <v>296256435.25413322</v>
      </c>
      <c r="J169" s="16">
        <f t="shared" si="28"/>
        <v>144490473.95328185</v>
      </c>
      <c r="K169" s="19">
        <f t="shared" si="29"/>
        <v>151765961.30085137</v>
      </c>
      <c r="L169" s="16">
        <f t="shared" si="22"/>
        <v>43195376224.683701</v>
      </c>
      <c r="M169" s="17">
        <f>VLOOKUP(B169,Encargos!$A$8:$B$652,2,0)</f>
        <v>2.8509999999999998E-3</v>
      </c>
    </row>
    <row r="170" spans="1:13" x14ac:dyDescent="0.25">
      <c r="A170">
        <f t="shared" si="26"/>
        <v>200</v>
      </c>
      <c r="B170" s="1">
        <v>49614</v>
      </c>
      <c r="C170" s="16">
        <f t="shared" si="24"/>
        <v>43195376224.683701</v>
      </c>
      <c r="D170" s="16">
        <f t="shared" si="23"/>
        <v>76671792.798813567</v>
      </c>
      <c r="E170" s="16">
        <f t="shared" si="27"/>
        <v>43272048017.482513</v>
      </c>
      <c r="F170" s="16">
        <f>'9496'!X168</f>
        <v>0</v>
      </c>
      <c r="G170" s="29">
        <v>0</v>
      </c>
      <c r="H170" s="16">
        <f t="shared" si="21"/>
        <v>144240160.05827504</v>
      </c>
      <c r="I170" s="18">
        <f t="shared" si="25"/>
        <v>296782290.42670935</v>
      </c>
      <c r="J170" s="16">
        <f t="shared" si="28"/>
        <v>144240160.05827504</v>
      </c>
      <c r="K170" s="19">
        <f t="shared" si="29"/>
        <v>152542130.36843431</v>
      </c>
      <c r="L170" s="16">
        <f t="shared" si="22"/>
        <v>43119505887.114075</v>
      </c>
      <c r="M170" s="17">
        <f>VLOOKUP(B170,Encargos!$A$8:$B$652,2,0)</f>
        <v>1.7750000000000001E-3</v>
      </c>
    </row>
    <row r="171" spans="1:13" x14ac:dyDescent="0.25">
      <c r="A171">
        <f t="shared" si="26"/>
        <v>199</v>
      </c>
      <c r="B171" s="1">
        <v>49644</v>
      </c>
      <c r="C171" s="16">
        <f t="shared" si="24"/>
        <v>43119505887.114075</v>
      </c>
      <c r="D171" s="16">
        <f t="shared" si="23"/>
        <v>111334564.20052855</v>
      </c>
      <c r="E171" s="16">
        <f t="shared" si="27"/>
        <v>43230840451.314606</v>
      </c>
      <c r="F171" s="16">
        <f>'9496'!X169</f>
        <v>0</v>
      </c>
      <c r="G171" s="29">
        <v>0</v>
      </c>
      <c r="H171" s="16">
        <f>SUM(E171:G171)*$N$4</f>
        <v>144102801.50438201</v>
      </c>
      <c r="I171" s="18">
        <f t="shared" si="25"/>
        <v>297548582.30059111</v>
      </c>
      <c r="J171" s="16">
        <f t="shared" si="28"/>
        <v>144102801.50438201</v>
      </c>
      <c r="K171" s="19">
        <f t="shared" si="29"/>
        <v>153445780.7962091</v>
      </c>
      <c r="L171" s="16">
        <f t="shared" si="22"/>
        <v>43077394670.518394</v>
      </c>
      <c r="M171" s="17">
        <f>VLOOKUP(B171,Encargos!$A$8:$B$652,2,0)</f>
        <v>2.5820000000000001E-3</v>
      </c>
    </row>
    <row r="172" spans="1:13" x14ac:dyDescent="0.25">
      <c r="A172">
        <f t="shared" si="26"/>
        <v>198</v>
      </c>
      <c r="B172" s="1">
        <v>49675</v>
      </c>
      <c r="C172" s="16">
        <f t="shared" si="24"/>
        <v>43077394670.518394</v>
      </c>
      <c r="D172" s="16">
        <f t="shared" si="23"/>
        <v>88050194.706539586</v>
      </c>
      <c r="E172" s="16">
        <f t="shared" si="27"/>
        <v>43165444865.224937</v>
      </c>
      <c r="F172" s="16">
        <f>'9496'!X170</f>
        <v>0</v>
      </c>
      <c r="G172" s="29">
        <v>0</v>
      </c>
      <c r="H172" s="16">
        <f t="shared" si="21"/>
        <v>143884816.21741647</v>
      </c>
      <c r="I172" s="18">
        <f t="shared" si="25"/>
        <v>298156771.60281348</v>
      </c>
      <c r="J172" s="16">
        <f t="shared" si="28"/>
        <v>143884816.21741647</v>
      </c>
      <c r="K172" s="19">
        <f t="shared" si="29"/>
        <v>154271955.38539702</v>
      </c>
      <c r="L172" s="16">
        <f t="shared" si="22"/>
        <v>43011172909.839539</v>
      </c>
      <c r="M172" s="17">
        <f>VLOOKUP(B172,Encargos!$A$8:$B$652,2,0)</f>
        <v>2.0439999999999998E-3</v>
      </c>
    </row>
    <row r="173" spans="1:13" x14ac:dyDescent="0.25">
      <c r="A173">
        <f t="shared" si="26"/>
        <v>197</v>
      </c>
      <c r="B173" s="1">
        <v>49706</v>
      </c>
      <c r="C173" s="16">
        <f t="shared" si="24"/>
        <v>43011172909.839539</v>
      </c>
      <c r="D173" s="16">
        <f t="shared" si="23"/>
        <v>87914837.427712008</v>
      </c>
      <c r="E173" s="16">
        <f t="shared" si="27"/>
        <v>43099087747.26725</v>
      </c>
      <c r="F173" s="16">
        <f>'9496'!X171</f>
        <v>0</v>
      </c>
      <c r="G173" s="29">
        <v>0</v>
      </c>
      <c r="H173" s="16">
        <f t="shared" si="21"/>
        <v>143663625.82422417</v>
      </c>
      <c r="I173" s="18">
        <f t="shared" si="25"/>
        <v>298766204.04396957</v>
      </c>
      <c r="J173" s="16">
        <f t="shared" si="28"/>
        <v>143663625.82422417</v>
      </c>
      <c r="K173" s="19">
        <f t="shared" si="29"/>
        <v>155102578.2197454</v>
      </c>
      <c r="L173" s="16">
        <f t="shared" si="22"/>
        <v>42943985169.047508</v>
      </c>
      <c r="M173" s="17">
        <f>VLOOKUP(B173,Encargos!$A$8:$B$652,2,0)</f>
        <v>2.0439999999999998E-3</v>
      </c>
    </row>
    <row r="174" spans="1:13" x14ac:dyDescent="0.25">
      <c r="A174">
        <f t="shared" si="26"/>
        <v>196</v>
      </c>
      <c r="B174" s="1">
        <v>49735</v>
      </c>
      <c r="C174" s="16">
        <f t="shared" si="24"/>
        <v>42943985169.047508</v>
      </c>
      <c r="D174" s="16">
        <f t="shared" si="23"/>
        <v>110881369.70648067</v>
      </c>
      <c r="E174" s="16">
        <f t="shared" si="27"/>
        <v>43054866538.75399</v>
      </c>
      <c r="F174" s="16">
        <f>'9496'!X172</f>
        <v>0</v>
      </c>
      <c r="G174" s="29">
        <v>0</v>
      </c>
      <c r="H174" s="16">
        <f t="shared" si="21"/>
        <v>143516221.79584664</v>
      </c>
      <c r="I174" s="18">
        <f t="shared" si="25"/>
        <v>299537618.38281119</v>
      </c>
      <c r="J174" s="16">
        <f t="shared" si="28"/>
        <v>143516221.79584664</v>
      </c>
      <c r="K174" s="19">
        <f t="shared" si="29"/>
        <v>156021396.58696455</v>
      </c>
      <c r="L174" s="16">
        <f t="shared" si="22"/>
        <v>42898845142.167023</v>
      </c>
      <c r="M174" s="17">
        <f>VLOOKUP(B174,Encargos!$A$8:$B$652,2,0)</f>
        <v>2.5820000000000001E-3</v>
      </c>
    </row>
    <row r="175" spans="1:13" x14ac:dyDescent="0.25">
      <c r="A175">
        <f t="shared" si="26"/>
        <v>195</v>
      </c>
      <c r="B175" s="1">
        <v>49766</v>
      </c>
      <c r="C175" s="16">
        <f t="shared" si="24"/>
        <v>42898845142.167023</v>
      </c>
      <c r="D175" s="16">
        <f t="shared" si="23"/>
        <v>76145450.127346471</v>
      </c>
      <c r="E175" s="16">
        <f t="shared" si="27"/>
        <v>42974990592.294373</v>
      </c>
      <c r="F175" s="16">
        <f>'9496'!X173</f>
        <v>0</v>
      </c>
      <c r="G175" s="29">
        <v>0</v>
      </c>
      <c r="H175" s="16">
        <f t="shared" si="21"/>
        <v>143249968.64098126</v>
      </c>
      <c r="I175" s="18">
        <f t="shared" si="25"/>
        <v>300069297.65544069</v>
      </c>
      <c r="J175" s="16">
        <f t="shared" si="28"/>
        <v>143249968.64098126</v>
      </c>
      <c r="K175" s="19">
        <f t="shared" si="29"/>
        <v>156819329.01445943</v>
      </c>
      <c r="L175" s="16">
        <f t="shared" si="22"/>
        <v>42818171263.279915</v>
      </c>
      <c r="M175" s="17">
        <f>VLOOKUP(B175,Encargos!$A$8:$B$652,2,0)</f>
        <v>1.7750000000000001E-3</v>
      </c>
    </row>
    <row r="176" spans="1:13" x14ac:dyDescent="0.25">
      <c r="A176">
        <f t="shared" si="26"/>
        <v>194</v>
      </c>
      <c r="B176" s="1">
        <v>49796</v>
      </c>
      <c r="C176" s="16">
        <f t="shared" si="24"/>
        <v>42818171263.279915</v>
      </c>
      <c r="D176" s="16">
        <f t="shared" si="23"/>
        <v>99038430.131966442</v>
      </c>
      <c r="E176" s="16">
        <f t="shared" si="27"/>
        <v>42917209693.41188</v>
      </c>
      <c r="F176" s="16">
        <f>'9496'!X174</f>
        <v>0</v>
      </c>
      <c r="G176" s="29">
        <v>0</v>
      </c>
      <c r="H176" s="16">
        <f t="shared" si="21"/>
        <v>143057365.64470628</v>
      </c>
      <c r="I176" s="18">
        <f t="shared" si="25"/>
        <v>300763357.94091767</v>
      </c>
      <c r="J176" s="16">
        <f t="shared" si="28"/>
        <v>143057365.64470628</v>
      </c>
      <c r="K176" s="19">
        <f t="shared" si="29"/>
        <v>157705992.29621139</v>
      </c>
      <c r="L176" s="16">
        <f t="shared" si="22"/>
        <v>42759503701.115669</v>
      </c>
      <c r="M176" s="17">
        <f>VLOOKUP(B176,Encargos!$A$8:$B$652,2,0)</f>
        <v>2.313E-3</v>
      </c>
    </row>
    <row r="177" spans="1:13" x14ac:dyDescent="0.25">
      <c r="A177">
        <f t="shared" si="26"/>
        <v>193</v>
      </c>
      <c r="B177" s="1">
        <v>49827</v>
      </c>
      <c r="C177" s="16">
        <f t="shared" si="24"/>
        <v>42759503701.115669</v>
      </c>
      <c r="D177" s="16">
        <f t="shared" si="23"/>
        <v>87400425.565080419</v>
      </c>
      <c r="E177" s="16">
        <f t="shared" si="27"/>
        <v>42846904126.680748</v>
      </c>
      <c r="F177" s="16">
        <f>'9496'!X175</f>
        <v>0</v>
      </c>
      <c r="G177" s="29">
        <v>0</v>
      </c>
      <c r="H177" s="16">
        <f t="shared" si="21"/>
        <v>142823013.75560251</v>
      </c>
      <c r="I177" s="18">
        <f t="shared" si="25"/>
        <v>301378118.24454904</v>
      </c>
      <c r="J177" s="16">
        <f t="shared" si="28"/>
        <v>142823013.75560251</v>
      </c>
      <c r="K177" s="19">
        <f t="shared" si="29"/>
        <v>158555104.48894653</v>
      </c>
      <c r="L177" s="16">
        <f t="shared" si="22"/>
        <v>42688349022.191795</v>
      </c>
      <c r="M177" s="17">
        <f>VLOOKUP(B177,Encargos!$A$8:$B$652,2,0)</f>
        <v>2.0439999999999998E-3</v>
      </c>
    </row>
    <row r="178" spans="1:13" x14ac:dyDescent="0.25">
      <c r="A178">
        <f t="shared" si="26"/>
        <v>192</v>
      </c>
      <c r="B178" s="1">
        <v>49857</v>
      </c>
      <c r="C178" s="16">
        <f t="shared" si="24"/>
        <v>42688349022.191795</v>
      </c>
      <c r="D178" s="16">
        <f t="shared" si="23"/>
        <v>98738151.288329616</v>
      </c>
      <c r="E178" s="16">
        <f t="shared" si="27"/>
        <v>42787087173.480125</v>
      </c>
      <c r="F178" s="16">
        <f>'9496'!X176</f>
        <v>0</v>
      </c>
      <c r="G178" s="29">
        <v>0</v>
      </c>
      <c r="H178" s="16">
        <f t="shared" si="21"/>
        <v>142623623.91160044</v>
      </c>
      <c r="I178" s="18">
        <f t="shared" si="25"/>
        <v>302075205.83204854</v>
      </c>
      <c r="J178" s="16">
        <f t="shared" si="28"/>
        <v>142623623.91160044</v>
      </c>
      <c r="K178" s="19">
        <f t="shared" si="29"/>
        <v>159451581.92044809</v>
      </c>
      <c r="L178" s="16">
        <f t="shared" si="22"/>
        <v>42627635591.559677</v>
      </c>
      <c r="M178" s="17">
        <f>VLOOKUP(B178,Encargos!$A$8:$B$652,2,0)</f>
        <v>2.313E-3</v>
      </c>
    </row>
    <row r="179" spans="1:13" x14ac:dyDescent="0.25">
      <c r="A179">
        <f t="shared" si="26"/>
        <v>191</v>
      </c>
      <c r="B179" s="1">
        <v>49888</v>
      </c>
      <c r="C179" s="16">
        <f t="shared" si="24"/>
        <v>42627635591.559677</v>
      </c>
      <c r="D179" s="16">
        <f t="shared" si="23"/>
        <v>87130887.149147972</v>
      </c>
      <c r="E179" s="16">
        <f t="shared" si="27"/>
        <v>42714766478.708824</v>
      </c>
      <c r="F179" s="16">
        <f>'9496'!X177</f>
        <v>0</v>
      </c>
      <c r="G179" s="29">
        <v>0</v>
      </c>
      <c r="H179" s="16">
        <f t="shared" si="21"/>
        <v>142382554.92902943</v>
      </c>
      <c r="I179" s="18">
        <f t="shared" si="25"/>
        <v>302692647.55276924</v>
      </c>
      <c r="J179" s="16">
        <f t="shared" si="28"/>
        <v>142382554.92902943</v>
      </c>
      <c r="K179" s="19">
        <f t="shared" si="29"/>
        <v>160310092.62373981</v>
      </c>
      <c r="L179" s="16">
        <f t="shared" si="22"/>
        <v>42554456386.085083</v>
      </c>
      <c r="M179" s="17">
        <f>VLOOKUP(B179,Encargos!$A$8:$B$652,2,0)</f>
        <v>2.0439999999999998E-3</v>
      </c>
    </row>
    <row r="180" spans="1:13" x14ac:dyDescent="0.25">
      <c r="A180">
        <f t="shared" si="26"/>
        <v>190</v>
      </c>
      <c r="B180" s="1">
        <v>49919</v>
      </c>
      <c r="C180" s="16">
        <f t="shared" si="24"/>
        <v>42554456386.085083</v>
      </c>
      <c r="D180" s="16">
        <f t="shared" si="23"/>
        <v>121322755.15672857</v>
      </c>
      <c r="E180" s="16">
        <f t="shared" si="27"/>
        <v>42675779141.241814</v>
      </c>
      <c r="F180" s="16">
        <f>'9496'!X178</f>
        <v>0</v>
      </c>
      <c r="G180" s="29">
        <v>0</v>
      </c>
      <c r="H180" s="16">
        <f t="shared" si="21"/>
        <v>142252597.13747272</v>
      </c>
      <c r="I180" s="18">
        <f t="shared" si="25"/>
        <v>303555624.29094219</v>
      </c>
      <c r="J180" s="16">
        <f t="shared" si="28"/>
        <v>142252597.13747272</v>
      </c>
      <c r="K180" s="19">
        <f t="shared" si="29"/>
        <v>161303027.15346947</v>
      </c>
      <c r="L180" s="16">
        <f t="shared" si="22"/>
        <v>42514476114.088348</v>
      </c>
      <c r="M180" s="17">
        <f>VLOOKUP(B180,Encargos!$A$8:$B$652,2,0)</f>
        <v>2.8509999999999998E-3</v>
      </c>
    </row>
    <row r="181" spans="1:13" x14ac:dyDescent="0.25">
      <c r="A181">
        <f t="shared" si="26"/>
        <v>189</v>
      </c>
      <c r="B181" s="1">
        <v>49949</v>
      </c>
      <c r="C181" s="16">
        <f t="shared" si="24"/>
        <v>42514476114.088348</v>
      </c>
      <c r="D181" s="16">
        <f t="shared" si="23"/>
        <v>98335983.251886353</v>
      </c>
      <c r="E181" s="16">
        <f t="shared" si="27"/>
        <v>42612812097.340233</v>
      </c>
      <c r="F181" s="16">
        <f>'9496'!X179</f>
        <v>0</v>
      </c>
      <c r="G181" s="29">
        <v>0</v>
      </c>
      <c r="H181" s="16">
        <f t="shared" si="21"/>
        <v>142042706.99113411</v>
      </c>
      <c r="I181" s="18">
        <f t="shared" si="25"/>
        <v>304257748.44992721</v>
      </c>
      <c r="J181" s="16">
        <f t="shared" si="28"/>
        <v>142042706.99113411</v>
      </c>
      <c r="K181" s="19">
        <f t="shared" si="29"/>
        <v>162215041.4587931</v>
      </c>
      <c r="L181" s="16">
        <f t="shared" si="22"/>
        <v>42450597055.881439</v>
      </c>
      <c r="M181" s="17">
        <f>VLOOKUP(B181,Encargos!$A$8:$B$652,2,0)</f>
        <v>2.313E-3</v>
      </c>
    </row>
    <row r="182" spans="1:13" x14ac:dyDescent="0.25">
      <c r="A182">
        <f t="shared" si="26"/>
        <v>188</v>
      </c>
      <c r="B182" s="1">
        <v>49980</v>
      </c>
      <c r="C182" s="16">
        <f t="shared" si="24"/>
        <v>42450597055.881439</v>
      </c>
      <c r="D182" s="16">
        <f t="shared" si="23"/>
        <v>109607441.59828588</v>
      </c>
      <c r="E182" s="16">
        <f t="shared" si="27"/>
        <v>42560204497.479729</v>
      </c>
      <c r="F182" s="16">
        <f>'9496'!X180</f>
        <v>0</v>
      </c>
      <c r="G182" s="29">
        <v>0</v>
      </c>
      <c r="H182" s="16">
        <f t="shared" si="21"/>
        <v>141867348.32493243</v>
      </c>
      <c r="I182" s="18">
        <f t="shared" si="25"/>
        <v>305043341.95642489</v>
      </c>
      <c r="J182" s="16">
        <f t="shared" si="28"/>
        <v>141867348.32493243</v>
      </c>
      <c r="K182" s="19">
        <f t="shared" si="29"/>
        <v>163175993.63149247</v>
      </c>
      <c r="L182" s="16">
        <f t="shared" si="22"/>
        <v>42397028503.848236</v>
      </c>
      <c r="M182" s="17">
        <f>VLOOKUP(B182,Encargos!$A$8:$B$652,2,0)</f>
        <v>2.5820000000000001E-3</v>
      </c>
    </row>
    <row r="183" spans="1:13" x14ac:dyDescent="0.25">
      <c r="A183">
        <f t="shared" si="26"/>
        <v>187</v>
      </c>
      <c r="B183" s="1">
        <v>50010</v>
      </c>
      <c r="C183" s="16">
        <f t="shared" si="24"/>
        <v>42397028503.848236</v>
      </c>
      <c r="D183" s="16">
        <f t="shared" si="23"/>
        <v>120873928.26447131</v>
      </c>
      <c r="E183" s="16">
        <f t="shared" si="27"/>
        <v>42517902432.112709</v>
      </c>
      <c r="F183" s="16">
        <f>'9496'!X181</f>
        <v>0</v>
      </c>
      <c r="G183" s="29">
        <v>0</v>
      </c>
      <c r="H183" s="16">
        <f t="shared" si="21"/>
        <v>141726341.44037572</v>
      </c>
      <c r="I183" s="18">
        <f t="shared" si="25"/>
        <v>305913020.52434272</v>
      </c>
      <c r="J183" s="16">
        <f t="shared" si="28"/>
        <v>141726341.44037572</v>
      </c>
      <c r="K183" s="19">
        <f t="shared" si="29"/>
        <v>164186679.083967</v>
      </c>
      <c r="L183" s="16">
        <f t="shared" si="22"/>
        <v>42353715753.02874</v>
      </c>
      <c r="M183" s="17">
        <f>VLOOKUP(B183,Encargos!$A$8:$B$652,2,0)</f>
        <v>2.8509999999999998E-3</v>
      </c>
    </row>
    <row r="184" spans="1:13" x14ac:dyDescent="0.25">
      <c r="A184">
        <f t="shared" si="26"/>
        <v>186</v>
      </c>
      <c r="B184" s="1">
        <v>50041</v>
      </c>
      <c r="C184" s="16">
        <f t="shared" si="24"/>
        <v>42353715753.02874</v>
      </c>
      <c r="D184" s="16">
        <f t="shared" si="23"/>
        <v>86570994.999190733</v>
      </c>
      <c r="E184" s="16">
        <f t="shared" si="27"/>
        <v>42440286748.027931</v>
      </c>
      <c r="F184" s="16">
        <f>'9496'!X182</f>
        <v>0</v>
      </c>
      <c r="G184" s="29">
        <v>0</v>
      </c>
      <c r="H184" s="16">
        <f t="shared" si="21"/>
        <v>141467622.49342644</v>
      </c>
      <c r="I184" s="18">
        <f t="shared" si="25"/>
        <v>306538306.73829442</v>
      </c>
      <c r="J184" s="16">
        <f t="shared" si="28"/>
        <v>141467622.49342644</v>
      </c>
      <c r="K184" s="19">
        <f t="shared" si="29"/>
        <v>165070684.24486798</v>
      </c>
      <c r="L184" s="16">
        <f t="shared" si="22"/>
        <v>42275216063.783058</v>
      </c>
      <c r="M184" s="17">
        <f>VLOOKUP(B184,Encargos!$A$8:$B$652,2,0)</f>
        <v>2.0439999999999998E-3</v>
      </c>
    </row>
    <row r="185" spans="1:13" x14ac:dyDescent="0.25">
      <c r="A185">
        <f t="shared" si="26"/>
        <v>185</v>
      </c>
      <c r="B185" s="1">
        <v>50072</v>
      </c>
      <c r="C185" s="16">
        <f t="shared" si="24"/>
        <v>42275216063.783058</v>
      </c>
      <c r="D185" s="16">
        <f t="shared" si="23"/>
        <v>109154607.87668785</v>
      </c>
      <c r="E185" s="16">
        <f t="shared" si="27"/>
        <v>42384370671.659744</v>
      </c>
      <c r="F185" s="16">
        <f>'9496'!X183</f>
        <v>0</v>
      </c>
      <c r="G185" s="29">
        <v>0</v>
      </c>
      <c r="H185" s="16">
        <f t="shared" si="21"/>
        <v>141281235.57219917</v>
      </c>
      <c r="I185" s="18">
        <f t="shared" si="25"/>
        <v>307329788.64629263</v>
      </c>
      <c r="J185" s="16">
        <f t="shared" si="28"/>
        <v>141281235.57219917</v>
      </c>
      <c r="K185" s="19">
        <f t="shared" si="29"/>
        <v>166048553.07409346</v>
      </c>
      <c r="L185" s="16">
        <f t="shared" si="22"/>
        <v>42218322118.585648</v>
      </c>
      <c r="M185" s="17">
        <f>VLOOKUP(B185,Encargos!$A$8:$B$652,2,0)</f>
        <v>2.5820000000000001E-3</v>
      </c>
    </row>
    <row r="186" spans="1:13" x14ac:dyDescent="0.25">
      <c r="A186">
        <f t="shared" si="26"/>
        <v>184</v>
      </c>
      <c r="B186" s="1">
        <v>50100</v>
      </c>
      <c r="C186" s="16">
        <f t="shared" si="24"/>
        <v>42218322118.585648</v>
      </c>
      <c r="D186" s="16">
        <f t="shared" si="23"/>
        <v>97650979.060288608</v>
      </c>
      <c r="E186" s="16">
        <f t="shared" si="27"/>
        <v>42315973097.645935</v>
      </c>
      <c r="F186" s="16">
        <f>'9496'!X184</f>
        <v>0</v>
      </c>
      <c r="G186" s="29">
        <v>0</v>
      </c>
      <c r="H186" s="16">
        <f t="shared" si="21"/>
        <v>141053243.65881979</v>
      </c>
      <c r="I186" s="18">
        <f t="shared" si="25"/>
        <v>308040642.4474315</v>
      </c>
      <c r="J186" s="16">
        <f t="shared" si="28"/>
        <v>141053243.65881979</v>
      </c>
      <c r="K186" s="19">
        <f t="shared" si="29"/>
        <v>166987398.78861171</v>
      </c>
      <c r="L186" s="16">
        <f t="shared" si="22"/>
        <v>42148985698.857323</v>
      </c>
      <c r="M186" s="17">
        <f>VLOOKUP(B186,Encargos!$A$8:$B$652,2,0)</f>
        <v>2.313E-3</v>
      </c>
    </row>
    <row r="187" spans="1:13" x14ac:dyDescent="0.25">
      <c r="A187">
        <f t="shared" si="26"/>
        <v>183</v>
      </c>
      <c r="B187" s="1">
        <v>50131</v>
      </c>
      <c r="C187" s="16">
        <f t="shared" si="24"/>
        <v>42148985698.857323</v>
      </c>
      <c r="D187" s="16">
        <f t="shared" si="23"/>
        <v>63476372.462479129</v>
      </c>
      <c r="E187" s="16">
        <f t="shared" si="27"/>
        <v>42212462071.319801</v>
      </c>
      <c r="F187" s="16">
        <f>'9496'!X185</f>
        <v>0</v>
      </c>
      <c r="G187" s="29">
        <v>0</v>
      </c>
      <c r="H187" s="16">
        <f t="shared" si="21"/>
        <v>140708206.90439934</v>
      </c>
      <c r="I187" s="18">
        <f t="shared" si="25"/>
        <v>308504551.65495735</v>
      </c>
      <c r="J187" s="16">
        <f t="shared" si="28"/>
        <v>140708206.90439934</v>
      </c>
      <c r="K187" s="19">
        <f t="shared" si="29"/>
        <v>167796344.75055802</v>
      </c>
      <c r="L187" s="16">
        <f t="shared" si="22"/>
        <v>42044665726.569237</v>
      </c>
      <c r="M187" s="17">
        <f>VLOOKUP(B187,Encargos!$A$8:$B$652,2,0)</f>
        <v>1.506E-3</v>
      </c>
    </row>
    <row r="188" spans="1:13" x14ac:dyDescent="0.25">
      <c r="A188">
        <f t="shared" si="26"/>
        <v>182</v>
      </c>
      <c r="B188" s="1">
        <v>50161</v>
      </c>
      <c r="C188" s="16">
        <f t="shared" si="24"/>
        <v>42044665726.569237</v>
      </c>
      <c r="D188" s="16">
        <f t="shared" si="23"/>
        <v>108559326.90600178</v>
      </c>
      <c r="E188" s="16">
        <f t="shared" si="27"/>
        <v>42153225053.475235</v>
      </c>
      <c r="F188" s="16">
        <f>'9496'!X186</f>
        <v>0</v>
      </c>
      <c r="G188" s="29">
        <v>0</v>
      </c>
      <c r="H188" s="16">
        <f t="shared" si="21"/>
        <v>140510750.17825079</v>
      </c>
      <c r="I188" s="18">
        <f t="shared" si="25"/>
        <v>309301110.40733039</v>
      </c>
      <c r="J188" s="16">
        <f t="shared" si="28"/>
        <v>140510750.17825079</v>
      </c>
      <c r="K188" s="19">
        <f t="shared" si="29"/>
        <v>168790360.2290796</v>
      </c>
      <c r="L188" s="16">
        <f t="shared" si="22"/>
        <v>41984434693.246155</v>
      </c>
      <c r="M188" s="17">
        <f>VLOOKUP(B188,Encargos!$A$8:$B$652,2,0)</f>
        <v>2.5820000000000001E-3</v>
      </c>
    </row>
    <row r="189" spans="1:13" x14ac:dyDescent="0.25">
      <c r="A189">
        <f t="shared" si="26"/>
        <v>181</v>
      </c>
      <c r="B189" s="1">
        <v>50192</v>
      </c>
      <c r="C189" s="16">
        <f t="shared" si="24"/>
        <v>41984434693.246155</v>
      </c>
      <c r="D189" s="16">
        <f t="shared" si="23"/>
        <v>85816184.512995139</v>
      </c>
      <c r="E189" s="16">
        <f t="shared" si="27"/>
        <v>42070250877.759148</v>
      </c>
      <c r="F189" s="16">
        <f>'9496'!X187</f>
        <v>0</v>
      </c>
      <c r="G189" s="29">
        <v>0</v>
      </c>
      <c r="H189" s="16">
        <f t="shared" si="21"/>
        <v>140234169.59253049</v>
      </c>
      <c r="I189" s="18">
        <f t="shared" si="25"/>
        <v>309933321.87700295</v>
      </c>
      <c r="J189" s="16">
        <f t="shared" si="28"/>
        <v>140234169.59253049</v>
      </c>
      <c r="K189" s="19">
        <f t="shared" si="29"/>
        <v>169699152.28447247</v>
      </c>
      <c r="L189" s="16">
        <f t="shared" si="22"/>
        <v>41900551725.47467</v>
      </c>
      <c r="M189" s="17">
        <f>VLOOKUP(B189,Encargos!$A$8:$B$652,2,0)</f>
        <v>2.0439999999999998E-3</v>
      </c>
    </row>
    <row r="190" spans="1:13" x14ac:dyDescent="0.25">
      <c r="A190">
        <f t="shared" si="26"/>
        <v>180</v>
      </c>
      <c r="B190" s="1">
        <v>50222</v>
      </c>
      <c r="C190" s="16">
        <f t="shared" si="24"/>
        <v>41900551725.47467</v>
      </c>
      <c r="D190" s="16">
        <f t="shared" si="23"/>
        <v>85644727.726870224</v>
      </c>
      <c r="E190" s="16">
        <f t="shared" si="27"/>
        <v>41986196453.201538</v>
      </c>
      <c r="F190" s="16">
        <f>'9496'!X188</f>
        <v>0</v>
      </c>
      <c r="G190" s="29">
        <v>0</v>
      </c>
      <c r="H190" s="16">
        <f t="shared" si="21"/>
        <v>139953988.17733848</v>
      </c>
      <c r="I190" s="18">
        <f t="shared" si="25"/>
        <v>310566825.58691943</v>
      </c>
      <c r="J190" s="16">
        <f t="shared" si="28"/>
        <v>139953988.17733848</v>
      </c>
      <c r="K190" s="19">
        <f t="shared" si="29"/>
        <v>170612837.40958095</v>
      </c>
      <c r="L190" s="16">
        <f t="shared" si="22"/>
        <v>41815583615.791954</v>
      </c>
      <c r="M190" s="17">
        <f>VLOOKUP(B190,Encargos!$A$8:$B$652,2,0)</f>
        <v>2.0439999999999998E-3</v>
      </c>
    </row>
    <row r="191" spans="1:13" x14ac:dyDescent="0.25">
      <c r="A191">
        <f t="shared" si="26"/>
        <v>179</v>
      </c>
      <c r="B191" s="1">
        <v>50253</v>
      </c>
      <c r="C191" s="16">
        <f t="shared" si="24"/>
        <v>41815583615.791954</v>
      </c>
      <c r="D191" s="16">
        <f t="shared" si="23"/>
        <v>96719444.903326795</v>
      </c>
      <c r="E191" s="16">
        <f t="shared" si="27"/>
        <v>41912303060.695282</v>
      </c>
      <c r="F191" s="16">
        <f>'9496'!X189</f>
        <v>0</v>
      </c>
      <c r="G191" s="29">
        <v>0</v>
      </c>
      <c r="H191" s="16">
        <f t="shared" si="21"/>
        <v>139707676.86898428</v>
      </c>
      <c r="I191" s="18">
        <f t="shared" si="25"/>
        <v>311285166.65450203</v>
      </c>
      <c r="J191" s="16">
        <f t="shared" si="28"/>
        <v>139707676.86898428</v>
      </c>
      <c r="K191" s="19">
        <f t="shared" si="29"/>
        <v>171577489.78551775</v>
      </c>
      <c r="L191" s="16">
        <f t="shared" si="22"/>
        <v>41740725570.909767</v>
      </c>
      <c r="M191" s="17">
        <f>VLOOKUP(B191,Encargos!$A$8:$B$652,2,0)</f>
        <v>2.313E-3</v>
      </c>
    </row>
    <row r="192" spans="1:13" x14ac:dyDescent="0.25">
      <c r="A192">
        <f t="shared" si="26"/>
        <v>178</v>
      </c>
      <c r="B192" s="1">
        <v>50284</v>
      </c>
      <c r="C192" s="16">
        <f t="shared" si="24"/>
        <v>41740725570.909767</v>
      </c>
      <c r="D192" s="16">
        <f t="shared" si="23"/>
        <v>119002808.60266374</v>
      </c>
      <c r="E192" s="16">
        <f t="shared" si="27"/>
        <v>41859728379.512428</v>
      </c>
      <c r="F192" s="16">
        <f>'9496'!X190</f>
        <v>0</v>
      </c>
      <c r="G192" s="29">
        <v>0</v>
      </c>
      <c r="H192" s="16">
        <f t="shared" ref="H192:H255" si="30">SUM(E192:G192)*$N$4</f>
        <v>139532427.9317081</v>
      </c>
      <c r="I192" s="18">
        <f t="shared" si="25"/>
        <v>312172640.66463405</v>
      </c>
      <c r="J192" s="16">
        <f t="shared" si="28"/>
        <v>139532427.9317081</v>
      </c>
      <c r="K192" s="19">
        <f t="shared" si="29"/>
        <v>172640212.73292595</v>
      </c>
      <c r="L192" s="16">
        <f t="shared" ref="L192:L255" si="31">SUM(E192:H192)-I192</f>
        <v>41687088166.779503</v>
      </c>
      <c r="M192" s="17">
        <f>VLOOKUP(B192,Encargos!$A$8:$B$652,2,0)</f>
        <v>2.8509999999999998E-3</v>
      </c>
    </row>
    <row r="193" spans="1:13" x14ac:dyDescent="0.25">
      <c r="A193">
        <f t="shared" si="26"/>
        <v>177</v>
      </c>
      <c r="B193" s="1">
        <v>50314</v>
      </c>
      <c r="C193" s="16">
        <f t="shared" si="24"/>
        <v>41687088166.779503</v>
      </c>
      <c r="D193" s="16">
        <f t="shared" ref="D193:D256" si="32">C193*M193</f>
        <v>96422234.929760993</v>
      </c>
      <c r="E193" s="16">
        <f t="shared" si="27"/>
        <v>41783510401.709267</v>
      </c>
      <c r="F193" s="16">
        <f>'9496'!X191</f>
        <v>0</v>
      </c>
      <c r="G193" s="29">
        <v>0</v>
      </c>
      <c r="H193" s="16">
        <f t="shared" si="30"/>
        <v>139278368.00569758</v>
      </c>
      <c r="I193" s="18">
        <f t="shared" si="25"/>
        <v>312894695.98249125</v>
      </c>
      <c r="J193" s="16">
        <f t="shared" si="28"/>
        <v>139278368.00569758</v>
      </c>
      <c r="K193" s="19">
        <f t="shared" si="29"/>
        <v>173616327.97679368</v>
      </c>
      <c r="L193" s="16">
        <f t="shared" si="31"/>
        <v>41609894073.732475</v>
      </c>
      <c r="M193" s="17">
        <f>VLOOKUP(B193,Encargos!$A$8:$B$652,2,0)</f>
        <v>2.313E-3</v>
      </c>
    </row>
    <row r="194" spans="1:13" x14ac:dyDescent="0.25">
      <c r="A194">
        <f t="shared" si="26"/>
        <v>176</v>
      </c>
      <c r="B194" s="1">
        <v>50345</v>
      </c>
      <c r="C194" s="16">
        <f t="shared" si="24"/>
        <v>41609894073.732475</v>
      </c>
      <c r="D194" s="16">
        <f t="shared" si="32"/>
        <v>96243684.992543221</v>
      </c>
      <c r="E194" s="16">
        <f t="shared" si="27"/>
        <v>41706137758.725021</v>
      </c>
      <c r="F194" s="16">
        <f>'9496'!X192</f>
        <v>0</v>
      </c>
      <c r="G194" s="29">
        <v>0</v>
      </c>
      <c r="H194" s="16">
        <f t="shared" si="30"/>
        <v>139020459.19575009</v>
      </c>
      <c r="I194" s="18">
        <f t="shared" si="25"/>
        <v>313618421.41429895</v>
      </c>
      <c r="J194" s="16">
        <f t="shared" si="28"/>
        <v>139020459.19575009</v>
      </c>
      <c r="K194" s="19">
        <f t="shared" si="29"/>
        <v>174597962.21854886</v>
      </c>
      <c r="L194" s="16">
        <f t="shared" si="31"/>
        <v>41531539796.50647</v>
      </c>
      <c r="M194" s="17">
        <f>VLOOKUP(B194,Encargos!$A$8:$B$652,2,0)</f>
        <v>2.313E-3</v>
      </c>
    </row>
    <row r="195" spans="1:13" x14ac:dyDescent="0.25">
      <c r="A195">
        <f t="shared" si="26"/>
        <v>175</v>
      </c>
      <c r="B195" s="1">
        <v>50375</v>
      </c>
      <c r="C195" s="16">
        <f t="shared" si="24"/>
        <v>41531539796.50647</v>
      </c>
      <c r="D195" s="16">
        <f t="shared" si="32"/>
        <v>96062451.549319461</v>
      </c>
      <c r="E195" s="16">
        <f t="shared" si="27"/>
        <v>41627602248.055786</v>
      </c>
      <c r="F195" s="16">
        <f>'9496'!X193</f>
        <v>0</v>
      </c>
      <c r="G195" s="29">
        <v>0</v>
      </c>
      <c r="H195" s="16">
        <f t="shared" si="30"/>
        <v>138758674.16018596</v>
      </c>
      <c r="I195" s="18">
        <f t="shared" si="25"/>
        <v>314343820.82303005</v>
      </c>
      <c r="J195" s="16">
        <f t="shared" si="28"/>
        <v>138758674.16018596</v>
      </c>
      <c r="K195" s="19">
        <f t="shared" si="29"/>
        <v>175585146.66284409</v>
      </c>
      <c r="L195" s="16">
        <f t="shared" si="31"/>
        <v>41452017101.392944</v>
      </c>
      <c r="M195" s="17">
        <f>VLOOKUP(B195,Encargos!$A$8:$B$652,2,0)</f>
        <v>2.313E-3</v>
      </c>
    </row>
    <row r="196" spans="1:13" x14ac:dyDescent="0.25">
      <c r="A196">
        <f t="shared" si="26"/>
        <v>174</v>
      </c>
      <c r="B196" s="1">
        <v>50406</v>
      </c>
      <c r="C196" s="16">
        <f t="shared" si="24"/>
        <v>41452017101.392944</v>
      </c>
      <c r="D196" s="16">
        <f t="shared" si="32"/>
        <v>84727922.955247164</v>
      </c>
      <c r="E196" s="16">
        <f t="shared" si="27"/>
        <v>41536745024.34819</v>
      </c>
      <c r="F196" s="16">
        <f>'9496'!X194</f>
        <v>0</v>
      </c>
      <c r="G196" s="29">
        <v>0</v>
      </c>
      <c r="H196" s="16">
        <f t="shared" si="30"/>
        <v>138455816.74782732</v>
      </c>
      <c r="I196" s="18">
        <f t="shared" si="25"/>
        <v>314986339.59279233</v>
      </c>
      <c r="J196" s="16">
        <f t="shared" si="28"/>
        <v>138455816.74782732</v>
      </c>
      <c r="K196" s="19">
        <f t="shared" si="29"/>
        <v>176530522.84496501</v>
      </c>
      <c r="L196" s="16">
        <f t="shared" si="31"/>
        <v>41360214501.503227</v>
      </c>
      <c r="M196" s="17">
        <f>VLOOKUP(B196,Encargos!$A$8:$B$652,2,0)</f>
        <v>2.0439999999999998E-3</v>
      </c>
    </row>
    <row r="197" spans="1:13" x14ac:dyDescent="0.25">
      <c r="A197">
        <f t="shared" si="26"/>
        <v>173</v>
      </c>
      <c r="B197" s="1">
        <v>50437</v>
      </c>
      <c r="C197" s="16">
        <f t="shared" ref="C197:C260" si="33">L196</f>
        <v>41360214501.503227</v>
      </c>
      <c r="D197" s="16">
        <f t="shared" si="32"/>
        <v>106792073.84288134</v>
      </c>
      <c r="E197" s="16">
        <f t="shared" si="27"/>
        <v>41467006575.346107</v>
      </c>
      <c r="F197" s="16">
        <f>'9496'!X195</f>
        <v>0</v>
      </c>
      <c r="G197" s="29">
        <v>0</v>
      </c>
      <c r="H197" s="16">
        <f t="shared" si="30"/>
        <v>138223355.25115371</v>
      </c>
      <c r="I197" s="18">
        <f t="shared" si="25"/>
        <v>315799634.32162088</v>
      </c>
      <c r="J197" s="16">
        <f t="shared" si="28"/>
        <v>138223355.25115371</v>
      </c>
      <c r="K197" s="19">
        <f t="shared" si="29"/>
        <v>177576279.07046717</v>
      </c>
      <c r="L197" s="16">
        <f t="shared" si="31"/>
        <v>41289430296.275642</v>
      </c>
      <c r="M197" s="17">
        <f>VLOOKUP(B197,Encargos!$A$8:$B$652,2,0)</f>
        <v>2.5820000000000001E-3</v>
      </c>
    </row>
    <row r="198" spans="1:13" x14ac:dyDescent="0.25">
      <c r="A198">
        <f t="shared" si="26"/>
        <v>172</v>
      </c>
      <c r="B198" s="1">
        <v>50465</v>
      </c>
      <c r="C198" s="16">
        <f t="shared" si="33"/>
        <v>41289430296.275642</v>
      </c>
      <c r="D198" s="16">
        <f t="shared" si="32"/>
        <v>84395595.52558741</v>
      </c>
      <c r="E198" s="16">
        <f t="shared" si="27"/>
        <v>41373825891.801231</v>
      </c>
      <c r="F198" s="16">
        <f>'9496'!X196</f>
        <v>0</v>
      </c>
      <c r="G198" s="29">
        <v>0</v>
      </c>
      <c r="H198" s="16">
        <f t="shared" si="30"/>
        <v>137912752.97267079</v>
      </c>
      <c r="I198" s="18">
        <f t="shared" si="25"/>
        <v>316445128.77417439</v>
      </c>
      <c r="J198" s="16">
        <f t="shared" si="28"/>
        <v>137912752.97267079</v>
      </c>
      <c r="K198" s="19">
        <f t="shared" si="29"/>
        <v>178532375.8015036</v>
      </c>
      <c r="L198" s="16">
        <f t="shared" si="31"/>
        <v>41195293515.999725</v>
      </c>
      <c r="M198" s="17">
        <f>VLOOKUP(B198,Encargos!$A$8:$B$652,2,0)</f>
        <v>2.0439999999999998E-3</v>
      </c>
    </row>
    <row r="199" spans="1:13" x14ac:dyDescent="0.25">
      <c r="A199">
        <f t="shared" si="26"/>
        <v>171</v>
      </c>
      <c r="B199" s="1">
        <v>50496</v>
      </c>
      <c r="C199" s="16">
        <f t="shared" si="33"/>
        <v>41195293515.999725</v>
      </c>
      <c r="D199" s="16">
        <f t="shared" si="32"/>
        <v>84203179.946703434</v>
      </c>
      <c r="E199" s="16">
        <f t="shared" si="27"/>
        <v>41279496695.946426</v>
      </c>
      <c r="F199" s="16">
        <f>'9496'!X197</f>
        <v>0</v>
      </c>
      <c r="G199" s="29">
        <v>0</v>
      </c>
      <c r="H199" s="16">
        <f t="shared" si="30"/>
        <v>137598322.31982142</v>
      </c>
      <c r="I199" s="18">
        <f t="shared" si="25"/>
        <v>317091942.61738873</v>
      </c>
      <c r="J199" s="16">
        <f t="shared" si="28"/>
        <v>137598322.31982142</v>
      </c>
      <c r="K199" s="19">
        <f t="shared" si="29"/>
        <v>179493620.29756731</v>
      </c>
      <c r="L199" s="16">
        <f t="shared" si="31"/>
        <v>41100003075.648865</v>
      </c>
      <c r="M199" s="17">
        <f>VLOOKUP(B199,Encargos!$A$8:$B$652,2,0)</f>
        <v>2.0439999999999998E-3</v>
      </c>
    </row>
    <row r="200" spans="1:13" x14ac:dyDescent="0.25">
      <c r="A200">
        <f t="shared" si="26"/>
        <v>170</v>
      </c>
      <c r="B200" s="1">
        <v>50526</v>
      </c>
      <c r="C200" s="16">
        <f t="shared" si="33"/>
        <v>41100003075.648865</v>
      </c>
      <c r="D200" s="16">
        <f t="shared" si="32"/>
        <v>95064307.113975823</v>
      </c>
      <c r="E200" s="16">
        <f t="shared" si="27"/>
        <v>41195067382.76284</v>
      </c>
      <c r="F200" s="16">
        <f>'9496'!X198</f>
        <v>0</v>
      </c>
      <c r="G200" s="29">
        <v>0</v>
      </c>
      <c r="H200" s="16">
        <f t="shared" si="30"/>
        <v>137316891.27587613</v>
      </c>
      <c r="I200" s="18">
        <f t="shared" si="25"/>
        <v>317825376.28066283</v>
      </c>
      <c r="J200" s="16">
        <f t="shared" si="28"/>
        <v>137316891.27587613</v>
      </c>
      <c r="K200" s="19">
        <f t="shared" si="29"/>
        <v>180508485.0047867</v>
      </c>
      <c r="L200" s="16">
        <f t="shared" si="31"/>
        <v>41014558897.758057</v>
      </c>
      <c r="M200" s="17">
        <f>VLOOKUP(B200,Encargos!$A$8:$B$652,2,0)</f>
        <v>2.313E-3</v>
      </c>
    </row>
    <row r="201" spans="1:13" x14ac:dyDescent="0.25">
      <c r="A201">
        <f t="shared" si="26"/>
        <v>169</v>
      </c>
      <c r="B201" s="1">
        <v>50557</v>
      </c>
      <c r="C201" s="16">
        <f t="shared" si="33"/>
        <v>41014558897.758057</v>
      </c>
      <c r="D201" s="16">
        <f t="shared" si="32"/>
        <v>83833758.387017459</v>
      </c>
      <c r="E201" s="16">
        <f t="shared" si="27"/>
        <v>41098392656.145073</v>
      </c>
      <c r="F201" s="16">
        <f>'9496'!X199</f>
        <v>0</v>
      </c>
      <c r="G201" s="29">
        <v>0</v>
      </c>
      <c r="H201" s="16">
        <f t="shared" si="30"/>
        <v>136994642.18715024</v>
      </c>
      <c r="I201" s="18">
        <f t="shared" si="25"/>
        <v>318475011.3497805</v>
      </c>
      <c r="J201" s="16">
        <f t="shared" si="28"/>
        <v>136994642.18715024</v>
      </c>
      <c r="K201" s="19">
        <f t="shared" si="29"/>
        <v>181480369.16263026</v>
      </c>
      <c r="L201" s="16">
        <f t="shared" si="31"/>
        <v>40916912286.982445</v>
      </c>
      <c r="M201" s="17">
        <f>VLOOKUP(B201,Encargos!$A$8:$B$652,2,0)</f>
        <v>2.0439999999999998E-3</v>
      </c>
    </row>
    <row r="202" spans="1:13" x14ac:dyDescent="0.25">
      <c r="A202">
        <f t="shared" si="26"/>
        <v>168</v>
      </c>
      <c r="B202" s="1">
        <v>50587</v>
      </c>
      <c r="C202" s="16">
        <f t="shared" si="33"/>
        <v>40916912286.982445</v>
      </c>
      <c r="D202" s="16">
        <f t="shared" si="32"/>
        <v>94640818.11979039</v>
      </c>
      <c r="E202" s="16">
        <f t="shared" si="27"/>
        <v>41011553105.102234</v>
      </c>
      <c r="F202" s="16">
        <f>'9496'!X200</f>
        <v>0</v>
      </c>
      <c r="G202" s="29">
        <v>0</v>
      </c>
      <c r="H202" s="16">
        <f t="shared" si="30"/>
        <v>136705177.01700744</v>
      </c>
      <c r="I202" s="18">
        <f t="shared" ref="I202:I265" si="34">PMT($N$4,A202,-SUM(E202:G202))</f>
        <v>319211644.0510326</v>
      </c>
      <c r="J202" s="16">
        <f t="shared" si="28"/>
        <v>136705177.01700744</v>
      </c>
      <c r="K202" s="19">
        <f t="shared" si="29"/>
        <v>182506467.03402516</v>
      </c>
      <c r="L202" s="16">
        <f t="shared" si="31"/>
        <v>40829046638.068207</v>
      </c>
      <c r="M202" s="17">
        <f>VLOOKUP(B202,Encargos!$A$8:$B$652,2,0)</f>
        <v>2.313E-3</v>
      </c>
    </row>
    <row r="203" spans="1:13" x14ac:dyDescent="0.25">
      <c r="A203">
        <f t="shared" si="26"/>
        <v>167</v>
      </c>
      <c r="B203" s="1">
        <v>50618</v>
      </c>
      <c r="C203" s="16">
        <f t="shared" si="33"/>
        <v>40829046638.068207</v>
      </c>
      <c r="D203" s="16">
        <f t="shared" si="32"/>
        <v>94437584.873851761</v>
      </c>
      <c r="E203" s="16">
        <f t="shared" si="27"/>
        <v>40923484222.942055</v>
      </c>
      <c r="F203" s="16">
        <f>'9496'!X201</f>
        <v>0</v>
      </c>
      <c r="G203" s="29">
        <v>0</v>
      </c>
      <c r="H203" s="16">
        <f t="shared" si="30"/>
        <v>136411614.07647353</v>
      </c>
      <c r="I203" s="18">
        <f t="shared" si="34"/>
        <v>319949980.58372253</v>
      </c>
      <c r="J203" s="16">
        <f t="shared" si="28"/>
        <v>136411614.07647353</v>
      </c>
      <c r="K203" s="19">
        <f t="shared" si="29"/>
        <v>183538366.507249</v>
      </c>
      <c r="L203" s="16">
        <f t="shared" si="31"/>
        <v>40739945856.434807</v>
      </c>
      <c r="M203" s="17">
        <f>VLOOKUP(B203,Encargos!$A$8:$B$652,2,0)</f>
        <v>2.313E-3</v>
      </c>
    </row>
    <row r="204" spans="1:13" x14ac:dyDescent="0.25">
      <c r="A204">
        <f t="shared" ref="A204:A267" si="35">A203-1</f>
        <v>166</v>
      </c>
      <c r="B204" s="1">
        <v>50649</v>
      </c>
      <c r="C204" s="16">
        <f t="shared" si="33"/>
        <v>40739945856.434807</v>
      </c>
      <c r="D204" s="16">
        <f t="shared" si="32"/>
        <v>105190540.20131467</v>
      </c>
      <c r="E204" s="16">
        <f t="shared" si="27"/>
        <v>40845136396.636124</v>
      </c>
      <c r="F204" s="16">
        <f>'9496'!X202</f>
        <v>0</v>
      </c>
      <c r="G204" s="29">
        <v>0</v>
      </c>
      <c r="H204" s="16">
        <f t="shared" si="30"/>
        <v>136150454.65545374</v>
      </c>
      <c r="I204" s="18">
        <f t="shared" si="34"/>
        <v>320776091.43358976</v>
      </c>
      <c r="J204" s="16">
        <f t="shared" si="28"/>
        <v>136150454.65545374</v>
      </c>
      <c r="K204" s="19">
        <f t="shared" si="29"/>
        <v>184625636.77813601</v>
      </c>
      <c r="L204" s="16">
        <f t="shared" si="31"/>
        <v>40660510759.857994</v>
      </c>
      <c r="M204" s="17">
        <f>VLOOKUP(B204,Encargos!$A$8:$B$652,2,0)</f>
        <v>2.5820000000000001E-3</v>
      </c>
    </row>
    <row r="205" spans="1:13" x14ac:dyDescent="0.25">
      <c r="A205">
        <f t="shared" si="35"/>
        <v>165</v>
      </c>
      <c r="B205" s="1">
        <v>50679</v>
      </c>
      <c r="C205" s="16">
        <f t="shared" si="33"/>
        <v>40660510759.857994</v>
      </c>
      <c r="D205" s="16">
        <f t="shared" si="32"/>
        <v>104985438.78195335</v>
      </c>
      <c r="E205" s="16">
        <f t="shared" ref="E205:E268" si="36">C205+D205</f>
        <v>40765496198.639946</v>
      </c>
      <c r="F205" s="16">
        <f>'9496'!X203</f>
        <v>0</v>
      </c>
      <c r="G205" s="29">
        <v>0</v>
      </c>
      <c r="H205" s="16">
        <f t="shared" si="30"/>
        <v>135884987.32879981</v>
      </c>
      <c r="I205" s="18">
        <f t="shared" si="34"/>
        <v>321604335.30167127</v>
      </c>
      <c r="J205" s="16">
        <f t="shared" ref="J205:J268" si="37">H205</f>
        <v>135884987.32879981</v>
      </c>
      <c r="K205" s="19">
        <f t="shared" ref="K205:K268" si="38">I205-J205</f>
        <v>185719347.97287145</v>
      </c>
      <c r="L205" s="16">
        <f t="shared" si="31"/>
        <v>40579776850.667068</v>
      </c>
      <c r="M205" s="17">
        <f>VLOOKUP(B205,Encargos!$A$8:$B$652,2,0)</f>
        <v>2.5820000000000001E-3</v>
      </c>
    </row>
    <row r="206" spans="1:13" x14ac:dyDescent="0.25">
      <c r="A206">
        <f t="shared" si="35"/>
        <v>164</v>
      </c>
      <c r="B206" s="1">
        <v>50710</v>
      </c>
      <c r="C206" s="16">
        <f t="shared" si="33"/>
        <v>40579776850.667068</v>
      </c>
      <c r="D206" s="16">
        <f t="shared" si="32"/>
        <v>93861023.855592921</v>
      </c>
      <c r="E206" s="16">
        <f t="shared" si="36"/>
        <v>40673637874.522659</v>
      </c>
      <c r="F206" s="16">
        <f>'9496'!X204</f>
        <v>0</v>
      </c>
      <c r="G206" s="29">
        <v>0</v>
      </c>
      <c r="H206" s="16">
        <f t="shared" si="30"/>
        <v>135578792.91507554</v>
      </c>
      <c r="I206" s="18">
        <f t="shared" si="34"/>
        <v>322348206.129224</v>
      </c>
      <c r="J206" s="16">
        <f t="shared" si="37"/>
        <v>135578792.91507554</v>
      </c>
      <c r="K206" s="19">
        <f t="shared" si="38"/>
        <v>186769413.21414846</v>
      </c>
      <c r="L206" s="16">
        <f t="shared" si="31"/>
        <v>40486868461.30851</v>
      </c>
      <c r="M206" s="17">
        <f>VLOOKUP(B206,Encargos!$A$8:$B$652,2,0)</f>
        <v>2.313E-3</v>
      </c>
    </row>
    <row r="207" spans="1:13" x14ac:dyDescent="0.25">
      <c r="A207">
        <f t="shared" si="35"/>
        <v>163</v>
      </c>
      <c r="B207" s="1">
        <v>50740</v>
      </c>
      <c r="C207" s="16">
        <f t="shared" si="33"/>
        <v>40486868461.30851</v>
      </c>
      <c r="D207" s="16">
        <f t="shared" si="32"/>
        <v>82755159.134914592</v>
      </c>
      <c r="E207" s="16">
        <f t="shared" si="36"/>
        <v>40569623620.443428</v>
      </c>
      <c r="F207" s="16">
        <f>'9496'!X205</f>
        <v>0</v>
      </c>
      <c r="G207" s="29">
        <v>0</v>
      </c>
      <c r="H207" s="16">
        <f t="shared" si="30"/>
        <v>135232078.73481143</v>
      </c>
      <c r="I207" s="18">
        <f t="shared" si="34"/>
        <v>323007085.86255217</v>
      </c>
      <c r="J207" s="16">
        <f t="shared" si="37"/>
        <v>135232078.73481143</v>
      </c>
      <c r="K207" s="19">
        <f t="shared" si="38"/>
        <v>187775007.12774074</v>
      </c>
      <c r="L207" s="16">
        <f t="shared" si="31"/>
        <v>40381848613.315689</v>
      </c>
      <c r="M207" s="17">
        <f>VLOOKUP(B207,Encargos!$A$8:$B$652,2,0)</f>
        <v>2.0439999999999998E-3</v>
      </c>
    </row>
    <row r="208" spans="1:13" x14ac:dyDescent="0.25">
      <c r="A208">
        <f t="shared" si="35"/>
        <v>162</v>
      </c>
      <c r="B208" s="1">
        <v>50771</v>
      </c>
      <c r="C208" s="16">
        <f t="shared" si="33"/>
        <v>40381848613.315689</v>
      </c>
      <c r="D208" s="16">
        <f t="shared" si="32"/>
        <v>82540498.565617263</v>
      </c>
      <c r="E208" s="16">
        <f t="shared" si="36"/>
        <v>40464389111.88131</v>
      </c>
      <c r="F208" s="16">
        <f>'9496'!X206</f>
        <v>0</v>
      </c>
      <c r="G208" s="29">
        <v>0</v>
      </c>
      <c r="H208" s="16">
        <f t="shared" si="30"/>
        <v>134881297.03960437</v>
      </c>
      <c r="I208" s="18">
        <f t="shared" si="34"/>
        <v>323667312.34605527</v>
      </c>
      <c r="J208" s="16">
        <f t="shared" si="37"/>
        <v>134881297.03960437</v>
      </c>
      <c r="K208" s="19">
        <f t="shared" si="38"/>
        <v>188786015.3064509</v>
      </c>
      <c r="L208" s="16">
        <f t="shared" si="31"/>
        <v>40275603096.57486</v>
      </c>
      <c r="M208" s="17">
        <f>VLOOKUP(B208,Encargos!$A$8:$B$652,2,0)</f>
        <v>2.0439999999999998E-3</v>
      </c>
    </row>
    <row r="209" spans="1:13" x14ac:dyDescent="0.25">
      <c r="A209">
        <f t="shared" si="35"/>
        <v>161</v>
      </c>
      <c r="B209" s="1">
        <v>50802</v>
      </c>
      <c r="C209" s="16">
        <f t="shared" si="33"/>
        <v>40275603096.57486</v>
      </c>
      <c r="D209" s="16">
        <f t="shared" si="32"/>
        <v>114825744.42833492</v>
      </c>
      <c r="E209" s="16">
        <f t="shared" si="36"/>
        <v>40390428841.003197</v>
      </c>
      <c r="F209" s="16">
        <f>'9496'!X207</f>
        <v>0</v>
      </c>
      <c r="G209" s="29">
        <v>0</v>
      </c>
      <c r="H209" s="16">
        <f t="shared" si="30"/>
        <v>134634762.80334401</v>
      </c>
      <c r="I209" s="18">
        <f t="shared" si="34"/>
        <v>324590087.85355383</v>
      </c>
      <c r="J209" s="16">
        <f t="shared" si="37"/>
        <v>134634762.80334401</v>
      </c>
      <c r="K209" s="19">
        <f t="shared" si="38"/>
        <v>189955325.05020982</v>
      </c>
      <c r="L209" s="16">
        <f t="shared" si="31"/>
        <v>40200473515.952988</v>
      </c>
      <c r="M209" s="17">
        <f>VLOOKUP(B209,Encargos!$A$8:$B$652,2,0)</f>
        <v>2.8509999999999998E-3</v>
      </c>
    </row>
    <row r="210" spans="1:13" x14ac:dyDescent="0.25">
      <c r="A210">
        <f t="shared" si="35"/>
        <v>160</v>
      </c>
      <c r="B210" s="1">
        <v>50830</v>
      </c>
      <c r="C210" s="16">
        <f t="shared" si="33"/>
        <v>40200473515.952988</v>
      </c>
      <c r="D210" s="16">
        <f t="shared" si="32"/>
        <v>92983695.24239926</v>
      </c>
      <c r="E210" s="16">
        <f t="shared" si="36"/>
        <v>40293457211.195389</v>
      </c>
      <c r="F210" s="16">
        <f>'9496'!X208</f>
        <v>0</v>
      </c>
      <c r="G210" s="29">
        <v>0</v>
      </c>
      <c r="H210" s="16">
        <f t="shared" si="30"/>
        <v>134311524.03731796</v>
      </c>
      <c r="I210" s="18">
        <f t="shared" si="34"/>
        <v>325340864.7267592</v>
      </c>
      <c r="J210" s="16">
        <f t="shared" si="37"/>
        <v>134311524.03731796</v>
      </c>
      <c r="K210" s="19">
        <f t="shared" si="38"/>
        <v>191029340.68944123</v>
      </c>
      <c r="L210" s="16">
        <f t="shared" si="31"/>
        <v>40102427870.505943</v>
      </c>
      <c r="M210" s="17">
        <f>VLOOKUP(B210,Encargos!$A$8:$B$652,2,0)</f>
        <v>2.313E-3</v>
      </c>
    </row>
    <row r="211" spans="1:13" x14ac:dyDescent="0.25">
      <c r="A211">
        <f t="shared" si="35"/>
        <v>159</v>
      </c>
      <c r="B211" s="1">
        <v>50861</v>
      </c>
      <c r="C211" s="16">
        <f t="shared" si="33"/>
        <v>40102427870.505943</v>
      </c>
      <c r="D211" s="16">
        <f t="shared" si="32"/>
        <v>60394256.372981951</v>
      </c>
      <c r="E211" s="16">
        <f t="shared" si="36"/>
        <v>40162822126.878922</v>
      </c>
      <c r="F211" s="16">
        <f>'9496'!X209</f>
        <v>0</v>
      </c>
      <c r="G211" s="29">
        <v>0</v>
      </c>
      <c r="H211" s="16">
        <f t="shared" si="30"/>
        <v>133876073.75626308</v>
      </c>
      <c r="I211" s="18">
        <f t="shared" si="34"/>
        <v>325830828.06903762</v>
      </c>
      <c r="J211" s="16">
        <f t="shared" si="37"/>
        <v>133876073.75626308</v>
      </c>
      <c r="K211" s="19">
        <f t="shared" si="38"/>
        <v>191954754.31277454</v>
      </c>
      <c r="L211" s="16">
        <f t="shared" si="31"/>
        <v>39970867372.566147</v>
      </c>
      <c r="M211" s="17">
        <f>VLOOKUP(B211,Encargos!$A$8:$B$652,2,0)</f>
        <v>1.506E-3</v>
      </c>
    </row>
    <row r="212" spans="1:13" x14ac:dyDescent="0.25">
      <c r="A212">
        <f t="shared" si="35"/>
        <v>158</v>
      </c>
      <c r="B212" s="1">
        <v>50891</v>
      </c>
      <c r="C212" s="16">
        <f t="shared" si="33"/>
        <v>39970867372.566147</v>
      </c>
      <c r="D212" s="16">
        <f t="shared" si="32"/>
        <v>113956942.87918608</v>
      </c>
      <c r="E212" s="16">
        <f t="shared" si="36"/>
        <v>40084824315.445335</v>
      </c>
      <c r="F212" s="16">
        <f>'9496'!X210</f>
        <v>0</v>
      </c>
      <c r="G212" s="29">
        <v>0</v>
      </c>
      <c r="H212" s="16">
        <f t="shared" si="30"/>
        <v>133616081.05148447</v>
      </c>
      <c r="I212" s="18">
        <f t="shared" si="34"/>
        <v>326759771.75986236</v>
      </c>
      <c r="J212" s="16">
        <f t="shared" si="37"/>
        <v>133616081.05148447</v>
      </c>
      <c r="K212" s="19">
        <f t="shared" si="38"/>
        <v>193143690.7083779</v>
      </c>
      <c r="L212" s="16">
        <f t="shared" si="31"/>
        <v>39891680624.736954</v>
      </c>
      <c r="M212" s="17">
        <f>VLOOKUP(B212,Encargos!$A$8:$B$652,2,0)</f>
        <v>2.8509999999999998E-3</v>
      </c>
    </row>
    <row r="213" spans="1:13" x14ac:dyDescent="0.25">
      <c r="A213">
        <f t="shared" si="35"/>
        <v>157</v>
      </c>
      <c r="B213" s="1">
        <v>50922</v>
      </c>
      <c r="C213" s="16">
        <f t="shared" si="33"/>
        <v>39891680624.736954</v>
      </c>
      <c r="D213" s="16">
        <f t="shared" si="32"/>
        <v>70807733.108908102</v>
      </c>
      <c r="E213" s="16">
        <f t="shared" si="36"/>
        <v>39962488357.845863</v>
      </c>
      <c r="F213" s="16">
        <f>'9496'!X211</f>
        <v>0</v>
      </c>
      <c r="G213" s="29">
        <v>0</v>
      </c>
      <c r="H213" s="16">
        <f t="shared" si="30"/>
        <v>133208294.52615288</v>
      </c>
      <c r="I213" s="18">
        <f t="shared" si="34"/>
        <v>327339770.35473621</v>
      </c>
      <c r="J213" s="16">
        <f t="shared" si="37"/>
        <v>133208294.52615288</v>
      </c>
      <c r="K213" s="19">
        <f t="shared" si="38"/>
        <v>194131475.82858333</v>
      </c>
      <c r="L213" s="16">
        <f t="shared" si="31"/>
        <v>39768356882.017281</v>
      </c>
      <c r="M213" s="17">
        <f>VLOOKUP(B213,Encargos!$A$8:$B$652,2,0)</f>
        <v>1.7750000000000001E-3</v>
      </c>
    </row>
    <row r="214" spans="1:13" x14ac:dyDescent="0.25">
      <c r="A214">
        <f t="shared" si="35"/>
        <v>156</v>
      </c>
      <c r="B214" s="1">
        <v>50952</v>
      </c>
      <c r="C214" s="16">
        <f t="shared" si="33"/>
        <v>39768356882.017281</v>
      </c>
      <c r="D214" s="16">
        <f t="shared" si="32"/>
        <v>102681897.46936862</v>
      </c>
      <c r="E214" s="16">
        <f t="shared" si="36"/>
        <v>39871038779.486649</v>
      </c>
      <c r="F214" s="16">
        <f>'9496'!X212</f>
        <v>0</v>
      </c>
      <c r="G214" s="29">
        <v>0</v>
      </c>
      <c r="H214" s="16">
        <f t="shared" si="30"/>
        <v>132903462.59828883</v>
      </c>
      <c r="I214" s="18">
        <f t="shared" si="34"/>
        <v>328184961.64179218</v>
      </c>
      <c r="J214" s="16">
        <f t="shared" si="37"/>
        <v>132903462.59828883</v>
      </c>
      <c r="K214" s="19">
        <f t="shared" si="38"/>
        <v>195281499.04350334</v>
      </c>
      <c r="L214" s="16">
        <f t="shared" si="31"/>
        <v>39675757280.443146</v>
      </c>
      <c r="M214" s="17">
        <f>VLOOKUP(B214,Encargos!$A$8:$B$652,2,0)</f>
        <v>2.5820000000000001E-3</v>
      </c>
    </row>
    <row r="215" spans="1:13" x14ac:dyDescent="0.25">
      <c r="A215">
        <f t="shared" si="35"/>
        <v>155</v>
      </c>
      <c r="B215" s="1">
        <v>50983</v>
      </c>
      <c r="C215" s="16">
        <f t="shared" si="33"/>
        <v>39675757280.443146</v>
      </c>
      <c r="D215" s="16">
        <f t="shared" si="32"/>
        <v>91770026.589664996</v>
      </c>
      <c r="E215" s="16">
        <f t="shared" si="36"/>
        <v>39767527307.032814</v>
      </c>
      <c r="F215" s="16">
        <f>'9496'!X213</f>
        <v>0</v>
      </c>
      <c r="G215" s="29">
        <v>0</v>
      </c>
      <c r="H215" s="16">
        <f t="shared" si="30"/>
        <v>132558424.35677606</v>
      </c>
      <c r="I215" s="18">
        <f t="shared" si="34"/>
        <v>328944053.45806968</v>
      </c>
      <c r="J215" s="16">
        <f t="shared" si="37"/>
        <v>132558424.35677606</v>
      </c>
      <c r="K215" s="19">
        <f t="shared" si="38"/>
        <v>196385629.10129362</v>
      </c>
      <c r="L215" s="16">
        <f t="shared" si="31"/>
        <v>39571141677.931519</v>
      </c>
      <c r="M215" s="17">
        <f>VLOOKUP(B215,Encargos!$A$8:$B$652,2,0)</f>
        <v>2.313E-3</v>
      </c>
    </row>
    <row r="216" spans="1:13" x14ac:dyDescent="0.25">
      <c r="A216">
        <f t="shared" si="35"/>
        <v>154</v>
      </c>
      <c r="B216" s="1">
        <v>51014</v>
      </c>
      <c r="C216" s="16">
        <f t="shared" si="33"/>
        <v>39571141677.931519</v>
      </c>
      <c r="D216" s="16">
        <f t="shared" si="32"/>
        <v>91528050.701055601</v>
      </c>
      <c r="E216" s="16">
        <f t="shared" si="36"/>
        <v>39662669728.632576</v>
      </c>
      <c r="F216" s="16">
        <f>'9496'!X214</f>
        <v>0</v>
      </c>
      <c r="G216" s="29">
        <v>0</v>
      </c>
      <c r="H216" s="16">
        <f t="shared" si="30"/>
        <v>132208899.09544192</v>
      </c>
      <c r="I216" s="18">
        <f t="shared" si="34"/>
        <v>329704901.05371815</v>
      </c>
      <c r="J216" s="16">
        <f t="shared" si="37"/>
        <v>132208899.09544192</v>
      </c>
      <c r="K216" s="19">
        <f t="shared" si="38"/>
        <v>197496001.95827621</v>
      </c>
      <c r="L216" s="16">
        <f t="shared" si="31"/>
        <v>39465173726.674301</v>
      </c>
      <c r="M216" s="17">
        <f>VLOOKUP(B216,Encargos!$A$8:$B$652,2,0)</f>
        <v>2.313E-3</v>
      </c>
    </row>
    <row r="217" spans="1:13" x14ac:dyDescent="0.25">
      <c r="A217">
        <f t="shared" si="35"/>
        <v>153</v>
      </c>
      <c r="B217" s="1">
        <v>51044</v>
      </c>
      <c r="C217" s="16">
        <f t="shared" si="33"/>
        <v>39465173726.674301</v>
      </c>
      <c r="D217" s="16">
        <f t="shared" si="32"/>
        <v>112515210.29474843</v>
      </c>
      <c r="E217" s="16">
        <f t="shared" si="36"/>
        <v>39577688936.969048</v>
      </c>
      <c r="F217" s="16">
        <f>'9496'!X215</f>
        <v>0</v>
      </c>
      <c r="G217" s="29">
        <v>0</v>
      </c>
      <c r="H217" s="16">
        <f t="shared" si="30"/>
        <v>131925629.78989683</v>
      </c>
      <c r="I217" s="18">
        <f t="shared" si="34"/>
        <v>330644889.72662228</v>
      </c>
      <c r="J217" s="16">
        <f t="shared" si="37"/>
        <v>131925629.78989683</v>
      </c>
      <c r="K217" s="19">
        <f t="shared" si="38"/>
        <v>198719259.93672544</v>
      </c>
      <c r="L217" s="16">
        <f t="shared" si="31"/>
        <v>39378969677.032318</v>
      </c>
      <c r="M217" s="17">
        <f>VLOOKUP(B217,Encargos!$A$8:$B$652,2,0)</f>
        <v>2.8509999999999998E-3</v>
      </c>
    </row>
    <row r="218" spans="1:13" x14ac:dyDescent="0.25">
      <c r="A218">
        <f t="shared" si="35"/>
        <v>152</v>
      </c>
      <c r="B218" s="1">
        <v>51075</v>
      </c>
      <c r="C218" s="16">
        <f t="shared" si="33"/>
        <v>39378969677.032318</v>
      </c>
      <c r="D218" s="16">
        <f t="shared" si="32"/>
        <v>91083556.862975746</v>
      </c>
      <c r="E218" s="16">
        <f t="shared" si="36"/>
        <v>39470053233.895294</v>
      </c>
      <c r="F218" s="16">
        <f>'9496'!X216</f>
        <v>0</v>
      </c>
      <c r="G218" s="29">
        <v>0</v>
      </c>
      <c r="H218" s="16">
        <f t="shared" si="30"/>
        <v>131566844.11298433</v>
      </c>
      <c r="I218" s="18">
        <f t="shared" si="34"/>
        <v>331409671.35655987</v>
      </c>
      <c r="J218" s="16">
        <f t="shared" si="37"/>
        <v>131566844.11298433</v>
      </c>
      <c r="K218" s="19">
        <f t="shared" si="38"/>
        <v>199842827.24357554</v>
      </c>
      <c r="L218" s="16">
        <f t="shared" si="31"/>
        <v>39270210406.651718</v>
      </c>
      <c r="M218" s="17">
        <f>VLOOKUP(B218,Encargos!$A$8:$B$652,2,0)</f>
        <v>2.313E-3</v>
      </c>
    </row>
    <row r="219" spans="1:13" x14ac:dyDescent="0.25">
      <c r="A219">
        <f t="shared" si="35"/>
        <v>151</v>
      </c>
      <c r="B219" s="1">
        <v>51105</v>
      </c>
      <c r="C219" s="16">
        <f t="shared" si="33"/>
        <v>39270210406.651718</v>
      </c>
      <c r="D219" s="16">
        <f t="shared" si="32"/>
        <v>80268310.071196109</v>
      </c>
      <c r="E219" s="16">
        <f t="shared" si="36"/>
        <v>39350478716.722916</v>
      </c>
      <c r="F219" s="16">
        <f>'9496'!X217</f>
        <v>0</v>
      </c>
      <c r="G219" s="29">
        <v>0</v>
      </c>
      <c r="H219" s="16">
        <f t="shared" si="30"/>
        <v>131168262.3890764</v>
      </c>
      <c r="I219" s="18">
        <f t="shared" si="34"/>
        <v>332087072.72481275</v>
      </c>
      <c r="J219" s="16">
        <f t="shared" si="37"/>
        <v>131168262.3890764</v>
      </c>
      <c r="K219" s="19">
        <f t="shared" si="38"/>
        <v>200918810.33573633</v>
      </c>
      <c r="L219" s="16">
        <f t="shared" si="31"/>
        <v>39149559906.387177</v>
      </c>
      <c r="M219" s="17">
        <f>VLOOKUP(B219,Encargos!$A$8:$B$652,2,0)</f>
        <v>2.0439999999999998E-3</v>
      </c>
    </row>
    <row r="220" spans="1:13" x14ac:dyDescent="0.25">
      <c r="A220">
        <f t="shared" si="35"/>
        <v>150</v>
      </c>
      <c r="B220" s="1">
        <v>51136</v>
      </c>
      <c r="C220" s="16">
        <f t="shared" si="33"/>
        <v>39149559906.387177</v>
      </c>
      <c r="D220" s="16">
        <f t="shared" si="32"/>
        <v>80021700.448655382</v>
      </c>
      <c r="E220" s="16">
        <f t="shared" si="36"/>
        <v>39229581606.835831</v>
      </c>
      <c r="F220" s="16">
        <f>'9496'!X218</f>
        <v>0</v>
      </c>
      <c r="G220" s="29">
        <v>0</v>
      </c>
      <c r="H220" s="16">
        <f t="shared" si="30"/>
        <v>130765272.02278611</v>
      </c>
      <c r="I220" s="18">
        <f t="shared" si="34"/>
        <v>332765858.70146227</v>
      </c>
      <c r="J220" s="16">
        <f t="shared" si="37"/>
        <v>130765272.02278611</v>
      </c>
      <c r="K220" s="19">
        <f t="shared" si="38"/>
        <v>202000586.67867616</v>
      </c>
      <c r="L220" s="16">
        <f t="shared" si="31"/>
        <v>39027581020.157158</v>
      </c>
      <c r="M220" s="17">
        <f>VLOOKUP(B220,Encargos!$A$8:$B$652,2,0)</f>
        <v>2.0439999999999998E-3</v>
      </c>
    </row>
    <row r="221" spans="1:13" x14ac:dyDescent="0.25">
      <c r="A221">
        <f t="shared" si="35"/>
        <v>149</v>
      </c>
      <c r="B221" s="1">
        <v>51167</v>
      </c>
      <c r="C221" s="16">
        <f t="shared" si="33"/>
        <v>39027581020.157158</v>
      </c>
      <c r="D221" s="16">
        <f t="shared" si="32"/>
        <v>100769214.19404578</v>
      </c>
      <c r="E221" s="16">
        <f t="shared" si="36"/>
        <v>39128350234.351204</v>
      </c>
      <c r="F221" s="16">
        <f>'9496'!X219</f>
        <v>0</v>
      </c>
      <c r="G221" s="29">
        <v>0</v>
      </c>
      <c r="H221" s="16">
        <f t="shared" si="30"/>
        <v>130427834.11450402</v>
      </c>
      <c r="I221" s="18">
        <f t="shared" si="34"/>
        <v>333625060.14862943</v>
      </c>
      <c r="J221" s="16">
        <f t="shared" si="37"/>
        <v>130427834.11450402</v>
      </c>
      <c r="K221" s="19">
        <f t="shared" si="38"/>
        <v>203197226.03412539</v>
      </c>
      <c r="L221" s="16">
        <f t="shared" si="31"/>
        <v>38925153008.317078</v>
      </c>
      <c r="M221" s="17">
        <f>VLOOKUP(B221,Encargos!$A$8:$B$652,2,0)</f>
        <v>2.5820000000000001E-3</v>
      </c>
    </row>
    <row r="222" spans="1:13" x14ac:dyDescent="0.25">
      <c r="A222">
        <f t="shared" si="35"/>
        <v>148</v>
      </c>
      <c r="B222" s="1">
        <v>51196</v>
      </c>
      <c r="C222" s="16">
        <f t="shared" si="33"/>
        <v>38925153008.317078</v>
      </c>
      <c r="D222" s="16">
        <f t="shared" si="32"/>
        <v>100504745.06747469</v>
      </c>
      <c r="E222" s="16">
        <f t="shared" si="36"/>
        <v>39025657753.384552</v>
      </c>
      <c r="F222" s="16">
        <f>'9496'!X220</f>
        <v>0</v>
      </c>
      <c r="G222" s="29">
        <v>0</v>
      </c>
      <c r="H222" s="16">
        <f t="shared" si="30"/>
        <v>130085525.84461518</v>
      </c>
      <c r="I222" s="18">
        <f t="shared" si="34"/>
        <v>334486480.0539332</v>
      </c>
      <c r="J222" s="16">
        <f t="shared" si="37"/>
        <v>130085525.84461518</v>
      </c>
      <c r="K222" s="19">
        <f t="shared" si="38"/>
        <v>204400954.20931804</v>
      </c>
      <c r="L222" s="16">
        <f t="shared" si="31"/>
        <v>38821256799.175232</v>
      </c>
      <c r="M222" s="17">
        <f>VLOOKUP(B222,Encargos!$A$8:$B$652,2,0)</f>
        <v>2.5820000000000001E-3</v>
      </c>
    </row>
    <row r="223" spans="1:13" x14ac:dyDescent="0.25">
      <c r="A223">
        <f t="shared" si="35"/>
        <v>147</v>
      </c>
      <c r="B223" s="1">
        <v>51227</v>
      </c>
      <c r="C223" s="16">
        <f t="shared" si="33"/>
        <v>38821256799.175232</v>
      </c>
      <c r="D223" s="16">
        <f t="shared" si="32"/>
        <v>68907730.818536043</v>
      </c>
      <c r="E223" s="16">
        <f t="shared" si="36"/>
        <v>38890164529.993767</v>
      </c>
      <c r="F223" s="16">
        <f>'9496'!X221</f>
        <v>0</v>
      </c>
      <c r="G223" s="29">
        <v>0</v>
      </c>
      <c r="H223" s="16">
        <f t="shared" si="30"/>
        <v>129633881.76664589</v>
      </c>
      <c r="I223" s="18">
        <f t="shared" si="34"/>
        <v>335080193.5560289</v>
      </c>
      <c r="J223" s="16">
        <f t="shared" si="37"/>
        <v>129633881.76664589</v>
      </c>
      <c r="K223" s="19">
        <f t="shared" si="38"/>
        <v>205446311.78938299</v>
      </c>
      <c r="L223" s="16">
        <f t="shared" si="31"/>
        <v>38684718218.204384</v>
      </c>
      <c r="M223" s="17">
        <f>VLOOKUP(B223,Encargos!$A$8:$B$652,2,0)</f>
        <v>1.7750000000000001E-3</v>
      </c>
    </row>
    <row r="224" spans="1:13" x14ac:dyDescent="0.25">
      <c r="A224">
        <f t="shared" si="35"/>
        <v>146</v>
      </c>
      <c r="B224" s="1">
        <v>51257</v>
      </c>
      <c r="C224" s="16">
        <f t="shared" si="33"/>
        <v>38684718218.204384</v>
      </c>
      <c r="D224" s="16">
        <f t="shared" si="32"/>
        <v>89477753.238706738</v>
      </c>
      <c r="E224" s="16">
        <f t="shared" si="36"/>
        <v>38774195971.443092</v>
      </c>
      <c r="F224" s="16">
        <f>'9496'!X222</f>
        <v>0</v>
      </c>
      <c r="G224" s="29">
        <v>0</v>
      </c>
      <c r="H224" s="16">
        <f t="shared" si="30"/>
        <v>129247319.90481031</v>
      </c>
      <c r="I224" s="18">
        <f t="shared" si="34"/>
        <v>335855234.04372406</v>
      </c>
      <c r="J224" s="16">
        <f t="shared" si="37"/>
        <v>129247319.90481031</v>
      </c>
      <c r="K224" s="19">
        <f t="shared" si="38"/>
        <v>206607914.13891375</v>
      </c>
      <c r="L224" s="16">
        <f t="shared" si="31"/>
        <v>38567588057.304176</v>
      </c>
      <c r="M224" s="17">
        <f>VLOOKUP(B224,Encargos!$A$8:$B$652,2,0)</f>
        <v>2.313E-3</v>
      </c>
    </row>
    <row r="225" spans="1:13" x14ac:dyDescent="0.25">
      <c r="A225">
        <f t="shared" si="35"/>
        <v>145</v>
      </c>
      <c r="B225" s="1">
        <v>51288</v>
      </c>
      <c r="C225" s="16">
        <f t="shared" si="33"/>
        <v>38567588057.304176</v>
      </c>
      <c r="D225" s="16">
        <f t="shared" si="32"/>
        <v>89206831.176544562</v>
      </c>
      <c r="E225" s="16">
        <f t="shared" si="36"/>
        <v>38656794888.480721</v>
      </c>
      <c r="F225" s="16">
        <f>'9496'!X223</f>
        <v>0</v>
      </c>
      <c r="G225" s="29">
        <v>0</v>
      </c>
      <c r="H225" s="16">
        <f t="shared" si="30"/>
        <v>128855982.9616024</v>
      </c>
      <c r="I225" s="18">
        <f t="shared" si="34"/>
        <v>336632067.2000671</v>
      </c>
      <c r="J225" s="16">
        <f t="shared" si="37"/>
        <v>128855982.9616024</v>
      </c>
      <c r="K225" s="19">
        <f t="shared" si="38"/>
        <v>207776084.23846471</v>
      </c>
      <c r="L225" s="16">
        <f t="shared" si="31"/>
        <v>38449018804.242256</v>
      </c>
      <c r="M225" s="17">
        <f>VLOOKUP(B225,Encargos!$A$8:$B$652,2,0)</f>
        <v>2.313E-3</v>
      </c>
    </row>
    <row r="226" spans="1:13" x14ac:dyDescent="0.25">
      <c r="A226">
        <f t="shared" si="35"/>
        <v>144</v>
      </c>
      <c r="B226" s="1">
        <v>51318</v>
      </c>
      <c r="C226" s="16">
        <f t="shared" si="33"/>
        <v>38449018804.242256</v>
      </c>
      <c r="D226" s="16">
        <f t="shared" si="32"/>
        <v>88932580.494212329</v>
      </c>
      <c r="E226" s="16">
        <f t="shared" si="36"/>
        <v>38537951384.736465</v>
      </c>
      <c r="F226" s="16">
        <f>'9496'!X224</f>
        <v>0</v>
      </c>
      <c r="G226" s="29">
        <v>0</v>
      </c>
      <c r="H226" s="16">
        <f t="shared" si="30"/>
        <v>128459837.94912156</v>
      </c>
      <c r="I226" s="18">
        <f t="shared" si="34"/>
        <v>337410697.1715008</v>
      </c>
      <c r="J226" s="16">
        <f t="shared" si="37"/>
        <v>128459837.94912156</v>
      </c>
      <c r="K226" s="19">
        <f t="shared" si="38"/>
        <v>208950859.22237924</v>
      </c>
      <c r="L226" s="16">
        <f t="shared" si="31"/>
        <v>38329000525.514084</v>
      </c>
      <c r="M226" s="17">
        <f>VLOOKUP(B226,Encargos!$A$8:$B$652,2,0)</f>
        <v>2.313E-3</v>
      </c>
    </row>
    <row r="227" spans="1:13" x14ac:dyDescent="0.25">
      <c r="A227">
        <f t="shared" si="35"/>
        <v>143</v>
      </c>
      <c r="B227" s="1">
        <v>51349</v>
      </c>
      <c r="C227" s="16">
        <f t="shared" si="33"/>
        <v>38329000525.514084</v>
      </c>
      <c r="D227" s="16">
        <f t="shared" si="32"/>
        <v>88654978.215514079</v>
      </c>
      <c r="E227" s="16">
        <f t="shared" si="36"/>
        <v>38417655503.729599</v>
      </c>
      <c r="F227" s="16">
        <f>'9496'!X225</f>
        <v>0</v>
      </c>
      <c r="G227" s="29">
        <v>0</v>
      </c>
      <c r="H227" s="16">
        <f t="shared" si="30"/>
        <v>128058851.67909867</v>
      </c>
      <c r="I227" s="18">
        <f t="shared" si="34"/>
        <v>338191128.11405843</v>
      </c>
      <c r="J227" s="16">
        <f t="shared" si="37"/>
        <v>128058851.67909867</v>
      </c>
      <c r="K227" s="19">
        <f t="shared" si="38"/>
        <v>210132276.43495977</v>
      </c>
      <c r="L227" s="16">
        <f t="shared" si="31"/>
        <v>38207523227.29464</v>
      </c>
      <c r="M227" s="17">
        <f>VLOOKUP(B227,Encargos!$A$8:$B$652,2,0)</f>
        <v>2.313E-3</v>
      </c>
    </row>
    <row r="228" spans="1:13" x14ac:dyDescent="0.25">
      <c r="A228">
        <f t="shared" si="35"/>
        <v>142</v>
      </c>
      <c r="B228" s="1">
        <v>51380</v>
      </c>
      <c r="C228" s="16">
        <f t="shared" si="33"/>
        <v>38207523227.29464</v>
      </c>
      <c r="D228" s="16">
        <f t="shared" si="32"/>
        <v>98651824.972874761</v>
      </c>
      <c r="E228" s="16">
        <f t="shared" si="36"/>
        <v>38306175052.267517</v>
      </c>
      <c r="F228" s="16">
        <f>'9496'!X226</f>
        <v>0</v>
      </c>
      <c r="G228" s="29">
        <v>0</v>
      </c>
      <c r="H228" s="16">
        <f t="shared" si="30"/>
        <v>127687250.17422506</v>
      </c>
      <c r="I228" s="18">
        <f t="shared" si="34"/>
        <v>339064337.60684901</v>
      </c>
      <c r="J228" s="16">
        <f t="shared" si="37"/>
        <v>127687250.17422506</v>
      </c>
      <c r="K228" s="19">
        <f t="shared" si="38"/>
        <v>211377087.43262395</v>
      </c>
      <c r="L228" s="16">
        <f t="shared" si="31"/>
        <v>38094797964.834892</v>
      </c>
      <c r="M228" s="17">
        <f>VLOOKUP(B228,Encargos!$A$8:$B$652,2,0)</f>
        <v>2.5820000000000001E-3</v>
      </c>
    </row>
    <row r="229" spans="1:13" x14ac:dyDescent="0.25">
      <c r="A229">
        <f t="shared" si="35"/>
        <v>141</v>
      </c>
      <c r="B229" s="1">
        <v>51410</v>
      </c>
      <c r="C229" s="16">
        <f t="shared" si="33"/>
        <v>38094797964.834892</v>
      </c>
      <c r="D229" s="16">
        <f t="shared" si="32"/>
        <v>108608268.99774428</v>
      </c>
      <c r="E229" s="16">
        <f t="shared" si="36"/>
        <v>38203406233.832634</v>
      </c>
      <c r="F229" s="16">
        <f>'9496'!X227</f>
        <v>0</v>
      </c>
      <c r="G229" s="29">
        <v>0</v>
      </c>
      <c r="H229" s="16">
        <f t="shared" si="30"/>
        <v>127344687.44610879</v>
      </c>
      <c r="I229" s="18">
        <f t="shared" si="34"/>
        <v>340031010.03336608</v>
      </c>
      <c r="J229" s="16">
        <f t="shared" si="37"/>
        <v>127344687.44610879</v>
      </c>
      <c r="K229" s="19">
        <f t="shared" si="38"/>
        <v>212686322.5872573</v>
      </c>
      <c r="L229" s="16">
        <f t="shared" si="31"/>
        <v>37990719911.245377</v>
      </c>
      <c r="M229" s="17">
        <f>VLOOKUP(B229,Encargos!$A$8:$B$652,2,0)</f>
        <v>2.8509999999999998E-3</v>
      </c>
    </row>
    <row r="230" spans="1:13" x14ac:dyDescent="0.25">
      <c r="A230">
        <f t="shared" si="35"/>
        <v>140</v>
      </c>
      <c r="B230" s="1">
        <v>51441</v>
      </c>
      <c r="C230" s="16">
        <f t="shared" si="33"/>
        <v>37990719911.245377</v>
      </c>
      <c r="D230" s="16">
        <f t="shared" si="32"/>
        <v>67433527.842460543</v>
      </c>
      <c r="E230" s="16">
        <f t="shared" si="36"/>
        <v>38058153439.087837</v>
      </c>
      <c r="F230" s="16">
        <f>'9496'!X228</f>
        <v>0</v>
      </c>
      <c r="G230" s="29">
        <v>0</v>
      </c>
      <c r="H230" s="16">
        <f t="shared" si="30"/>
        <v>126860511.46362613</v>
      </c>
      <c r="I230" s="18">
        <f t="shared" si="34"/>
        <v>340634565.07617539</v>
      </c>
      <c r="J230" s="16">
        <f t="shared" si="37"/>
        <v>126860511.46362613</v>
      </c>
      <c r="K230" s="19">
        <f t="shared" si="38"/>
        <v>213774053.61254925</v>
      </c>
      <c r="L230" s="16">
        <f t="shared" si="31"/>
        <v>37844379385.475288</v>
      </c>
      <c r="M230" s="17">
        <f>VLOOKUP(B230,Encargos!$A$8:$B$652,2,0)</f>
        <v>1.7750000000000001E-3</v>
      </c>
    </row>
    <row r="231" spans="1:13" x14ac:dyDescent="0.25">
      <c r="A231">
        <f t="shared" si="35"/>
        <v>139</v>
      </c>
      <c r="B231" s="1">
        <v>51471</v>
      </c>
      <c r="C231" s="16">
        <f t="shared" si="33"/>
        <v>37844379385.475288</v>
      </c>
      <c r="D231" s="16">
        <f t="shared" si="32"/>
        <v>97714187.573297203</v>
      </c>
      <c r="E231" s="16">
        <f t="shared" si="36"/>
        <v>37942093573.048584</v>
      </c>
      <c r="F231" s="16">
        <f>'9496'!X229</f>
        <v>0</v>
      </c>
      <c r="G231" s="29">
        <v>0</v>
      </c>
      <c r="H231" s="16">
        <f t="shared" si="30"/>
        <v>126473645.24349529</v>
      </c>
      <c r="I231" s="18">
        <f t="shared" si="34"/>
        <v>341514083.523202</v>
      </c>
      <c r="J231" s="16">
        <f t="shared" si="37"/>
        <v>126473645.24349529</v>
      </c>
      <c r="K231" s="19">
        <f t="shared" si="38"/>
        <v>215040438.27970672</v>
      </c>
      <c r="L231" s="16">
        <f t="shared" si="31"/>
        <v>37727053134.768875</v>
      </c>
      <c r="M231" s="17">
        <f>VLOOKUP(B231,Encargos!$A$8:$B$652,2,0)</f>
        <v>2.5820000000000001E-3</v>
      </c>
    </row>
    <row r="232" spans="1:13" x14ac:dyDescent="0.25">
      <c r="A232">
        <f t="shared" si="35"/>
        <v>138</v>
      </c>
      <c r="B232" s="1">
        <v>51502</v>
      </c>
      <c r="C232" s="16">
        <f t="shared" si="33"/>
        <v>37727053134.768875</v>
      </c>
      <c r="D232" s="16">
        <f t="shared" si="32"/>
        <v>77114096.607467577</v>
      </c>
      <c r="E232" s="16">
        <f t="shared" si="36"/>
        <v>37804167231.376343</v>
      </c>
      <c r="F232" s="16">
        <f>'9496'!X230</f>
        <v>0</v>
      </c>
      <c r="G232" s="29">
        <v>0</v>
      </c>
      <c r="H232" s="16">
        <f t="shared" si="30"/>
        <v>126013890.77125448</v>
      </c>
      <c r="I232" s="18">
        <f t="shared" si="34"/>
        <v>342212138.30992347</v>
      </c>
      <c r="J232" s="16">
        <f t="shared" si="37"/>
        <v>126013890.77125448</v>
      </c>
      <c r="K232" s="19">
        <f t="shared" si="38"/>
        <v>216198247.53866899</v>
      </c>
      <c r="L232" s="16">
        <f t="shared" si="31"/>
        <v>37587968983.837677</v>
      </c>
      <c r="M232" s="17">
        <f>VLOOKUP(B232,Encargos!$A$8:$B$652,2,0)</f>
        <v>2.0439999999999998E-3</v>
      </c>
    </row>
    <row r="233" spans="1:13" x14ac:dyDescent="0.25">
      <c r="A233">
        <f t="shared" si="35"/>
        <v>137</v>
      </c>
      <c r="B233" s="1">
        <v>51533</v>
      </c>
      <c r="C233" s="16">
        <f t="shared" si="33"/>
        <v>37587968983.837677</v>
      </c>
      <c r="D233" s="16">
        <f t="shared" si="32"/>
        <v>76829808.602964208</v>
      </c>
      <c r="E233" s="16">
        <f t="shared" si="36"/>
        <v>37664798792.440643</v>
      </c>
      <c r="F233" s="16">
        <f>'9496'!X231</f>
        <v>0</v>
      </c>
      <c r="G233" s="29">
        <v>0</v>
      </c>
      <c r="H233" s="16">
        <f t="shared" si="30"/>
        <v>125549329.30813548</v>
      </c>
      <c r="I233" s="18">
        <f t="shared" si="34"/>
        <v>342911619.92062896</v>
      </c>
      <c r="J233" s="16">
        <f t="shared" si="37"/>
        <v>125549329.30813548</v>
      </c>
      <c r="K233" s="19">
        <f t="shared" si="38"/>
        <v>217362290.61249349</v>
      </c>
      <c r="L233" s="16">
        <f t="shared" si="31"/>
        <v>37447436501.828148</v>
      </c>
      <c r="M233" s="17">
        <f>VLOOKUP(B233,Encargos!$A$8:$B$652,2,0)</f>
        <v>2.0439999999999998E-3</v>
      </c>
    </row>
    <row r="234" spans="1:13" x14ac:dyDescent="0.25">
      <c r="A234">
        <f t="shared" si="35"/>
        <v>136</v>
      </c>
      <c r="B234" s="1">
        <v>51561</v>
      </c>
      <c r="C234" s="16">
        <f t="shared" si="33"/>
        <v>37447436501.828148</v>
      </c>
      <c r="D234" s="16">
        <f t="shared" si="32"/>
        <v>96689281.047720283</v>
      </c>
      <c r="E234" s="16">
        <f t="shared" si="36"/>
        <v>37544125782.87587</v>
      </c>
      <c r="F234" s="16">
        <f>'9496'!X232</f>
        <v>0</v>
      </c>
      <c r="G234" s="29">
        <v>0</v>
      </c>
      <c r="H234" s="16">
        <f t="shared" si="30"/>
        <v>125147085.94291957</v>
      </c>
      <c r="I234" s="18">
        <f t="shared" si="34"/>
        <v>343797017.72326404</v>
      </c>
      <c r="J234" s="16">
        <f t="shared" si="37"/>
        <v>125147085.94291957</v>
      </c>
      <c r="K234" s="19">
        <f t="shared" si="38"/>
        <v>218649931.78034449</v>
      </c>
      <c r="L234" s="16">
        <f t="shared" si="31"/>
        <v>37325475851.09552</v>
      </c>
      <c r="M234" s="17">
        <f>VLOOKUP(B234,Encargos!$A$8:$B$652,2,0)</f>
        <v>2.5820000000000001E-3</v>
      </c>
    </row>
    <row r="235" spans="1:13" x14ac:dyDescent="0.25">
      <c r="A235">
        <f t="shared" si="35"/>
        <v>135</v>
      </c>
      <c r="B235" s="1">
        <v>51592</v>
      </c>
      <c r="C235" s="16">
        <f t="shared" si="33"/>
        <v>37325475851.09552</v>
      </c>
      <c r="D235" s="16">
        <f t="shared" si="32"/>
        <v>76293272.639639229</v>
      </c>
      <c r="E235" s="16">
        <f t="shared" si="36"/>
        <v>37401769123.735161</v>
      </c>
      <c r="F235" s="16">
        <f>'9496'!X233</f>
        <v>0</v>
      </c>
      <c r="G235" s="29">
        <v>0</v>
      </c>
      <c r="H235" s="16">
        <f t="shared" si="30"/>
        <v>124672563.74578388</v>
      </c>
      <c r="I235" s="18">
        <f t="shared" si="34"/>
        <v>344499738.82749033</v>
      </c>
      <c r="J235" s="16">
        <f t="shared" si="37"/>
        <v>124672563.74578388</v>
      </c>
      <c r="K235" s="19">
        <f t="shared" si="38"/>
        <v>219827175.08170646</v>
      </c>
      <c r="L235" s="16">
        <f t="shared" si="31"/>
        <v>37181941948.65345</v>
      </c>
      <c r="M235" s="17">
        <f>VLOOKUP(B235,Encargos!$A$8:$B$652,2,0)</f>
        <v>2.0439999999999998E-3</v>
      </c>
    </row>
    <row r="236" spans="1:13" x14ac:dyDescent="0.25">
      <c r="A236">
        <f t="shared" si="35"/>
        <v>134</v>
      </c>
      <c r="B236" s="1">
        <v>51622</v>
      </c>
      <c r="C236" s="16">
        <f t="shared" si="33"/>
        <v>37181941948.65345</v>
      </c>
      <c r="D236" s="16">
        <f t="shared" si="32"/>
        <v>65997946.958859876</v>
      </c>
      <c r="E236" s="16">
        <f t="shared" si="36"/>
        <v>37247939895.612312</v>
      </c>
      <c r="F236" s="16">
        <f>'9496'!X234</f>
        <v>0</v>
      </c>
      <c r="G236" s="29">
        <v>0</v>
      </c>
      <c r="H236" s="16">
        <f t="shared" si="30"/>
        <v>124159799.65204105</v>
      </c>
      <c r="I236" s="18">
        <f t="shared" si="34"/>
        <v>345111225.86390913</v>
      </c>
      <c r="J236" s="16">
        <f t="shared" si="37"/>
        <v>124159799.65204105</v>
      </c>
      <c r="K236" s="19">
        <f t="shared" si="38"/>
        <v>220951426.21186808</v>
      </c>
      <c r="L236" s="16">
        <f t="shared" si="31"/>
        <v>37026988469.400444</v>
      </c>
      <c r="M236" s="17">
        <f>VLOOKUP(B236,Encargos!$A$8:$B$652,2,0)</f>
        <v>1.7750000000000001E-3</v>
      </c>
    </row>
    <row r="237" spans="1:13" x14ac:dyDescent="0.25">
      <c r="A237">
        <f t="shared" si="35"/>
        <v>133</v>
      </c>
      <c r="B237" s="1">
        <v>51653</v>
      </c>
      <c r="C237" s="16">
        <f t="shared" si="33"/>
        <v>37026988469.400444</v>
      </c>
      <c r="D237" s="16">
        <f t="shared" si="32"/>
        <v>85643424.329723224</v>
      </c>
      <c r="E237" s="16">
        <f t="shared" si="36"/>
        <v>37112631893.730164</v>
      </c>
      <c r="F237" s="16">
        <f>'9496'!X235</f>
        <v>0</v>
      </c>
      <c r="G237" s="29">
        <v>0</v>
      </c>
      <c r="H237" s="16">
        <f t="shared" si="30"/>
        <v>123708772.97910056</v>
      </c>
      <c r="I237" s="18">
        <f t="shared" si="34"/>
        <v>345909468.12933236</v>
      </c>
      <c r="J237" s="16">
        <f t="shared" si="37"/>
        <v>123708772.97910056</v>
      </c>
      <c r="K237" s="19">
        <f t="shared" si="38"/>
        <v>222200695.15023181</v>
      </c>
      <c r="L237" s="16">
        <f t="shared" si="31"/>
        <v>36890431198.579933</v>
      </c>
      <c r="M237" s="17">
        <f>VLOOKUP(B237,Encargos!$A$8:$B$652,2,0)</f>
        <v>2.313E-3</v>
      </c>
    </row>
    <row r="238" spans="1:13" x14ac:dyDescent="0.25">
      <c r="A238">
        <f t="shared" si="35"/>
        <v>132</v>
      </c>
      <c r="B238" s="1">
        <v>51683</v>
      </c>
      <c r="C238" s="16">
        <f t="shared" si="33"/>
        <v>36890431198.579933</v>
      </c>
      <c r="D238" s="16">
        <f t="shared" si="32"/>
        <v>95251093.354733393</v>
      </c>
      <c r="E238" s="16">
        <f t="shared" si="36"/>
        <v>36985682291.934669</v>
      </c>
      <c r="F238" s="16">
        <f>'9496'!X236</f>
        <v>0</v>
      </c>
      <c r="G238" s="29">
        <v>0</v>
      </c>
      <c r="H238" s="16">
        <f t="shared" si="30"/>
        <v>123285607.63978224</v>
      </c>
      <c r="I238" s="18">
        <f t="shared" si="34"/>
        <v>346802606.37604225</v>
      </c>
      <c r="J238" s="16">
        <f t="shared" si="37"/>
        <v>123285607.63978224</v>
      </c>
      <c r="K238" s="19">
        <f t="shared" si="38"/>
        <v>223516998.73626</v>
      </c>
      <c r="L238" s="16">
        <f t="shared" si="31"/>
        <v>36762165293.19841</v>
      </c>
      <c r="M238" s="17">
        <f>VLOOKUP(B238,Encargos!$A$8:$B$652,2,0)</f>
        <v>2.5820000000000001E-3</v>
      </c>
    </row>
    <row r="239" spans="1:13" x14ac:dyDescent="0.25">
      <c r="A239">
        <f t="shared" si="35"/>
        <v>131</v>
      </c>
      <c r="B239" s="1">
        <v>51714</v>
      </c>
      <c r="C239" s="16">
        <f t="shared" si="33"/>
        <v>36762165293.19841</v>
      </c>
      <c r="D239" s="16">
        <f t="shared" si="32"/>
        <v>65252843.395427182</v>
      </c>
      <c r="E239" s="16">
        <f t="shared" si="36"/>
        <v>36827418136.593834</v>
      </c>
      <c r="F239" s="16">
        <f>'9496'!X237</f>
        <v>0</v>
      </c>
      <c r="G239" s="29">
        <v>0</v>
      </c>
      <c r="H239" s="16">
        <f t="shared" si="30"/>
        <v>122758060.45531279</v>
      </c>
      <c r="I239" s="18">
        <f t="shared" si="34"/>
        <v>347418181.00235981</v>
      </c>
      <c r="J239" s="16">
        <f t="shared" si="37"/>
        <v>122758060.45531279</v>
      </c>
      <c r="K239" s="19">
        <f t="shared" si="38"/>
        <v>224660120.54704702</v>
      </c>
      <c r="L239" s="16">
        <f t="shared" si="31"/>
        <v>36602758016.046791</v>
      </c>
      <c r="M239" s="17">
        <f>VLOOKUP(B239,Encargos!$A$8:$B$652,2,0)</f>
        <v>1.7750000000000001E-3</v>
      </c>
    </row>
    <row r="240" spans="1:13" x14ac:dyDescent="0.25">
      <c r="A240">
        <f t="shared" si="35"/>
        <v>130</v>
      </c>
      <c r="B240" s="1">
        <v>51745</v>
      </c>
      <c r="C240" s="16">
        <f t="shared" si="33"/>
        <v>36602758016.046791</v>
      </c>
      <c r="D240" s="16">
        <f t="shared" si="32"/>
        <v>104354463.10374939</v>
      </c>
      <c r="E240" s="16">
        <f t="shared" si="36"/>
        <v>36707112479.150543</v>
      </c>
      <c r="F240" s="16">
        <f>'9496'!X238</f>
        <v>0</v>
      </c>
      <c r="G240" s="29">
        <v>0</v>
      </c>
      <c r="H240" s="16">
        <f t="shared" si="30"/>
        <v>122357041.59716849</v>
      </c>
      <c r="I240" s="18">
        <f t="shared" si="34"/>
        <v>348408670.2363975</v>
      </c>
      <c r="J240" s="16">
        <f t="shared" si="37"/>
        <v>122357041.59716849</v>
      </c>
      <c r="K240" s="19">
        <f t="shared" si="38"/>
        <v>226051628.639229</v>
      </c>
      <c r="L240" s="16">
        <f t="shared" si="31"/>
        <v>36481060850.511314</v>
      </c>
      <c r="M240" s="17">
        <f>VLOOKUP(B240,Encargos!$A$8:$B$652,2,0)</f>
        <v>2.8509999999999998E-3</v>
      </c>
    </row>
    <row r="241" spans="1:13" x14ac:dyDescent="0.25">
      <c r="A241">
        <f t="shared" si="35"/>
        <v>129</v>
      </c>
      <c r="B241" s="1">
        <v>51775</v>
      </c>
      <c r="C241" s="16">
        <f t="shared" si="33"/>
        <v>36481060850.511314</v>
      </c>
      <c r="D241" s="16">
        <f t="shared" si="32"/>
        <v>94194099.116020218</v>
      </c>
      <c r="E241" s="16">
        <f t="shared" si="36"/>
        <v>36575254949.627335</v>
      </c>
      <c r="F241" s="16">
        <f>'9496'!X239</f>
        <v>0</v>
      </c>
      <c r="G241" s="29">
        <v>0</v>
      </c>
      <c r="H241" s="16">
        <f t="shared" si="30"/>
        <v>121917516.49875779</v>
      </c>
      <c r="I241" s="18">
        <f t="shared" si="34"/>
        <v>349308261.42294794</v>
      </c>
      <c r="J241" s="16">
        <f t="shared" si="37"/>
        <v>121917516.49875779</v>
      </c>
      <c r="K241" s="19">
        <f t="shared" si="38"/>
        <v>227390744.92419016</v>
      </c>
      <c r="L241" s="16">
        <f t="shared" si="31"/>
        <v>36347864204.70314</v>
      </c>
      <c r="M241" s="17">
        <f>VLOOKUP(B241,Encargos!$A$8:$B$652,2,0)</f>
        <v>2.5820000000000001E-3</v>
      </c>
    </row>
    <row r="242" spans="1:13" x14ac:dyDescent="0.25">
      <c r="A242">
        <f t="shared" si="35"/>
        <v>128</v>
      </c>
      <c r="B242" s="1">
        <v>51806</v>
      </c>
      <c r="C242" s="16">
        <f t="shared" si="33"/>
        <v>36347864204.70314</v>
      </c>
      <c r="D242" s="16">
        <f t="shared" si="32"/>
        <v>84072609.905478358</v>
      </c>
      <c r="E242" s="16">
        <f t="shared" si="36"/>
        <v>36431936814.60862</v>
      </c>
      <c r="F242" s="16">
        <f>'9496'!X240</f>
        <v>0</v>
      </c>
      <c r="G242" s="29">
        <v>0</v>
      </c>
      <c r="H242" s="16">
        <f t="shared" si="30"/>
        <v>121439789.38202874</v>
      </c>
      <c r="I242" s="18">
        <f t="shared" si="34"/>
        <v>350116211.43161911</v>
      </c>
      <c r="J242" s="16">
        <f t="shared" si="37"/>
        <v>121439789.38202874</v>
      </c>
      <c r="K242" s="19">
        <f t="shared" si="38"/>
        <v>228676422.04959035</v>
      </c>
      <c r="L242" s="16">
        <f t="shared" si="31"/>
        <v>36203260392.559029</v>
      </c>
      <c r="M242" s="17">
        <f>VLOOKUP(B242,Encargos!$A$8:$B$652,2,0)</f>
        <v>2.313E-3</v>
      </c>
    </row>
    <row r="243" spans="1:13" x14ac:dyDescent="0.25">
      <c r="A243">
        <f t="shared" si="35"/>
        <v>127</v>
      </c>
      <c r="B243" s="1">
        <v>51836</v>
      </c>
      <c r="C243" s="16">
        <f t="shared" si="33"/>
        <v>36203260392.559029</v>
      </c>
      <c r="D243" s="16">
        <f t="shared" si="32"/>
        <v>103215495.37918578</v>
      </c>
      <c r="E243" s="16">
        <f t="shared" si="36"/>
        <v>36306475887.938217</v>
      </c>
      <c r="F243" s="16">
        <f>'9496'!X241</f>
        <v>0</v>
      </c>
      <c r="G243" s="29">
        <v>0</v>
      </c>
      <c r="H243" s="16">
        <f t="shared" si="30"/>
        <v>121021586.2931274</v>
      </c>
      <c r="I243" s="18">
        <f t="shared" si="34"/>
        <v>351114392.75041068</v>
      </c>
      <c r="J243" s="16">
        <f t="shared" si="37"/>
        <v>121021586.2931274</v>
      </c>
      <c r="K243" s="19">
        <f t="shared" si="38"/>
        <v>230092806.45728326</v>
      </c>
      <c r="L243" s="16">
        <f t="shared" si="31"/>
        <v>36076383081.480934</v>
      </c>
      <c r="M243" s="17">
        <f>VLOOKUP(B243,Encargos!$A$8:$B$652,2,0)</f>
        <v>2.8509999999999998E-3</v>
      </c>
    </row>
    <row r="244" spans="1:13" x14ac:dyDescent="0.25">
      <c r="A244">
        <f t="shared" si="35"/>
        <v>126</v>
      </c>
      <c r="B244" s="1">
        <v>51867</v>
      </c>
      <c r="C244" s="16">
        <f t="shared" si="33"/>
        <v>36076383081.480934</v>
      </c>
      <c r="D244" s="16">
        <f t="shared" si="32"/>
        <v>73740127.018547028</v>
      </c>
      <c r="E244" s="16">
        <f t="shared" si="36"/>
        <v>36150123208.499481</v>
      </c>
      <c r="F244" s="16">
        <f>'9496'!X242</f>
        <v>0</v>
      </c>
      <c r="G244" s="29">
        <v>0</v>
      </c>
      <c r="H244" s="16">
        <f t="shared" si="30"/>
        <v>120500410.69499828</v>
      </c>
      <c r="I244" s="18">
        <f t="shared" si="34"/>
        <v>351832070.56919259</v>
      </c>
      <c r="J244" s="16">
        <f t="shared" si="37"/>
        <v>120500410.69499828</v>
      </c>
      <c r="K244" s="19">
        <f t="shared" si="38"/>
        <v>231331659.87419432</v>
      </c>
      <c r="L244" s="16">
        <f t="shared" si="31"/>
        <v>35918791548.62529</v>
      </c>
      <c r="M244" s="17">
        <f>VLOOKUP(B244,Encargos!$A$8:$B$652,2,0)</f>
        <v>2.0439999999999998E-3</v>
      </c>
    </row>
    <row r="245" spans="1:13" x14ac:dyDescent="0.25">
      <c r="A245">
        <f t="shared" si="35"/>
        <v>125</v>
      </c>
      <c r="B245" s="1">
        <v>51898</v>
      </c>
      <c r="C245" s="16">
        <f t="shared" si="33"/>
        <v>35918791548.62529</v>
      </c>
      <c r="D245" s="16">
        <f t="shared" si="32"/>
        <v>83080164.8519703</v>
      </c>
      <c r="E245" s="16">
        <f t="shared" si="36"/>
        <v>36001871713.477257</v>
      </c>
      <c r="F245" s="16">
        <f>'9496'!X243</f>
        <v>0</v>
      </c>
      <c r="G245" s="29">
        <v>0</v>
      </c>
      <c r="H245" s="16">
        <f t="shared" si="30"/>
        <v>120006239.0449242</v>
      </c>
      <c r="I245" s="18">
        <f t="shared" si="34"/>
        <v>352645858.14841908</v>
      </c>
      <c r="J245" s="16">
        <f t="shared" si="37"/>
        <v>120006239.0449242</v>
      </c>
      <c r="K245" s="19">
        <f t="shared" si="38"/>
        <v>232639619.10349488</v>
      </c>
      <c r="L245" s="16">
        <f t="shared" si="31"/>
        <v>35769232094.373756</v>
      </c>
      <c r="M245" s="17">
        <f>VLOOKUP(B245,Encargos!$A$8:$B$652,2,0)</f>
        <v>2.313E-3</v>
      </c>
    </row>
    <row r="246" spans="1:13" x14ac:dyDescent="0.25">
      <c r="A246">
        <f t="shared" si="35"/>
        <v>124</v>
      </c>
      <c r="B246" s="1">
        <v>51926</v>
      </c>
      <c r="C246" s="16">
        <f t="shared" si="33"/>
        <v>35769232094.373756</v>
      </c>
      <c r="D246" s="16">
        <f t="shared" si="32"/>
        <v>92356157.267673045</v>
      </c>
      <c r="E246" s="16">
        <f t="shared" si="36"/>
        <v>35861588251.641426</v>
      </c>
      <c r="F246" s="16">
        <f>'9496'!X244</f>
        <v>0</v>
      </c>
      <c r="G246" s="29">
        <v>0</v>
      </c>
      <c r="H246" s="16">
        <f t="shared" si="30"/>
        <v>119538627.50547142</v>
      </c>
      <c r="I246" s="18">
        <f t="shared" si="34"/>
        <v>353556389.75415826</v>
      </c>
      <c r="J246" s="16">
        <f t="shared" si="37"/>
        <v>119538627.50547142</v>
      </c>
      <c r="K246" s="19">
        <f t="shared" si="38"/>
        <v>234017762.24868685</v>
      </c>
      <c r="L246" s="16">
        <f t="shared" si="31"/>
        <v>35627570489.392738</v>
      </c>
      <c r="M246" s="17">
        <f>VLOOKUP(B246,Encargos!$A$8:$B$652,2,0)</f>
        <v>2.5820000000000001E-3</v>
      </c>
    </row>
    <row r="247" spans="1:13" x14ac:dyDescent="0.25">
      <c r="A247">
        <f t="shared" si="35"/>
        <v>123</v>
      </c>
      <c r="B247" s="1">
        <v>51957</v>
      </c>
      <c r="C247" s="16">
        <f t="shared" si="33"/>
        <v>35627570489.392738</v>
      </c>
      <c r="D247" s="16">
        <f t="shared" si="32"/>
        <v>53655121.157025464</v>
      </c>
      <c r="E247" s="16">
        <f t="shared" si="36"/>
        <v>35681225610.549767</v>
      </c>
      <c r="F247" s="16">
        <f>'9496'!X245</f>
        <v>0</v>
      </c>
      <c r="G247" s="29">
        <v>0</v>
      </c>
      <c r="H247" s="16">
        <f t="shared" si="30"/>
        <v>118937418.70183256</v>
      </c>
      <c r="I247" s="18">
        <f t="shared" si="34"/>
        <v>354088845.67712802</v>
      </c>
      <c r="J247" s="16">
        <f t="shared" si="37"/>
        <v>118937418.70183256</v>
      </c>
      <c r="K247" s="19">
        <f t="shared" si="38"/>
        <v>235151426.97529545</v>
      </c>
      <c r="L247" s="16">
        <f t="shared" si="31"/>
        <v>35446074183.574471</v>
      </c>
      <c r="M247" s="17">
        <f>VLOOKUP(B247,Encargos!$A$8:$B$652,2,0)</f>
        <v>1.506E-3</v>
      </c>
    </row>
    <row r="248" spans="1:13" x14ac:dyDescent="0.25">
      <c r="A248">
        <f t="shared" si="35"/>
        <v>122</v>
      </c>
      <c r="B248" s="1">
        <v>51987</v>
      </c>
      <c r="C248" s="16">
        <f t="shared" si="33"/>
        <v>35446074183.574471</v>
      </c>
      <c r="D248" s="16">
        <f t="shared" si="32"/>
        <v>81986769.586607754</v>
      </c>
      <c r="E248" s="16">
        <f t="shared" si="36"/>
        <v>35528060953.161079</v>
      </c>
      <c r="F248" s="16">
        <f>'9496'!X246</f>
        <v>0</v>
      </c>
      <c r="G248" s="29">
        <v>0</v>
      </c>
      <c r="H248" s="16">
        <f t="shared" si="30"/>
        <v>118426869.84387027</v>
      </c>
      <c r="I248" s="18">
        <f t="shared" si="34"/>
        <v>354907853.17717922</v>
      </c>
      <c r="J248" s="16">
        <f t="shared" si="37"/>
        <v>118426869.84387027</v>
      </c>
      <c r="K248" s="19">
        <f t="shared" si="38"/>
        <v>236480983.33330894</v>
      </c>
      <c r="L248" s="16">
        <f t="shared" si="31"/>
        <v>35291579969.827774</v>
      </c>
      <c r="M248" s="17">
        <f>VLOOKUP(B248,Encargos!$A$8:$B$652,2,0)</f>
        <v>2.313E-3</v>
      </c>
    </row>
    <row r="249" spans="1:13" x14ac:dyDescent="0.25">
      <c r="A249">
        <f t="shared" si="35"/>
        <v>121</v>
      </c>
      <c r="B249" s="1">
        <v>52018</v>
      </c>
      <c r="C249" s="16">
        <f t="shared" si="33"/>
        <v>35291579969.827774</v>
      </c>
      <c r="D249" s="16">
        <f t="shared" si="32"/>
        <v>72135989.458327964</v>
      </c>
      <c r="E249" s="16">
        <f t="shared" si="36"/>
        <v>35363715959.286102</v>
      </c>
      <c r="F249" s="16">
        <f>'9496'!X247</f>
        <v>0</v>
      </c>
      <c r="G249" s="29">
        <v>0</v>
      </c>
      <c r="H249" s="16">
        <f t="shared" si="30"/>
        <v>117879053.19762035</v>
      </c>
      <c r="I249" s="18">
        <f t="shared" si="34"/>
        <v>355633284.82907343</v>
      </c>
      <c r="J249" s="16">
        <f t="shared" si="37"/>
        <v>117879053.19762035</v>
      </c>
      <c r="K249" s="19">
        <f t="shared" si="38"/>
        <v>237754231.6314531</v>
      </c>
      <c r="L249" s="16">
        <f t="shared" si="31"/>
        <v>35125961727.654648</v>
      </c>
      <c r="M249" s="17">
        <f>VLOOKUP(B249,Encargos!$A$8:$B$652,2,0)</f>
        <v>2.0439999999999998E-3</v>
      </c>
    </row>
    <row r="250" spans="1:13" x14ac:dyDescent="0.25">
      <c r="A250">
        <f t="shared" si="35"/>
        <v>120</v>
      </c>
      <c r="B250" s="1">
        <v>52048</v>
      </c>
      <c r="C250" s="16">
        <f t="shared" si="33"/>
        <v>35125961727.654648</v>
      </c>
      <c r="D250" s="16">
        <f t="shared" si="32"/>
        <v>81246349.476065204</v>
      </c>
      <c r="E250" s="16">
        <f t="shared" si="36"/>
        <v>35207208077.130714</v>
      </c>
      <c r="F250" s="16">
        <f>'9496'!X248</f>
        <v>0</v>
      </c>
      <c r="G250" s="29">
        <v>0</v>
      </c>
      <c r="H250" s="16">
        <f t="shared" si="30"/>
        <v>117357360.25710239</v>
      </c>
      <c r="I250" s="18">
        <f t="shared" si="34"/>
        <v>356455864.61688304</v>
      </c>
      <c r="J250" s="16">
        <f t="shared" si="37"/>
        <v>117357360.25710239</v>
      </c>
      <c r="K250" s="19">
        <f t="shared" si="38"/>
        <v>239098504.35978067</v>
      </c>
      <c r="L250" s="16">
        <f t="shared" si="31"/>
        <v>34968109572.770935</v>
      </c>
      <c r="M250" s="17">
        <f>VLOOKUP(B250,Encargos!$A$8:$B$652,2,0)</f>
        <v>2.313E-3</v>
      </c>
    </row>
    <row r="251" spans="1:13" x14ac:dyDescent="0.25">
      <c r="A251">
        <f t="shared" si="35"/>
        <v>119</v>
      </c>
      <c r="B251" s="1">
        <v>52079</v>
      </c>
      <c r="C251" s="16">
        <f t="shared" si="33"/>
        <v>34968109572.770935</v>
      </c>
      <c r="D251" s="16">
        <f t="shared" si="32"/>
        <v>71474815.966743782</v>
      </c>
      <c r="E251" s="16">
        <f t="shared" si="36"/>
        <v>35039584388.737679</v>
      </c>
      <c r="F251" s="16">
        <f>'9496'!X249</f>
        <v>0</v>
      </c>
      <c r="G251" s="29">
        <v>0</v>
      </c>
      <c r="H251" s="16">
        <f t="shared" si="30"/>
        <v>116798614.62912561</v>
      </c>
      <c r="I251" s="18">
        <f t="shared" si="34"/>
        <v>357184460.40416002</v>
      </c>
      <c r="J251" s="16">
        <f t="shared" si="37"/>
        <v>116798614.62912561</v>
      </c>
      <c r="K251" s="19">
        <f t="shared" si="38"/>
        <v>240385845.77503443</v>
      </c>
      <c r="L251" s="16">
        <f t="shared" si="31"/>
        <v>34799198542.962646</v>
      </c>
      <c r="M251" s="17">
        <f>VLOOKUP(B251,Encargos!$A$8:$B$652,2,0)</f>
        <v>2.0439999999999998E-3</v>
      </c>
    </row>
    <row r="252" spans="1:13" x14ac:dyDescent="0.25">
      <c r="A252">
        <f t="shared" si="35"/>
        <v>118</v>
      </c>
      <c r="B252" s="1">
        <v>52110</v>
      </c>
      <c r="C252" s="16">
        <f t="shared" si="33"/>
        <v>34799198542.962646</v>
      </c>
      <c r="D252" s="16">
        <f t="shared" si="32"/>
        <v>99212515.045986503</v>
      </c>
      <c r="E252" s="16">
        <f t="shared" si="36"/>
        <v>34898411058.008636</v>
      </c>
      <c r="F252" s="16">
        <f>'9496'!X250</f>
        <v>0</v>
      </c>
      <c r="G252" s="29">
        <v>0</v>
      </c>
      <c r="H252" s="16">
        <f t="shared" si="30"/>
        <v>116328036.86002879</v>
      </c>
      <c r="I252" s="18">
        <f t="shared" si="34"/>
        <v>358202793.30077231</v>
      </c>
      <c r="J252" s="16">
        <f t="shared" si="37"/>
        <v>116328036.86002879</v>
      </c>
      <c r="K252" s="19">
        <f t="shared" si="38"/>
        <v>241874756.44074351</v>
      </c>
      <c r="L252" s="16">
        <f t="shared" si="31"/>
        <v>34656536301.567894</v>
      </c>
      <c r="M252" s="17">
        <f>VLOOKUP(B252,Encargos!$A$8:$B$652,2,0)</f>
        <v>2.8509999999999998E-3</v>
      </c>
    </row>
    <row r="253" spans="1:13" x14ac:dyDescent="0.25">
      <c r="A253">
        <f t="shared" si="35"/>
        <v>117</v>
      </c>
      <c r="B253" s="1">
        <v>52140</v>
      </c>
      <c r="C253" s="16">
        <f t="shared" si="33"/>
        <v>34656536301.567894</v>
      </c>
      <c r="D253" s="16">
        <f t="shared" si="32"/>
        <v>80160568.465526536</v>
      </c>
      <c r="E253" s="16">
        <f t="shared" si="36"/>
        <v>34736696870.033417</v>
      </c>
      <c r="F253" s="16">
        <f>'9496'!X251</f>
        <v>0</v>
      </c>
      <c r="G253" s="29">
        <v>0</v>
      </c>
      <c r="H253" s="16">
        <f t="shared" si="30"/>
        <v>115788989.56677806</v>
      </c>
      <c r="I253" s="18">
        <f t="shared" si="34"/>
        <v>359031316.36167699</v>
      </c>
      <c r="J253" s="16">
        <f t="shared" si="37"/>
        <v>115788989.56677806</v>
      </c>
      <c r="K253" s="19">
        <f t="shared" si="38"/>
        <v>243242326.79489893</v>
      </c>
      <c r="L253" s="16">
        <f t="shared" si="31"/>
        <v>34493454543.238518</v>
      </c>
      <c r="M253" s="17">
        <f>VLOOKUP(B253,Encargos!$A$8:$B$652,2,0)</f>
        <v>2.313E-3</v>
      </c>
    </row>
    <row r="254" spans="1:13" x14ac:dyDescent="0.25">
      <c r="A254">
        <f t="shared" si="35"/>
        <v>116</v>
      </c>
      <c r="B254" s="1">
        <v>52171</v>
      </c>
      <c r="C254" s="16">
        <f t="shared" si="33"/>
        <v>34493454543.238518</v>
      </c>
      <c r="D254" s="16">
        <f t="shared" si="32"/>
        <v>89062099.630641863</v>
      </c>
      <c r="E254" s="16">
        <f t="shared" si="36"/>
        <v>34582516642.869156</v>
      </c>
      <c r="F254" s="16">
        <f>'9496'!X252</f>
        <v>0</v>
      </c>
      <c r="G254" s="29">
        <v>0</v>
      </c>
      <c r="H254" s="16">
        <f t="shared" si="30"/>
        <v>115275055.47623053</v>
      </c>
      <c r="I254" s="18">
        <f t="shared" si="34"/>
        <v>359958335.22052276</v>
      </c>
      <c r="J254" s="16">
        <f t="shared" si="37"/>
        <v>115275055.47623053</v>
      </c>
      <c r="K254" s="19">
        <f t="shared" si="38"/>
        <v>244683279.74429223</v>
      </c>
      <c r="L254" s="16">
        <f t="shared" si="31"/>
        <v>34337833363.124859</v>
      </c>
      <c r="M254" s="17">
        <f>VLOOKUP(B254,Encargos!$A$8:$B$652,2,0)</f>
        <v>2.5820000000000001E-3</v>
      </c>
    </row>
    <row r="255" spans="1:13" x14ac:dyDescent="0.25">
      <c r="A255">
        <f t="shared" si="35"/>
        <v>115</v>
      </c>
      <c r="B255" s="1">
        <v>52201</v>
      </c>
      <c r="C255" s="16">
        <f t="shared" si="33"/>
        <v>34337833363.124859</v>
      </c>
      <c r="D255" s="16">
        <f t="shared" si="32"/>
        <v>97897162.918268964</v>
      </c>
      <c r="E255" s="16">
        <f t="shared" si="36"/>
        <v>34435730526.043129</v>
      </c>
      <c r="F255" s="16">
        <f>'9496'!X253</f>
        <v>0</v>
      </c>
      <c r="G255" s="29">
        <v>0</v>
      </c>
      <c r="H255" s="16">
        <f t="shared" si="30"/>
        <v>114785768.42014377</v>
      </c>
      <c r="I255" s="18">
        <f t="shared" si="34"/>
        <v>360984576.43423647</v>
      </c>
      <c r="J255" s="16">
        <f t="shared" si="37"/>
        <v>114785768.42014377</v>
      </c>
      <c r="K255" s="19">
        <f t="shared" si="38"/>
        <v>246198808.01409268</v>
      </c>
      <c r="L255" s="16">
        <f t="shared" si="31"/>
        <v>34189531718.029037</v>
      </c>
      <c r="M255" s="17">
        <f>VLOOKUP(B255,Encargos!$A$8:$B$652,2,0)</f>
        <v>2.8509999999999998E-3</v>
      </c>
    </row>
    <row r="256" spans="1:13" x14ac:dyDescent="0.25">
      <c r="A256">
        <f t="shared" si="35"/>
        <v>114</v>
      </c>
      <c r="B256" s="1">
        <v>52232</v>
      </c>
      <c r="C256" s="16">
        <f t="shared" si="33"/>
        <v>34189531718.029037</v>
      </c>
      <c r="D256" s="16">
        <f t="shared" si="32"/>
        <v>69883402.831651345</v>
      </c>
      <c r="E256" s="16">
        <f t="shared" si="36"/>
        <v>34259415120.860687</v>
      </c>
      <c r="F256" s="16">
        <f>'9496'!X254</f>
        <v>0</v>
      </c>
      <c r="G256" s="29">
        <v>0</v>
      </c>
      <c r="H256" s="16">
        <f t="shared" ref="H256:H319" si="39">SUM(E256:G256)*$N$4</f>
        <v>114198050.40286897</v>
      </c>
      <c r="I256" s="18">
        <f t="shared" si="34"/>
        <v>361722428.90846807</v>
      </c>
      <c r="J256" s="16">
        <f t="shared" si="37"/>
        <v>114198050.40286897</v>
      </c>
      <c r="K256" s="19">
        <f t="shared" si="38"/>
        <v>247524378.50559908</v>
      </c>
      <c r="L256" s="16">
        <f t="shared" ref="L256:L319" si="40">SUM(E256:H256)-I256</f>
        <v>34011890742.355091</v>
      </c>
      <c r="M256" s="17">
        <f>VLOOKUP(B256,Encargos!$A$8:$B$652,2,0)</f>
        <v>2.0439999999999998E-3</v>
      </c>
    </row>
    <row r="257" spans="1:13" x14ac:dyDescent="0.25">
      <c r="A257">
        <f t="shared" si="35"/>
        <v>113</v>
      </c>
      <c r="B257" s="1">
        <v>52263</v>
      </c>
      <c r="C257" s="16">
        <f t="shared" si="33"/>
        <v>34011890742.355091</v>
      </c>
      <c r="D257" s="16">
        <f t="shared" ref="D257:D320" si="41">C257*M257</f>
        <v>87818701.896760851</v>
      </c>
      <c r="E257" s="16">
        <f t="shared" si="36"/>
        <v>34099709444.25185</v>
      </c>
      <c r="F257" s="16">
        <f>'9496'!X255</f>
        <v>0</v>
      </c>
      <c r="G257" s="29">
        <v>0</v>
      </c>
      <c r="H257" s="16">
        <f t="shared" si="39"/>
        <v>113665698.14750618</v>
      </c>
      <c r="I257" s="18">
        <f t="shared" si="34"/>
        <v>362656396.21990967</v>
      </c>
      <c r="J257" s="16">
        <f t="shared" si="37"/>
        <v>113665698.14750618</v>
      </c>
      <c r="K257" s="19">
        <f t="shared" si="38"/>
        <v>248990698.07240349</v>
      </c>
      <c r="L257" s="16">
        <f t="shared" si="40"/>
        <v>33850718746.179447</v>
      </c>
      <c r="M257" s="17">
        <f>VLOOKUP(B257,Encargos!$A$8:$B$652,2,0)</f>
        <v>2.5820000000000001E-3</v>
      </c>
    </row>
    <row r="258" spans="1:13" x14ac:dyDescent="0.25">
      <c r="A258">
        <f t="shared" si="35"/>
        <v>112</v>
      </c>
      <c r="B258" s="1">
        <v>52291</v>
      </c>
      <c r="C258" s="16">
        <f t="shared" si="33"/>
        <v>33850718746.179447</v>
      </c>
      <c r="D258" s="16">
        <f t="shared" si="41"/>
        <v>78296712.45991306</v>
      </c>
      <c r="E258" s="16">
        <f t="shared" si="36"/>
        <v>33929015458.639359</v>
      </c>
      <c r="F258" s="16">
        <f>'9496'!X256</f>
        <v>0</v>
      </c>
      <c r="G258" s="29">
        <v>0</v>
      </c>
      <c r="H258" s="16">
        <f t="shared" si="39"/>
        <v>113096718.19546454</v>
      </c>
      <c r="I258" s="18">
        <f t="shared" si="34"/>
        <v>363495220.46436632</v>
      </c>
      <c r="J258" s="16">
        <f t="shared" si="37"/>
        <v>113096718.19546454</v>
      </c>
      <c r="K258" s="19">
        <f t="shared" si="38"/>
        <v>250398502.26890177</v>
      </c>
      <c r="L258" s="16">
        <f t="shared" si="40"/>
        <v>33678616956.370457</v>
      </c>
      <c r="M258" s="17">
        <f>VLOOKUP(B258,Encargos!$A$8:$B$652,2,0)</f>
        <v>2.313E-3</v>
      </c>
    </row>
    <row r="259" spans="1:13" x14ac:dyDescent="0.25">
      <c r="A259">
        <f t="shared" si="35"/>
        <v>111</v>
      </c>
      <c r="B259" s="1">
        <v>52322</v>
      </c>
      <c r="C259" s="16">
        <f t="shared" si="33"/>
        <v>33678616956.370457</v>
      </c>
      <c r="D259" s="16">
        <f t="shared" si="41"/>
        <v>50719997.136293903</v>
      </c>
      <c r="E259" s="16">
        <f t="shared" si="36"/>
        <v>33729336953.506752</v>
      </c>
      <c r="F259" s="16">
        <f>'9496'!X257</f>
        <v>0</v>
      </c>
      <c r="G259" s="29">
        <v>0</v>
      </c>
      <c r="H259" s="16">
        <f t="shared" si="39"/>
        <v>112431123.17835584</v>
      </c>
      <c r="I259" s="18">
        <f t="shared" si="34"/>
        <v>364042644.26638567</v>
      </c>
      <c r="J259" s="16">
        <f t="shared" si="37"/>
        <v>112431123.17835584</v>
      </c>
      <c r="K259" s="19">
        <f t="shared" si="38"/>
        <v>251611521.08802983</v>
      </c>
      <c r="L259" s="16">
        <f t="shared" si="40"/>
        <v>33477725432.418724</v>
      </c>
      <c r="M259" s="17">
        <f>VLOOKUP(B259,Encargos!$A$8:$B$652,2,0)</f>
        <v>1.506E-3</v>
      </c>
    </row>
    <row r="260" spans="1:13" x14ac:dyDescent="0.25">
      <c r="A260">
        <f t="shared" si="35"/>
        <v>110</v>
      </c>
      <c r="B260" s="1">
        <v>52352</v>
      </c>
      <c r="C260" s="16">
        <f t="shared" si="33"/>
        <v>33477725432.418724</v>
      </c>
      <c r="D260" s="16">
        <f t="shared" si="41"/>
        <v>77433978.925184503</v>
      </c>
      <c r="E260" s="16">
        <f t="shared" si="36"/>
        <v>33555159411.34391</v>
      </c>
      <c r="F260" s="16">
        <f>'9496'!X258</f>
        <v>0</v>
      </c>
      <c r="G260" s="29">
        <v>0</v>
      </c>
      <c r="H260" s="16">
        <f t="shared" si="39"/>
        <v>111850531.37114638</v>
      </c>
      <c r="I260" s="18">
        <f t="shared" si="34"/>
        <v>364884674.90257388</v>
      </c>
      <c r="J260" s="16">
        <f t="shared" si="37"/>
        <v>111850531.37114638</v>
      </c>
      <c r="K260" s="19">
        <f t="shared" si="38"/>
        <v>253034143.5314275</v>
      </c>
      <c r="L260" s="16">
        <f t="shared" si="40"/>
        <v>33302125267.812485</v>
      </c>
      <c r="M260" s="17">
        <f>VLOOKUP(B260,Encargos!$A$8:$B$652,2,0)</f>
        <v>2.313E-3</v>
      </c>
    </row>
    <row r="261" spans="1:13" x14ac:dyDescent="0.25">
      <c r="A261">
        <f t="shared" si="35"/>
        <v>109</v>
      </c>
      <c r="B261" s="1">
        <v>52383</v>
      </c>
      <c r="C261" s="16">
        <f t="shared" ref="C261:C324" si="42">L260</f>
        <v>33302125267.812485</v>
      </c>
      <c r="D261" s="16">
        <f t="shared" si="41"/>
        <v>77027815.744450271</v>
      </c>
      <c r="E261" s="16">
        <f t="shared" si="36"/>
        <v>33379153083.556934</v>
      </c>
      <c r="F261" s="16">
        <f>'9496'!X259</f>
        <v>0</v>
      </c>
      <c r="G261" s="29">
        <v>0</v>
      </c>
      <c r="H261" s="16">
        <f t="shared" si="39"/>
        <v>111263843.61185646</v>
      </c>
      <c r="I261" s="18">
        <f t="shared" si="34"/>
        <v>365728653.15562356</v>
      </c>
      <c r="J261" s="16">
        <f t="shared" si="37"/>
        <v>111263843.61185646</v>
      </c>
      <c r="K261" s="19">
        <f t="shared" si="38"/>
        <v>254464809.54376709</v>
      </c>
      <c r="L261" s="16">
        <f t="shared" si="40"/>
        <v>33124688274.013168</v>
      </c>
      <c r="M261" s="17">
        <f>VLOOKUP(B261,Encargos!$A$8:$B$652,2,0)</f>
        <v>2.313E-3</v>
      </c>
    </row>
    <row r="262" spans="1:13" x14ac:dyDescent="0.25">
      <c r="A262">
        <f t="shared" si="35"/>
        <v>108</v>
      </c>
      <c r="B262" s="1">
        <v>52413</v>
      </c>
      <c r="C262" s="16">
        <f t="shared" si="42"/>
        <v>33124688274.013168</v>
      </c>
      <c r="D262" s="16">
        <f t="shared" si="41"/>
        <v>58796321.686373375</v>
      </c>
      <c r="E262" s="16">
        <f t="shared" si="36"/>
        <v>33183484595.699543</v>
      </c>
      <c r="F262" s="16">
        <f>'9496'!X260</f>
        <v>0</v>
      </c>
      <c r="G262" s="29">
        <v>0</v>
      </c>
      <c r="H262" s="16">
        <f t="shared" si="39"/>
        <v>110611615.31899849</v>
      </c>
      <c r="I262" s="18">
        <f t="shared" si="34"/>
        <v>366377821.51497483</v>
      </c>
      <c r="J262" s="16">
        <f t="shared" si="37"/>
        <v>110611615.31899849</v>
      </c>
      <c r="K262" s="19">
        <f t="shared" si="38"/>
        <v>255766206.19597635</v>
      </c>
      <c r="L262" s="16">
        <f t="shared" si="40"/>
        <v>32927718389.503567</v>
      </c>
      <c r="M262" s="17">
        <f>VLOOKUP(B262,Encargos!$A$8:$B$652,2,0)</f>
        <v>1.7750000000000001E-3</v>
      </c>
    </row>
    <row r="263" spans="1:13" x14ac:dyDescent="0.25">
      <c r="A263">
        <f t="shared" si="35"/>
        <v>107</v>
      </c>
      <c r="B263" s="1">
        <v>52444</v>
      </c>
      <c r="C263" s="16">
        <f t="shared" si="42"/>
        <v>32927718389.503567</v>
      </c>
      <c r="D263" s="16">
        <f t="shared" si="41"/>
        <v>85019368.881698206</v>
      </c>
      <c r="E263" s="16">
        <f t="shared" si="36"/>
        <v>33012737758.385265</v>
      </c>
      <c r="F263" s="16">
        <f>'9496'!X261</f>
        <v>0</v>
      </c>
      <c r="G263" s="29">
        <v>0</v>
      </c>
      <c r="H263" s="16">
        <f t="shared" si="39"/>
        <v>110042459.19461755</v>
      </c>
      <c r="I263" s="18">
        <f t="shared" si="34"/>
        <v>367323809.05012649</v>
      </c>
      <c r="J263" s="16">
        <f t="shared" si="37"/>
        <v>110042459.19461755</v>
      </c>
      <c r="K263" s="19">
        <f t="shared" si="38"/>
        <v>257281349.85550892</v>
      </c>
      <c r="L263" s="16">
        <f t="shared" si="40"/>
        <v>32755456408.529758</v>
      </c>
      <c r="M263" s="17">
        <f>VLOOKUP(B263,Encargos!$A$8:$B$652,2,0)</f>
        <v>2.5820000000000001E-3</v>
      </c>
    </row>
    <row r="264" spans="1:13" x14ac:dyDescent="0.25">
      <c r="A264">
        <f t="shared" si="35"/>
        <v>106</v>
      </c>
      <c r="B264" s="1">
        <v>52475</v>
      </c>
      <c r="C264" s="16">
        <f t="shared" si="42"/>
        <v>32755456408.529758</v>
      </c>
      <c r="D264" s="16">
        <f t="shared" si="41"/>
        <v>93385806.220718339</v>
      </c>
      <c r="E264" s="16">
        <f t="shared" si="36"/>
        <v>32848842214.750477</v>
      </c>
      <c r="F264" s="16">
        <f>'9496'!X262</f>
        <v>0</v>
      </c>
      <c r="G264" s="29">
        <v>0</v>
      </c>
      <c r="H264" s="16">
        <f t="shared" si="39"/>
        <v>109496140.71583493</v>
      </c>
      <c r="I264" s="18">
        <f t="shared" si="34"/>
        <v>368371049.2297284</v>
      </c>
      <c r="J264" s="16">
        <f t="shared" si="37"/>
        <v>109496140.71583493</v>
      </c>
      <c r="K264" s="19">
        <f t="shared" si="38"/>
        <v>258874908.51389349</v>
      </c>
      <c r="L264" s="16">
        <f t="shared" si="40"/>
        <v>32589967306.236584</v>
      </c>
      <c r="M264" s="17">
        <f>VLOOKUP(B264,Encargos!$A$8:$B$652,2,0)</f>
        <v>2.8509999999999998E-3</v>
      </c>
    </row>
    <row r="265" spans="1:13" x14ac:dyDescent="0.25">
      <c r="A265">
        <f t="shared" si="35"/>
        <v>105</v>
      </c>
      <c r="B265" s="1">
        <v>52505</v>
      </c>
      <c r="C265" s="16">
        <f t="shared" si="42"/>
        <v>32589967306.236584</v>
      </c>
      <c r="D265" s="16">
        <f t="shared" si="41"/>
        <v>75380594.379325211</v>
      </c>
      <c r="E265" s="16">
        <f t="shared" si="36"/>
        <v>32665347900.61591</v>
      </c>
      <c r="F265" s="16">
        <f>'9496'!X263</f>
        <v>0</v>
      </c>
      <c r="G265" s="29">
        <v>0</v>
      </c>
      <c r="H265" s="16">
        <f t="shared" si="39"/>
        <v>108884493.00205304</v>
      </c>
      <c r="I265" s="18">
        <f t="shared" si="34"/>
        <v>369223091.46659678</v>
      </c>
      <c r="J265" s="16">
        <f t="shared" si="37"/>
        <v>108884493.00205304</v>
      </c>
      <c r="K265" s="19">
        <f t="shared" si="38"/>
        <v>260338598.46454376</v>
      </c>
      <c r="L265" s="16">
        <f t="shared" si="40"/>
        <v>32405009302.151363</v>
      </c>
      <c r="M265" s="17">
        <f>VLOOKUP(B265,Encargos!$A$8:$B$652,2,0)</f>
        <v>2.313E-3</v>
      </c>
    </row>
    <row r="266" spans="1:13" x14ac:dyDescent="0.25">
      <c r="A266">
        <f t="shared" si="35"/>
        <v>104</v>
      </c>
      <c r="B266" s="1">
        <v>52536</v>
      </c>
      <c r="C266" s="16">
        <f t="shared" si="42"/>
        <v>32405009302.151363</v>
      </c>
      <c r="D266" s="16">
        <f t="shared" si="41"/>
        <v>74952786.515876099</v>
      </c>
      <c r="E266" s="16">
        <f t="shared" si="36"/>
        <v>32479962088.66724</v>
      </c>
      <c r="F266" s="16">
        <f>'9496'!X264</f>
        <v>0</v>
      </c>
      <c r="G266" s="29">
        <v>0</v>
      </c>
      <c r="H266" s="16">
        <f t="shared" si="39"/>
        <v>108266540.29555747</v>
      </c>
      <c r="I266" s="18">
        <f t="shared" ref="I266:I329" si="43">PMT($N$4,A266,-SUM(E266:G266))</f>
        <v>370077104.47715896</v>
      </c>
      <c r="J266" s="16">
        <f t="shared" si="37"/>
        <v>108266540.29555747</v>
      </c>
      <c r="K266" s="19">
        <f t="shared" si="38"/>
        <v>261810564.18160149</v>
      </c>
      <c r="L266" s="16">
        <f t="shared" si="40"/>
        <v>32218151524.485641</v>
      </c>
      <c r="M266" s="17">
        <f>VLOOKUP(B266,Encargos!$A$8:$B$652,2,0)</f>
        <v>2.313E-3</v>
      </c>
    </row>
    <row r="267" spans="1:13" x14ac:dyDescent="0.25">
      <c r="A267">
        <f t="shared" si="35"/>
        <v>103</v>
      </c>
      <c r="B267" s="1">
        <v>52566</v>
      </c>
      <c r="C267" s="16">
        <f t="shared" si="42"/>
        <v>32218151524.485641</v>
      </c>
      <c r="D267" s="16">
        <f t="shared" si="41"/>
        <v>74520584.476135284</v>
      </c>
      <c r="E267" s="16">
        <f t="shared" si="36"/>
        <v>32292672108.961777</v>
      </c>
      <c r="F267" s="16">
        <f>'9496'!X265</f>
        <v>0</v>
      </c>
      <c r="G267" s="29">
        <v>0</v>
      </c>
      <c r="H267" s="16">
        <f t="shared" si="39"/>
        <v>107642240.36320592</v>
      </c>
      <c r="I267" s="18">
        <f t="shared" si="43"/>
        <v>370933092.81981474</v>
      </c>
      <c r="J267" s="16">
        <f t="shared" si="37"/>
        <v>107642240.36320592</v>
      </c>
      <c r="K267" s="19">
        <f t="shared" si="38"/>
        <v>263290852.45660883</v>
      </c>
      <c r="L267" s="16">
        <f t="shared" si="40"/>
        <v>32029381256.505165</v>
      </c>
      <c r="M267" s="17">
        <f>VLOOKUP(B267,Encargos!$A$8:$B$652,2,0)</f>
        <v>2.313E-3</v>
      </c>
    </row>
    <row r="268" spans="1:13" x14ac:dyDescent="0.25">
      <c r="A268">
        <f t="shared" ref="A268:A331" si="44">A267-1</f>
        <v>102</v>
      </c>
      <c r="B268" s="1">
        <v>52597</v>
      </c>
      <c r="C268" s="16">
        <f t="shared" si="42"/>
        <v>32029381256.505165</v>
      </c>
      <c r="D268" s="16">
        <f t="shared" si="41"/>
        <v>65468055.288296551</v>
      </c>
      <c r="E268" s="16">
        <f t="shared" si="36"/>
        <v>32094849311.793461</v>
      </c>
      <c r="F268" s="16">
        <f>'9496'!X266</f>
        <v>0</v>
      </c>
      <c r="G268" s="29">
        <v>0</v>
      </c>
      <c r="H268" s="16">
        <f t="shared" si="39"/>
        <v>106982831.03931154</v>
      </c>
      <c r="I268" s="18">
        <f t="shared" si="43"/>
        <v>371691280.06153834</v>
      </c>
      <c r="J268" s="16">
        <f t="shared" si="37"/>
        <v>106982831.03931154</v>
      </c>
      <c r="K268" s="19">
        <f t="shared" si="38"/>
        <v>264708449.02222681</v>
      </c>
      <c r="L268" s="16">
        <f t="shared" si="40"/>
        <v>31830140862.771233</v>
      </c>
      <c r="M268" s="17">
        <f>VLOOKUP(B268,Encargos!$A$8:$B$652,2,0)</f>
        <v>2.0439999999999998E-3</v>
      </c>
    </row>
    <row r="269" spans="1:13" x14ac:dyDescent="0.25">
      <c r="A269">
        <f t="shared" si="44"/>
        <v>101</v>
      </c>
      <c r="B269" s="1">
        <v>52628</v>
      </c>
      <c r="C269" s="16">
        <f t="shared" si="42"/>
        <v>31830140862.771233</v>
      </c>
      <c r="D269" s="16">
        <f t="shared" si="41"/>
        <v>82185423.707675323</v>
      </c>
      <c r="E269" s="16">
        <f t="shared" ref="E269:E332" si="45">C269+D269</f>
        <v>31912326286.478909</v>
      </c>
      <c r="F269" s="16">
        <f>'9496'!X267</f>
        <v>0</v>
      </c>
      <c r="G269" s="29">
        <v>0</v>
      </c>
      <c r="H269" s="16">
        <f t="shared" si="39"/>
        <v>106374420.95492969</v>
      </c>
      <c r="I269" s="18">
        <f t="shared" si="43"/>
        <v>372650986.94665724</v>
      </c>
      <c r="J269" s="16">
        <f t="shared" ref="J269:J332" si="46">H269</f>
        <v>106374420.95492969</v>
      </c>
      <c r="K269" s="19">
        <f t="shared" ref="K269:K332" si="47">I269-J269</f>
        <v>266276565.99172753</v>
      </c>
      <c r="L269" s="16">
        <f t="shared" si="40"/>
        <v>31646049720.487179</v>
      </c>
      <c r="M269" s="17">
        <f>VLOOKUP(B269,Encargos!$A$8:$B$652,2,0)</f>
        <v>2.5820000000000001E-3</v>
      </c>
    </row>
    <row r="270" spans="1:13" x14ac:dyDescent="0.25">
      <c r="A270">
        <f t="shared" si="44"/>
        <v>100</v>
      </c>
      <c r="B270" s="1">
        <v>52657</v>
      </c>
      <c r="C270" s="16">
        <f t="shared" si="42"/>
        <v>31646049720.487179</v>
      </c>
      <c r="D270" s="16">
        <f t="shared" si="41"/>
        <v>64684525.628675789</v>
      </c>
      <c r="E270" s="16">
        <f t="shared" si="45"/>
        <v>31710734246.115856</v>
      </c>
      <c r="F270" s="16">
        <f>'9496'!X268</f>
        <v>0</v>
      </c>
      <c r="G270" s="29">
        <v>0</v>
      </c>
      <c r="H270" s="16">
        <f t="shared" si="39"/>
        <v>105702447.48705286</v>
      </c>
      <c r="I270" s="18">
        <f t="shared" si="43"/>
        <v>373412685.56397623</v>
      </c>
      <c r="J270" s="16">
        <f t="shared" si="46"/>
        <v>105702447.48705286</v>
      </c>
      <c r="K270" s="19">
        <f t="shared" si="47"/>
        <v>267710238.07692337</v>
      </c>
      <c r="L270" s="16">
        <f t="shared" si="40"/>
        <v>31443024008.038933</v>
      </c>
      <c r="M270" s="17">
        <f>VLOOKUP(B270,Encargos!$A$8:$B$652,2,0)</f>
        <v>2.0439999999999998E-3</v>
      </c>
    </row>
    <row r="271" spans="1:13" x14ac:dyDescent="0.25">
      <c r="A271">
        <f t="shared" si="44"/>
        <v>99</v>
      </c>
      <c r="B271" s="1">
        <v>52688</v>
      </c>
      <c r="C271" s="16">
        <f t="shared" si="42"/>
        <v>31443024008.038933</v>
      </c>
      <c r="D271" s="16">
        <f t="shared" si="41"/>
        <v>64269541.072431572</v>
      </c>
      <c r="E271" s="16">
        <f t="shared" si="45"/>
        <v>31507293549.111366</v>
      </c>
      <c r="F271" s="16">
        <f>'9496'!X269</f>
        <v>0</v>
      </c>
      <c r="G271" s="29">
        <v>0</v>
      </c>
      <c r="H271" s="16">
        <f t="shared" si="39"/>
        <v>105024311.83037123</v>
      </c>
      <c r="I271" s="18">
        <f t="shared" si="43"/>
        <v>374175941.09326899</v>
      </c>
      <c r="J271" s="16">
        <f t="shared" si="46"/>
        <v>105024311.83037123</v>
      </c>
      <c r="K271" s="19">
        <f t="shared" si="47"/>
        <v>269151629.26289773</v>
      </c>
      <c r="L271" s="16">
        <f t="shared" si="40"/>
        <v>31238141919.848469</v>
      </c>
      <c r="M271" s="17">
        <f>VLOOKUP(B271,Encargos!$A$8:$B$652,2,0)</f>
        <v>2.0439999999999998E-3</v>
      </c>
    </row>
    <row r="272" spans="1:13" x14ac:dyDescent="0.25">
      <c r="A272">
        <f t="shared" si="44"/>
        <v>98</v>
      </c>
      <c r="B272" s="1">
        <v>52718</v>
      </c>
      <c r="C272" s="16">
        <f t="shared" si="42"/>
        <v>31238141919.848469</v>
      </c>
      <c r="D272" s="16">
        <f t="shared" si="41"/>
        <v>80656882.437048748</v>
      </c>
      <c r="E272" s="16">
        <f t="shared" si="45"/>
        <v>31318798802.285519</v>
      </c>
      <c r="F272" s="16">
        <f>'9496'!X270</f>
        <v>0</v>
      </c>
      <c r="G272" s="29">
        <v>0</v>
      </c>
      <c r="H272" s="16">
        <f t="shared" si="39"/>
        <v>104395996.0076184</v>
      </c>
      <c r="I272" s="18">
        <f t="shared" si="43"/>
        <v>375142063.37317175</v>
      </c>
      <c r="J272" s="16">
        <f t="shared" si="46"/>
        <v>104395996.0076184</v>
      </c>
      <c r="K272" s="19">
        <f t="shared" si="47"/>
        <v>270746067.36555338</v>
      </c>
      <c r="L272" s="16">
        <f t="shared" si="40"/>
        <v>31048052734.919964</v>
      </c>
      <c r="M272" s="17">
        <f>VLOOKUP(B272,Encargos!$A$8:$B$652,2,0)</f>
        <v>2.5820000000000001E-3</v>
      </c>
    </row>
    <row r="273" spans="1:13" x14ac:dyDescent="0.25">
      <c r="A273">
        <f t="shared" si="44"/>
        <v>97</v>
      </c>
      <c r="B273" s="1">
        <v>52749</v>
      </c>
      <c r="C273" s="16">
        <f t="shared" si="42"/>
        <v>31048052734.919964</v>
      </c>
      <c r="D273" s="16">
        <f t="shared" si="41"/>
        <v>55110293.604482941</v>
      </c>
      <c r="E273" s="16">
        <f t="shared" si="45"/>
        <v>31103163028.524448</v>
      </c>
      <c r="F273" s="16">
        <f>'9496'!X271</f>
        <v>0</v>
      </c>
      <c r="G273" s="29">
        <v>0</v>
      </c>
      <c r="H273" s="16">
        <f t="shared" si="39"/>
        <v>103677210.09508151</v>
      </c>
      <c r="I273" s="18">
        <f t="shared" si="43"/>
        <v>375807940.53565925</v>
      </c>
      <c r="J273" s="16">
        <f t="shared" si="46"/>
        <v>103677210.09508151</v>
      </c>
      <c r="K273" s="19">
        <f t="shared" si="47"/>
        <v>272130730.44057775</v>
      </c>
      <c r="L273" s="16">
        <f t="shared" si="40"/>
        <v>30831032298.08387</v>
      </c>
      <c r="M273" s="17">
        <f>VLOOKUP(B273,Encargos!$A$8:$B$652,2,0)</f>
        <v>1.7750000000000001E-3</v>
      </c>
    </row>
    <row r="274" spans="1:13" x14ac:dyDescent="0.25">
      <c r="A274">
        <f t="shared" si="44"/>
        <v>96</v>
      </c>
      <c r="B274" s="1">
        <v>52779</v>
      </c>
      <c r="C274" s="16">
        <f t="shared" si="42"/>
        <v>30831032298.08387</v>
      </c>
      <c r="D274" s="16">
        <f t="shared" si="41"/>
        <v>79605725.393652558</v>
      </c>
      <c r="E274" s="16">
        <f t="shared" si="45"/>
        <v>30910638023.477524</v>
      </c>
      <c r="F274" s="16">
        <f>'9496'!X272</f>
        <v>0</v>
      </c>
      <c r="G274" s="29">
        <v>0</v>
      </c>
      <c r="H274" s="16">
        <f t="shared" si="39"/>
        <v>103035460.07825842</v>
      </c>
      <c r="I274" s="18">
        <f t="shared" si="43"/>
        <v>376778276.63812226</v>
      </c>
      <c r="J274" s="16">
        <f t="shared" si="46"/>
        <v>103035460.07825842</v>
      </c>
      <c r="K274" s="19">
        <f t="shared" si="47"/>
        <v>273742816.55986381</v>
      </c>
      <c r="L274" s="16">
        <f t="shared" si="40"/>
        <v>30636895206.91766</v>
      </c>
      <c r="M274" s="17">
        <f>VLOOKUP(B274,Encargos!$A$8:$B$652,2,0)</f>
        <v>2.5820000000000001E-3</v>
      </c>
    </row>
    <row r="275" spans="1:13" x14ac:dyDescent="0.25">
      <c r="A275">
        <f t="shared" si="44"/>
        <v>95</v>
      </c>
      <c r="B275" s="1">
        <v>52810</v>
      </c>
      <c r="C275" s="16">
        <f t="shared" si="42"/>
        <v>30636895206.91766</v>
      </c>
      <c r="D275" s="16">
        <f t="shared" si="41"/>
        <v>70863138.613600552</v>
      </c>
      <c r="E275" s="16">
        <f t="shared" si="45"/>
        <v>30707758345.531261</v>
      </c>
      <c r="F275" s="16">
        <f>'9496'!X273</f>
        <v>0</v>
      </c>
      <c r="G275" s="29">
        <v>0</v>
      </c>
      <c r="H275" s="16">
        <f t="shared" si="39"/>
        <v>102359194.48510422</v>
      </c>
      <c r="I275" s="18">
        <f t="shared" si="43"/>
        <v>377649764.79198629</v>
      </c>
      <c r="J275" s="16">
        <f t="shared" si="46"/>
        <v>102359194.48510422</v>
      </c>
      <c r="K275" s="19">
        <f t="shared" si="47"/>
        <v>275290570.30688208</v>
      </c>
      <c r="L275" s="16">
        <f t="shared" si="40"/>
        <v>30432467775.22438</v>
      </c>
      <c r="M275" s="17">
        <f>VLOOKUP(B275,Encargos!$A$8:$B$652,2,0)</f>
        <v>2.313E-3</v>
      </c>
    </row>
    <row r="276" spans="1:13" x14ac:dyDescent="0.25">
      <c r="A276">
        <f t="shared" si="44"/>
        <v>94</v>
      </c>
      <c r="B276" s="1">
        <v>52841</v>
      </c>
      <c r="C276" s="16">
        <f t="shared" si="42"/>
        <v>30432467775.22438</v>
      </c>
      <c r="D276" s="16">
        <f t="shared" si="41"/>
        <v>70390297.964093983</v>
      </c>
      <c r="E276" s="16">
        <f t="shared" si="45"/>
        <v>30502858073.188473</v>
      </c>
      <c r="F276" s="16">
        <f>'9496'!X274</f>
        <v>0</v>
      </c>
      <c r="G276" s="29">
        <v>0</v>
      </c>
      <c r="H276" s="16">
        <f t="shared" si="39"/>
        <v>101676193.57729492</v>
      </c>
      <c r="I276" s="18">
        <f t="shared" si="43"/>
        <v>378523268.69795012</v>
      </c>
      <c r="J276" s="16">
        <f t="shared" si="46"/>
        <v>101676193.57729492</v>
      </c>
      <c r="K276" s="19">
        <f t="shared" si="47"/>
        <v>276847075.12065518</v>
      </c>
      <c r="L276" s="16">
        <f t="shared" si="40"/>
        <v>30226010998.067818</v>
      </c>
      <c r="M276" s="17">
        <f>VLOOKUP(B276,Encargos!$A$8:$B$652,2,0)</f>
        <v>2.313E-3</v>
      </c>
    </row>
    <row r="277" spans="1:13" x14ac:dyDescent="0.25">
      <c r="A277">
        <f t="shared" si="44"/>
        <v>93</v>
      </c>
      <c r="B277" s="1">
        <v>52871</v>
      </c>
      <c r="C277" s="16">
        <f t="shared" si="42"/>
        <v>30226010998.067818</v>
      </c>
      <c r="D277" s="16">
        <f t="shared" si="41"/>
        <v>86174357.35549134</v>
      </c>
      <c r="E277" s="16">
        <f t="shared" si="45"/>
        <v>30312185355.423309</v>
      </c>
      <c r="F277" s="16">
        <f>'9496'!X275</f>
        <v>0</v>
      </c>
      <c r="G277" s="29">
        <v>0</v>
      </c>
      <c r="H277" s="16">
        <f t="shared" si="39"/>
        <v>101040617.85141104</v>
      </c>
      <c r="I277" s="18">
        <f t="shared" si="43"/>
        <v>379602438.53700805</v>
      </c>
      <c r="J277" s="16">
        <f t="shared" si="46"/>
        <v>101040617.85141104</v>
      </c>
      <c r="K277" s="19">
        <f t="shared" si="47"/>
        <v>278561820.685597</v>
      </c>
      <c r="L277" s="16">
        <f t="shared" si="40"/>
        <v>30033623534.737713</v>
      </c>
      <c r="M277" s="17">
        <f>VLOOKUP(B277,Encargos!$A$8:$B$652,2,0)</f>
        <v>2.8509999999999998E-3</v>
      </c>
    </row>
    <row r="278" spans="1:13" x14ac:dyDescent="0.25">
      <c r="A278">
        <f t="shared" si="44"/>
        <v>92</v>
      </c>
      <c r="B278" s="1">
        <v>52902</v>
      </c>
      <c r="C278" s="16">
        <f t="shared" si="42"/>
        <v>30033623534.737713</v>
      </c>
      <c r="D278" s="16">
        <f t="shared" si="41"/>
        <v>69467771.235848323</v>
      </c>
      <c r="E278" s="16">
        <f t="shared" si="45"/>
        <v>30103091305.97356</v>
      </c>
      <c r="F278" s="16">
        <f>'9496'!X276</f>
        <v>0</v>
      </c>
      <c r="G278" s="29">
        <v>0</v>
      </c>
      <c r="H278" s="16">
        <f t="shared" si="39"/>
        <v>100343637.68657854</v>
      </c>
      <c r="I278" s="18">
        <f t="shared" si="43"/>
        <v>380480458.9773441</v>
      </c>
      <c r="J278" s="16">
        <f t="shared" si="46"/>
        <v>100343637.68657854</v>
      </c>
      <c r="K278" s="19">
        <f t="shared" si="47"/>
        <v>280136821.29076552</v>
      </c>
      <c r="L278" s="16">
        <f t="shared" si="40"/>
        <v>29822954484.682793</v>
      </c>
      <c r="M278" s="17">
        <f>VLOOKUP(B278,Encargos!$A$8:$B$652,2,0)</f>
        <v>2.313E-3</v>
      </c>
    </row>
    <row r="279" spans="1:13" x14ac:dyDescent="0.25">
      <c r="A279">
        <f t="shared" si="44"/>
        <v>91</v>
      </c>
      <c r="B279" s="1">
        <v>52932</v>
      </c>
      <c r="C279" s="16">
        <f t="shared" si="42"/>
        <v>29822954484.682793</v>
      </c>
      <c r="D279" s="16">
        <f t="shared" si="41"/>
        <v>60958118.966691621</v>
      </c>
      <c r="E279" s="16">
        <f t="shared" si="45"/>
        <v>29883912603.649483</v>
      </c>
      <c r="F279" s="16">
        <f>'9496'!X277</f>
        <v>0</v>
      </c>
      <c r="G279" s="29">
        <v>0</v>
      </c>
      <c r="H279" s="16">
        <f t="shared" si="39"/>
        <v>99613042.01216495</v>
      </c>
      <c r="I279" s="18">
        <f t="shared" si="43"/>
        <v>381258161.03549379</v>
      </c>
      <c r="J279" s="16">
        <f t="shared" si="46"/>
        <v>99613042.01216495</v>
      </c>
      <c r="K279" s="19">
        <f t="shared" si="47"/>
        <v>281645119.02332884</v>
      </c>
      <c r="L279" s="16">
        <f t="shared" si="40"/>
        <v>29602267484.626156</v>
      </c>
      <c r="M279" s="17">
        <f>VLOOKUP(B279,Encargos!$A$8:$B$652,2,0)</f>
        <v>2.0439999999999998E-3</v>
      </c>
    </row>
    <row r="280" spans="1:13" x14ac:dyDescent="0.25">
      <c r="A280">
        <f t="shared" si="44"/>
        <v>90</v>
      </c>
      <c r="B280" s="1">
        <v>52963</v>
      </c>
      <c r="C280" s="16">
        <f t="shared" si="42"/>
        <v>29602267484.626156</v>
      </c>
      <c r="D280" s="16">
        <f t="shared" si="41"/>
        <v>60507034.738575853</v>
      </c>
      <c r="E280" s="16">
        <f t="shared" si="45"/>
        <v>29662774519.364731</v>
      </c>
      <c r="F280" s="16">
        <f>'9496'!X278</f>
        <v>0</v>
      </c>
      <c r="G280" s="29">
        <v>0</v>
      </c>
      <c r="H280" s="16">
        <f t="shared" si="39"/>
        <v>98875915.064549103</v>
      </c>
      <c r="I280" s="18">
        <f t="shared" si="43"/>
        <v>382037452.71665031</v>
      </c>
      <c r="J280" s="16">
        <f t="shared" si="46"/>
        <v>98875915.064549103</v>
      </c>
      <c r="K280" s="19">
        <f t="shared" si="47"/>
        <v>283161537.65210122</v>
      </c>
      <c r="L280" s="16">
        <f t="shared" si="40"/>
        <v>29379612981.712627</v>
      </c>
      <c r="M280" s="17">
        <f>VLOOKUP(B280,Encargos!$A$8:$B$652,2,0)</f>
        <v>2.0439999999999998E-3</v>
      </c>
    </row>
    <row r="281" spans="1:13" x14ac:dyDescent="0.25">
      <c r="A281">
        <f t="shared" si="44"/>
        <v>89</v>
      </c>
      <c r="B281" s="1">
        <v>52994</v>
      </c>
      <c r="C281" s="16">
        <f t="shared" si="42"/>
        <v>29379612981.712627</v>
      </c>
      <c r="D281" s="16">
        <f t="shared" si="41"/>
        <v>75858160.718782008</v>
      </c>
      <c r="E281" s="16">
        <f t="shared" si="45"/>
        <v>29455471142.431408</v>
      </c>
      <c r="F281" s="16">
        <f>'9496'!X279</f>
        <v>0</v>
      </c>
      <c r="G281" s="29">
        <v>0</v>
      </c>
      <c r="H281" s="16">
        <f t="shared" si="39"/>
        <v>98184903.808104694</v>
      </c>
      <c r="I281" s="18">
        <f t="shared" si="43"/>
        <v>383023873.41956466</v>
      </c>
      <c r="J281" s="16">
        <f t="shared" si="46"/>
        <v>98184903.808104694</v>
      </c>
      <c r="K281" s="19">
        <f t="shared" si="47"/>
        <v>284838969.61145997</v>
      </c>
      <c r="L281" s="16">
        <f t="shared" si="40"/>
        <v>29170632172.81995</v>
      </c>
      <c r="M281" s="17">
        <f>VLOOKUP(B281,Encargos!$A$8:$B$652,2,0)</f>
        <v>2.5820000000000001E-3</v>
      </c>
    </row>
    <row r="282" spans="1:13" x14ac:dyDescent="0.25">
      <c r="A282">
        <f t="shared" si="44"/>
        <v>88</v>
      </c>
      <c r="B282" s="1">
        <v>53022</v>
      </c>
      <c r="C282" s="16">
        <f t="shared" si="42"/>
        <v>29170632172.81995</v>
      </c>
      <c r="D282" s="16">
        <f t="shared" si="41"/>
        <v>75318572.270221114</v>
      </c>
      <c r="E282" s="16">
        <f t="shared" si="45"/>
        <v>29245950745.090172</v>
      </c>
      <c r="F282" s="16">
        <f>'9496'!X280</f>
        <v>0</v>
      </c>
      <c r="G282" s="29">
        <v>0</v>
      </c>
      <c r="H282" s="16">
        <f t="shared" si="39"/>
        <v>97486502.483633906</v>
      </c>
      <c r="I282" s="18">
        <f t="shared" si="43"/>
        <v>384012841.06073397</v>
      </c>
      <c r="J282" s="16">
        <f t="shared" si="46"/>
        <v>97486502.483633906</v>
      </c>
      <c r="K282" s="19">
        <f t="shared" si="47"/>
        <v>286526338.57710004</v>
      </c>
      <c r="L282" s="16">
        <f t="shared" si="40"/>
        <v>28959424406.513073</v>
      </c>
      <c r="M282" s="17">
        <f>VLOOKUP(B282,Encargos!$A$8:$B$652,2,0)</f>
        <v>2.5820000000000001E-3</v>
      </c>
    </row>
    <row r="283" spans="1:13" x14ac:dyDescent="0.25">
      <c r="A283">
        <f t="shared" si="44"/>
        <v>87</v>
      </c>
      <c r="B283" s="1">
        <v>53053</v>
      </c>
      <c r="C283" s="16">
        <f t="shared" si="42"/>
        <v>28959424406.513073</v>
      </c>
      <c r="D283" s="16">
        <f t="shared" si="41"/>
        <v>43612893.156208687</v>
      </c>
      <c r="E283" s="16">
        <f t="shared" si="45"/>
        <v>29003037299.669281</v>
      </c>
      <c r="F283" s="16">
        <f>'9496'!X281</f>
        <v>0</v>
      </c>
      <c r="G283" s="29">
        <v>0</v>
      </c>
      <c r="H283" s="16">
        <f t="shared" si="39"/>
        <v>96676790.998897612</v>
      </c>
      <c r="I283" s="18">
        <f t="shared" si="43"/>
        <v>384591164.3993715</v>
      </c>
      <c r="J283" s="16">
        <f t="shared" si="46"/>
        <v>96676790.998897612</v>
      </c>
      <c r="K283" s="19">
        <f t="shared" si="47"/>
        <v>287914373.40047389</v>
      </c>
      <c r="L283" s="16">
        <f t="shared" si="40"/>
        <v>28715122926.268806</v>
      </c>
      <c r="M283" s="17">
        <f>VLOOKUP(B283,Encargos!$A$8:$B$652,2,0)</f>
        <v>1.506E-3</v>
      </c>
    </row>
    <row r="284" spans="1:13" x14ac:dyDescent="0.25">
      <c r="A284">
        <f t="shared" si="44"/>
        <v>86</v>
      </c>
      <c r="B284" s="1">
        <v>53083</v>
      </c>
      <c r="C284" s="16">
        <f t="shared" si="42"/>
        <v>28715122926.268806</v>
      </c>
      <c r="D284" s="16">
        <f t="shared" si="41"/>
        <v>81866815.462792367</v>
      </c>
      <c r="E284" s="16">
        <f t="shared" si="45"/>
        <v>28796989741.731598</v>
      </c>
      <c r="F284" s="16">
        <f>'9496'!X282</f>
        <v>0</v>
      </c>
      <c r="G284" s="29">
        <v>0</v>
      </c>
      <c r="H284" s="16">
        <f t="shared" si="39"/>
        <v>95989965.805772007</v>
      </c>
      <c r="I284" s="18">
        <f t="shared" si="43"/>
        <v>385687633.80907404</v>
      </c>
      <c r="J284" s="16">
        <f t="shared" si="46"/>
        <v>95989965.805772007</v>
      </c>
      <c r="K284" s="19">
        <f t="shared" si="47"/>
        <v>289697668.00330204</v>
      </c>
      <c r="L284" s="16">
        <f t="shared" si="40"/>
        <v>28507292073.728294</v>
      </c>
      <c r="M284" s="17">
        <f>VLOOKUP(B284,Encargos!$A$8:$B$652,2,0)</f>
        <v>2.8509999999999998E-3</v>
      </c>
    </row>
    <row r="285" spans="1:13" x14ac:dyDescent="0.25">
      <c r="A285">
        <f t="shared" si="44"/>
        <v>85</v>
      </c>
      <c r="B285" s="1">
        <v>53114</v>
      </c>
      <c r="C285" s="16">
        <f t="shared" si="42"/>
        <v>28507292073.728294</v>
      </c>
      <c r="D285" s="16">
        <f t="shared" si="41"/>
        <v>42931981.863034807</v>
      </c>
      <c r="E285" s="16">
        <f t="shared" si="45"/>
        <v>28550224055.591328</v>
      </c>
      <c r="F285" s="16">
        <f>'9496'!X283</f>
        <v>0</v>
      </c>
      <c r="G285" s="29">
        <v>0</v>
      </c>
      <c r="H285" s="16">
        <f t="shared" si="39"/>
        <v>95167413.518637761</v>
      </c>
      <c r="I285" s="18">
        <f t="shared" si="43"/>
        <v>386268479.38559043</v>
      </c>
      <c r="J285" s="16">
        <f t="shared" si="46"/>
        <v>95167413.518637761</v>
      </c>
      <c r="K285" s="19">
        <f t="shared" si="47"/>
        <v>291101065.86695266</v>
      </c>
      <c r="L285" s="16">
        <f t="shared" si="40"/>
        <v>28259122989.724377</v>
      </c>
      <c r="M285" s="17">
        <f>VLOOKUP(B285,Encargos!$A$8:$B$652,2,0)</f>
        <v>1.506E-3</v>
      </c>
    </row>
    <row r="286" spans="1:13" x14ac:dyDescent="0.25">
      <c r="A286">
        <f t="shared" si="44"/>
        <v>84</v>
      </c>
      <c r="B286" s="1">
        <v>53144</v>
      </c>
      <c r="C286" s="16">
        <f t="shared" si="42"/>
        <v>28259122989.724377</v>
      </c>
      <c r="D286" s="16">
        <f t="shared" si="41"/>
        <v>72965055.559468344</v>
      </c>
      <c r="E286" s="16">
        <f t="shared" si="45"/>
        <v>28332088045.283844</v>
      </c>
      <c r="F286" s="16">
        <f>'9496'!X284</f>
        <v>0</v>
      </c>
      <c r="G286" s="29">
        <v>0</v>
      </c>
      <c r="H286" s="16">
        <f t="shared" si="39"/>
        <v>94440293.484279484</v>
      </c>
      <c r="I286" s="18">
        <f t="shared" si="43"/>
        <v>387265824.5993641</v>
      </c>
      <c r="J286" s="16">
        <f t="shared" si="46"/>
        <v>94440293.484279484</v>
      </c>
      <c r="K286" s="19">
        <f t="shared" si="47"/>
        <v>292825531.11508465</v>
      </c>
      <c r="L286" s="16">
        <f t="shared" si="40"/>
        <v>28039262514.168758</v>
      </c>
      <c r="M286" s="17">
        <f>VLOOKUP(B286,Encargos!$A$8:$B$652,2,0)</f>
        <v>2.5820000000000001E-3</v>
      </c>
    </row>
    <row r="287" spans="1:13" x14ac:dyDescent="0.25">
      <c r="A287">
        <f t="shared" si="44"/>
        <v>83</v>
      </c>
      <c r="B287" s="1">
        <v>53175</v>
      </c>
      <c r="C287" s="16">
        <f t="shared" si="42"/>
        <v>28039262514.168758</v>
      </c>
      <c r="D287" s="16">
        <f t="shared" si="41"/>
        <v>64854814.195272334</v>
      </c>
      <c r="E287" s="16">
        <f t="shared" si="45"/>
        <v>28104117328.364029</v>
      </c>
      <c r="F287" s="16">
        <f>'9496'!X285</f>
        <v>0</v>
      </c>
      <c r="G287" s="29">
        <v>0</v>
      </c>
      <c r="H287" s="16">
        <f t="shared" si="39"/>
        <v>93680391.094546765</v>
      </c>
      <c r="I287" s="18">
        <f t="shared" si="43"/>
        <v>388161570.4516623</v>
      </c>
      <c r="J287" s="16">
        <f t="shared" si="46"/>
        <v>93680391.094546765</v>
      </c>
      <c r="K287" s="19">
        <f t="shared" si="47"/>
        <v>294481179.35711551</v>
      </c>
      <c r="L287" s="16">
        <f t="shared" si="40"/>
        <v>27809636149.006912</v>
      </c>
      <c r="M287" s="17">
        <f>VLOOKUP(B287,Encargos!$A$8:$B$652,2,0)</f>
        <v>2.313E-3</v>
      </c>
    </row>
    <row r="288" spans="1:13" x14ac:dyDescent="0.25">
      <c r="A288">
        <f t="shared" si="44"/>
        <v>82</v>
      </c>
      <c r="B288" s="1">
        <v>53206</v>
      </c>
      <c r="C288" s="16">
        <f t="shared" si="42"/>
        <v>27809636149.006912</v>
      </c>
      <c r="D288" s="16">
        <f t="shared" si="41"/>
        <v>64323688.412652984</v>
      </c>
      <c r="E288" s="16">
        <f t="shared" si="45"/>
        <v>27873959837.419567</v>
      </c>
      <c r="F288" s="16">
        <f>'9496'!X286</f>
        <v>0</v>
      </c>
      <c r="G288" s="29">
        <v>0</v>
      </c>
      <c r="H288" s="16">
        <f t="shared" si="39"/>
        <v>92913199.458065227</v>
      </c>
      <c r="I288" s="18">
        <f t="shared" si="43"/>
        <v>389059388.1641171</v>
      </c>
      <c r="J288" s="16">
        <f t="shared" si="46"/>
        <v>92913199.458065227</v>
      </c>
      <c r="K288" s="19">
        <f t="shared" si="47"/>
        <v>296146188.70605189</v>
      </c>
      <c r="L288" s="16">
        <f t="shared" si="40"/>
        <v>27577813648.713516</v>
      </c>
      <c r="M288" s="17">
        <f>VLOOKUP(B288,Encargos!$A$8:$B$652,2,0)</f>
        <v>2.313E-3</v>
      </c>
    </row>
    <row r="289" spans="1:13" x14ac:dyDescent="0.25">
      <c r="A289">
        <f t="shared" si="44"/>
        <v>81</v>
      </c>
      <c r="B289" s="1">
        <v>53236</v>
      </c>
      <c r="C289" s="16">
        <f t="shared" si="42"/>
        <v>27577813648.713516</v>
      </c>
      <c r="D289" s="16">
        <f t="shared" si="41"/>
        <v>78624346.712482229</v>
      </c>
      <c r="E289" s="16">
        <f t="shared" si="45"/>
        <v>27656437995.425999</v>
      </c>
      <c r="F289" s="16">
        <f>'9496'!X287</f>
        <v>0</v>
      </c>
      <c r="G289" s="29">
        <v>0</v>
      </c>
      <c r="H289" s="16">
        <f t="shared" si="39"/>
        <v>92188126.651419997</v>
      </c>
      <c r="I289" s="18">
        <f t="shared" si="43"/>
        <v>390168596.47977293</v>
      </c>
      <c r="J289" s="16">
        <f t="shared" si="46"/>
        <v>92188126.651419997</v>
      </c>
      <c r="K289" s="19">
        <f t="shared" si="47"/>
        <v>297980469.82835293</v>
      </c>
      <c r="L289" s="16">
        <f t="shared" si="40"/>
        <v>27358457525.597645</v>
      </c>
      <c r="M289" s="17">
        <f>VLOOKUP(B289,Encargos!$A$8:$B$652,2,0)</f>
        <v>2.8509999999999998E-3</v>
      </c>
    </row>
    <row r="290" spans="1:13" x14ac:dyDescent="0.25">
      <c r="A290">
        <f t="shared" si="44"/>
        <v>80</v>
      </c>
      <c r="B290" s="1">
        <v>53267</v>
      </c>
      <c r="C290" s="16">
        <f t="shared" si="42"/>
        <v>27358457525.597645</v>
      </c>
      <c r="D290" s="16">
        <f t="shared" si="41"/>
        <v>55920687.182321578</v>
      </c>
      <c r="E290" s="16">
        <f t="shared" si="45"/>
        <v>27414378212.779968</v>
      </c>
      <c r="F290" s="16">
        <f>'9496'!X288</f>
        <v>0</v>
      </c>
      <c r="G290" s="29">
        <v>0</v>
      </c>
      <c r="H290" s="16">
        <f t="shared" si="39"/>
        <v>91381260.709266573</v>
      </c>
      <c r="I290" s="18">
        <f t="shared" si="43"/>
        <v>390966101.09097773</v>
      </c>
      <c r="J290" s="16">
        <f t="shared" si="46"/>
        <v>91381260.709266573</v>
      </c>
      <c r="K290" s="19">
        <f t="shared" si="47"/>
        <v>299584840.38171113</v>
      </c>
      <c r="L290" s="16">
        <f t="shared" si="40"/>
        <v>27114793372.398258</v>
      </c>
      <c r="M290" s="17">
        <f>VLOOKUP(B290,Encargos!$A$8:$B$652,2,0)</f>
        <v>2.0439999999999998E-3</v>
      </c>
    </row>
    <row r="291" spans="1:13" x14ac:dyDescent="0.25">
      <c r="A291">
        <f t="shared" si="44"/>
        <v>79</v>
      </c>
      <c r="B291" s="1">
        <v>53297</v>
      </c>
      <c r="C291" s="16">
        <f t="shared" si="42"/>
        <v>27114793372.398258</v>
      </c>
      <c r="D291" s="16">
        <f t="shared" si="41"/>
        <v>62716517.070357166</v>
      </c>
      <c r="E291" s="16">
        <f t="shared" si="45"/>
        <v>27177509889.468616</v>
      </c>
      <c r="F291" s="16">
        <f>'9496'!X289</f>
        <v>0</v>
      </c>
      <c r="G291" s="29">
        <v>0</v>
      </c>
      <c r="H291" s="16">
        <f t="shared" si="39"/>
        <v>90591699.631562054</v>
      </c>
      <c r="I291" s="18">
        <f t="shared" si="43"/>
        <v>391870405.68280107</v>
      </c>
      <c r="J291" s="16">
        <f t="shared" si="46"/>
        <v>90591699.631562054</v>
      </c>
      <c r="K291" s="19">
        <f t="shared" si="47"/>
        <v>301278706.05123901</v>
      </c>
      <c r="L291" s="16">
        <f t="shared" si="40"/>
        <v>26876231183.417377</v>
      </c>
      <c r="M291" s="17">
        <f>VLOOKUP(B291,Encargos!$A$8:$B$652,2,0)</f>
        <v>2.313E-3</v>
      </c>
    </row>
    <row r="292" spans="1:13" x14ac:dyDescent="0.25">
      <c r="A292">
        <f t="shared" si="44"/>
        <v>78</v>
      </c>
      <c r="B292" s="1">
        <v>53328</v>
      </c>
      <c r="C292" s="16">
        <f t="shared" si="42"/>
        <v>26876231183.417377</v>
      </c>
      <c r="D292" s="16">
        <f t="shared" si="41"/>
        <v>54935016.538905114</v>
      </c>
      <c r="E292" s="16">
        <f t="shared" si="45"/>
        <v>26931166199.956284</v>
      </c>
      <c r="F292" s="16">
        <f>'9496'!X290</f>
        <v>0</v>
      </c>
      <c r="G292" s="29">
        <v>0</v>
      </c>
      <c r="H292" s="16">
        <f t="shared" si="39"/>
        <v>89770553.999854282</v>
      </c>
      <c r="I292" s="18">
        <f t="shared" si="43"/>
        <v>392671388.7920168</v>
      </c>
      <c r="J292" s="16">
        <f t="shared" si="46"/>
        <v>89770553.999854282</v>
      </c>
      <c r="K292" s="19">
        <f t="shared" si="47"/>
        <v>302900834.79216254</v>
      </c>
      <c r="L292" s="16">
        <f t="shared" si="40"/>
        <v>26628265365.164124</v>
      </c>
      <c r="M292" s="17">
        <f>VLOOKUP(B292,Encargos!$A$8:$B$652,2,0)</f>
        <v>2.0439999999999998E-3</v>
      </c>
    </row>
    <row r="293" spans="1:13" x14ac:dyDescent="0.25">
      <c r="A293">
        <f t="shared" si="44"/>
        <v>77</v>
      </c>
      <c r="B293" s="1">
        <v>53359</v>
      </c>
      <c r="C293" s="16">
        <f t="shared" si="42"/>
        <v>26628265365.164124</v>
      </c>
      <c r="D293" s="16">
        <f t="shared" si="41"/>
        <v>54428174.406395465</v>
      </c>
      <c r="E293" s="16">
        <f t="shared" si="45"/>
        <v>26682693539.570518</v>
      </c>
      <c r="F293" s="16">
        <f>'9496'!X291</f>
        <v>0</v>
      </c>
      <c r="G293" s="29">
        <v>0</v>
      </c>
      <c r="H293" s="16">
        <f t="shared" si="39"/>
        <v>88942311.798568398</v>
      </c>
      <c r="I293" s="18">
        <f t="shared" si="43"/>
        <v>393474009.1107077</v>
      </c>
      <c r="J293" s="16">
        <f t="shared" si="46"/>
        <v>88942311.798568398</v>
      </c>
      <c r="K293" s="19">
        <f t="shared" si="47"/>
        <v>304531697.31213927</v>
      </c>
      <c r="L293" s="16">
        <f t="shared" si="40"/>
        <v>26378161842.258381</v>
      </c>
      <c r="M293" s="17">
        <f>VLOOKUP(B293,Encargos!$A$8:$B$652,2,0)</f>
        <v>2.0439999999999998E-3</v>
      </c>
    </row>
    <row r="294" spans="1:13" x14ac:dyDescent="0.25">
      <c r="A294">
        <f t="shared" si="44"/>
        <v>76</v>
      </c>
      <c r="B294" s="1">
        <v>53387</v>
      </c>
      <c r="C294" s="16">
        <f t="shared" si="42"/>
        <v>26378161842.258381</v>
      </c>
      <c r="D294" s="16">
        <f t="shared" si="41"/>
        <v>68108413.876711145</v>
      </c>
      <c r="E294" s="16">
        <f t="shared" si="45"/>
        <v>26446270256.135094</v>
      </c>
      <c r="F294" s="16">
        <f>'9496'!X292</f>
        <v>0</v>
      </c>
      <c r="G294" s="29">
        <v>0</v>
      </c>
      <c r="H294" s="16">
        <f t="shared" si="39"/>
        <v>88154234.187116981</v>
      </c>
      <c r="I294" s="18">
        <f t="shared" si="43"/>
        <v>394489959.0022316</v>
      </c>
      <c r="J294" s="16">
        <f t="shared" si="46"/>
        <v>88154234.187116981</v>
      </c>
      <c r="K294" s="19">
        <f t="shared" si="47"/>
        <v>306335724.81511462</v>
      </c>
      <c r="L294" s="16">
        <f t="shared" si="40"/>
        <v>26139934531.319981</v>
      </c>
      <c r="M294" s="17">
        <f>VLOOKUP(B294,Encargos!$A$8:$B$652,2,0)</f>
        <v>2.5820000000000001E-3</v>
      </c>
    </row>
    <row r="295" spans="1:13" x14ac:dyDescent="0.25">
      <c r="A295">
        <f t="shared" si="44"/>
        <v>75</v>
      </c>
      <c r="B295" s="1">
        <v>53418</v>
      </c>
      <c r="C295" s="16">
        <f t="shared" si="42"/>
        <v>26139934531.319981</v>
      </c>
      <c r="D295" s="16">
        <f t="shared" si="41"/>
        <v>39366741.404167891</v>
      </c>
      <c r="E295" s="16">
        <f t="shared" si="45"/>
        <v>26179301272.724148</v>
      </c>
      <c r="F295" s="16">
        <f>'9496'!X293</f>
        <v>0</v>
      </c>
      <c r="G295" s="29">
        <v>0</v>
      </c>
      <c r="H295" s="16">
        <f t="shared" si="39"/>
        <v>87264337.575747162</v>
      </c>
      <c r="I295" s="18">
        <f t="shared" si="43"/>
        <v>395084060.88048899</v>
      </c>
      <c r="J295" s="16">
        <f t="shared" si="46"/>
        <v>87264337.575747162</v>
      </c>
      <c r="K295" s="19">
        <f t="shared" si="47"/>
        <v>307819723.30474186</v>
      </c>
      <c r="L295" s="16">
        <f t="shared" si="40"/>
        <v>25871481549.419407</v>
      </c>
      <c r="M295" s="17">
        <f>VLOOKUP(B295,Encargos!$A$8:$B$652,2,0)</f>
        <v>1.506E-3</v>
      </c>
    </row>
    <row r="296" spans="1:13" x14ac:dyDescent="0.25">
      <c r="A296">
        <f t="shared" si="44"/>
        <v>74</v>
      </c>
      <c r="B296" s="1">
        <v>53448</v>
      </c>
      <c r="C296" s="16">
        <f t="shared" si="42"/>
        <v>25871481549.419407</v>
      </c>
      <c r="D296" s="16">
        <f t="shared" si="41"/>
        <v>59840736.823807091</v>
      </c>
      <c r="E296" s="16">
        <f t="shared" si="45"/>
        <v>25931322286.243214</v>
      </c>
      <c r="F296" s="16">
        <f>'9496'!X294</f>
        <v>0</v>
      </c>
      <c r="G296" s="29">
        <v>0</v>
      </c>
      <c r="H296" s="16">
        <f t="shared" si="39"/>
        <v>86437740.954144046</v>
      </c>
      <c r="I296" s="18">
        <f t="shared" si="43"/>
        <v>395997890.31330556</v>
      </c>
      <c r="J296" s="16">
        <f t="shared" si="46"/>
        <v>86437740.954144046</v>
      </c>
      <c r="K296" s="19">
        <f t="shared" si="47"/>
        <v>309560149.3591615</v>
      </c>
      <c r="L296" s="16">
        <f t="shared" si="40"/>
        <v>25621762136.884052</v>
      </c>
      <c r="M296" s="17">
        <f>VLOOKUP(B296,Encargos!$A$8:$B$652,2,0)</f>
        <v>2.313E-3</v>
      </c>
    </row>
    <row r="297" spans="1:13" x14ac:dyDescent="0.25">
      <c r="A297">
        <f t="shared" si="44"/>
        <v>73</v>
      </c>
      <c r="B297" s="1">
        <v>53479</v>
      </c>
      <c r="C297" s="16">
        <f t="shared" si="42"/>
        <v>25621762136.884052</v>
      </c>
      <c r="D297" s="16">
        <f t="shared" si="41"/>
        <v>59263135.822612815</v>
      </c>
      <c r="E297" s="16">
        <f t="shared" si="45"/>
        <v>25681025272.706665</v>
      </c>
      <c r="F297" s="16">
        <f>'9496'!X295</f>
        <v>0</v>
      </c>
      <c r="G297" s="29">
        <v>0</v>
      </c>
      <c r="H297" s="16">
        <f t="shared" si="39"/>
        <v>85603417.575688884</v>
      </c>
      <c r="I297" s="18">
        <f t="shared" si="43"/>
        <v>396913833.43360019</v>
      </c>
      <c r="J297" s="16">
        <f t="shared" si="46"/>
        <v>85603417.575688884</v>
      </c>
      <c r="K297" s="19">
        <f t="shared" si="47"/>
        <v>311310415.85791129</v>
      </c>
      <c r="L297" s="16">
        <f t="shared" si="40"/>
        <v>25369714856.848751</v>
      </c>
      <c r="M297" s="17">
        <f>VLOOKUP(B297,Encargos!$A$8:$B$652,2,0)</f>
        <v>2.313E-3</v>
      </c>
    </row>
    <row r="298" spans="1:13" x14ac:dyDescent="0.25">
      <c r="A298">
        <f t="shared" si="44"/>
        <v>72</v>
      </c>
      <c r="B298" s="1">
        <v>53509</v>
      </c>
      <c r="C298" s="16">
        <f t="shared" si="42"/>
        <v>25369714856.848751</v>
      </c>
      <c r="D298" s="16">
        <f t="shared" si="41"/>
        <v>58680150.463891163</v>
      </c>
      <c r="E298" s="16">
        <f t="shared" si="45"/>
        <v>25428395007.312641</v>
      </c>
      <c r="F298" s="16">
        <f>'9496'!X296</f>
        <v>0</v>
      </c>
      <c r="G298" s="29">
        <v>0</v>
      </c>
      <c r="H298" s="16">
        <f t="shared" si="39"/>
        <v>84761316.69104214</v>
      </c>
      <c r="I298" s="18">
        <f t="shared" si="43"/>
        <v>397831895.13033205</v>
      </c>
      <c r="J298" s="16">
        <f t="shared" si="46"/>
        <v>84761316.69104214</v>
      </c>
      <c r="K298" s="19">
        <f t="shared" si="47"/>
        <v>313070578.43928993</v>
      </c>
      <c r="L298" s="16">
        <f t="shared" si="40"/>
        <v>25115324428.873352</v>
      </c>
      <c r="M298" s="17">
        <f>VLOOKUP(B298,Encargos!$A$8:$B$652,2,0)</f>
        <v>2.313E-3</v>
      </c>
    </row>
    <row r="299" spans="1:13" x14ac:dyDescent="0.25">
      <c r="A299">
        <f t="shared" si="44"/>
        <v>71</v>
      </c>
      <c r="B299" s="1">
        <v>53540</v>
      </c>
      <c r="C299" s="16">
        <f t="shared" si="42"/>
        <v>25115324428.873352</v>
      </c>
      <c r="D299" s="16">
        <f t="shared" si="41"/>
        <v>58091745.403984062</v>
      </c>
      <c r="E299" s="16">
        <f t="shared" si="45"/>
        <v>25173416174.277336</v>
      </c>
      <c r="F299" s="16">
        <f>'9496'!X297</f>
        <v>0</v>
      </c>
      <c r="G299" s="29">
        <v>0</v>
      </c>
      <c r="H299" s="16">
        <f t="shared" si="39"/>
        <v>83911387.247591123</v>
      </c>
      <c r="I299" s="18">
        <f t="shared" si="43"/>
        <v>398752080.30376852</v>
      </c>
      <c r="J299" s="16">
        <f t="shared" si="46"/>
        <v>83911387.247591123</v>
      </c>
      <c r="K299" s="19">
        <f t="shared" si="47"/>
        <v>314840693.05617738</v>
      </c>
      <c r="L299" s="16">
        <f t="shared" si="40"/>
        <v>24858575481.221161</v>
      </c>
      <c r="M299" s="17">
        <f>VLOOKUP(B299,Encargos!$A$8:$B$652,2,0)</f>
        <v>2.313E-3</v>
      </c>
    </row>
    <row r="300" spans="1:13" x14ac:dyDescent="0.25">
      <c r="A300">
        <f t="shared" si="44"/>
        <v>70</v>
      </c>
      <c r="B300" s="1">
        <v>53571</v>
      </c>
      <c r="C300" s="16">
        <f t="shared" si="42"/>
        <v>24858575481.221161</v>
      </c>
      <c r="D300" s="16">
        <f t="shared" si="41"/>
        <v>64184841.892513037</v>
      </c>
      <c r="E300" s="16">
        <f t="shared" si="45"/>
        <v>24922760323.113674</v>
      </c>
      <c r="F300" s="16">
        <f>'9496'!X298</f>
        <v>0</v>
      </c>
      <c r="G300" s="29">
        <v>0</v>
      </c>
      <c r="H300" s="16">
        <f t="shared" si="39"/>
        <v>83075867.743712246</v>
      </c>
      <c r="I300" s="18">
        <f t="shared" si="43"/>
        <v>399781658.1751129</v>
      </c>
      <c r="J300" s="16">
        <f t="shared" si="46"/>
        <v>83075867.743712246</v>
      </c>
      <c r="K300" s="19">
        <f t="shared" si="47"/>
        <v>316705790.43140066</v>
      </c>
      <c r="L300" s="16">
        <f t="shared" si="40"/>
        <v>24606054532.682274</v>
      </c>
      <c r="M300" s="17">
        <f>VLOOKUP(B300,Encargos!$A$8:$B$652,2,0)</f>
        <v>2.5820000000000001E-3</v>
      </c>
    </row>
    <row r="301" spans="1:13" x14ac:dyDescent="0.25">
      <c r="A301">
        <f t="shared" si="44"/>
        <v>69</v>
      </c>
      <c r="B301" s="1">
        <v>53601</v>
      </c>
      <c r="C301" s="16">
        <f t="shared" si="42"/>
        <v>24606054532.682274</v>
      </c>
      <c r="D301" s="16">
        <f t="shared" si="41"/>
        <v>70151861.472677156</v>
      </c>
      <c r="E301" s="16">
        <f t="shared" si="45"/>
        <v>24676206394.154949</v>
      </c>
      <c r="F301" s="16">
        <f>'9496'!X299</f>
        <v>0</v>
      </c>
      <c r="G301" s="29">
        <v>0</v>
      </c>
      <c r="H301" s="16">
        <f t="shared" si="39"/>
        <v>82254021.313849837</v>
      </c>
      <c r="I301" s="18">
        <f t="shared" si="43"/>
        <v>400921435.68257016</v>
      </c>
      <c r="J301" s="16">
        <f t="shared" si="46"/>
        <v>82254021.313849837</v>
      </c>
      <c r="K301" s="19">
        <f t="shared" si="47"/>
        <v>318667414.36872029</v>
      </c>
      <c r="L301" s="16">
        <f t="shared" si="40"/>
        <v>24357538979.786228</v>
      </c>
      <c r="M301" s="17">
        <f>VLOOKUP(B301,Encargos!$A$8:$B$652,2,0)</f>
        <v>2.8509999999999998E-3</v>
      </c>
    </row>
    <row r="302" spans="1:13" x14ac:dyDescent="0.25">
      <c r="A302">
        <f t="shared" si="44"/>
        <v>68</v>
      </c>
      <c r="B302" s="1">
        <v>53632</v>
      </c>
      <c r="C302" s="16">
        <f t="shared" si="42"/>
        <v>24357538979.786228</v>
      </c>
      <c r="D302" s="16">
        <f t="shared" si="41"/>
        <v>43234631.689120561</v>
      </c>
      <c r="E302" s="16">
        <f t="shared" si="45"/>
        <v>24400773611.475349</v>
      </c>
      <c r="F302" s="16">
        <f>'9496'!X300</f>
        <v>0</v>
      </c>
      <c r="G302" s="29">
        <v>0</v>
      </c>
      <c r="H302" s="16">
        <f t="shared" si="39"/>
        <v>81335912.038251176</v>
      </c>
      <c r="I302" s="18">
        <f t="shared" si="43"/>
        <v>401633071.23090672</v>
      </c>
      <c r="J302" s="16">
        <f t="shared" si="46"/>
        <v>81335912.038251176</v>
      </c>
      <c r="K302" s="19">
        <f t="shared" si="47"/>
        <v>320297159.19265556</v>
      </c>
      <c r="L302" s="16">
        <f t="shared" si="40"/>
        <v>24080476452.282692</v>
      </c>
      <c r="M302" s="17">
        <f>VLOOKUP(B302,Encargos!$A$8:$B$652,2,0)</f>
        <v>1.7750000000000001E-3</v>
      </c>
    </row>
    <row r="303" spans="1:13" x14ac:dyDescent="0.25">
      <c r="A303">
        <f t="shared" si="44"/>
        <v>67</v>
      </c>
      <c r="B303" s="1">
        <v>53662</v>
      </c>
      <c r="C303" s="16">
        <f t="shared" si="42"/>
        <v>24080476452.282692</v>
      </c>
      <c r="D303" s="16">
        <f t="shared" si="41"/>
        <v>62175790.199793912</v>
      </c>
      <c r="E303" s="16">
        <f t="shared" si="45"/>
        <v>24142652242.482487</v>
      </c>
      <c r="F303" s="16">
        <f>'9496'!X301</f>
        <v>0</v>
      </c>
      <c r="G303" s="29">
        <v>0</v>
      </c>
      <c r="H303" s="16">
        <f t="shared" si="39"/>
        <v>80475507.474941626</v>
      </c>
      <c r="I303" s="18">
        <f t="shared" si="43"/>
        <v>402670087.82082486</v>
      </c>
      <c r="J303" s="16">
        <f t="shared" si="46"/>
        <v>80475507.474941626</v>
      </c>
      <c r="K303" s="19">
        <f t="shared" si="47"/>
        <v>322194580.34588325</v>
      </c>
      <c r="L303" s="16">
        <f t="shared" si="40"/>
        <v>23820457662.136604</v>
      </c>
      <c r="M303" s="17">
        <f>VLOOKUP(B303,Encargos!$A$8:$B$652,2,0)</f>
        <v>2.5820000000000001E-3</v>
      </c>
    </row>
    <row r="304" spans="1:13" x14ac:dyDescent="0.25">
      <c r="A304">
        <f t="shared" si="44"/>
        <v>66</v>
      </c>
      <c r="B304" s="1">
        <v>53693</v>
      </c>
      <c r="C304" s="16">
        <f t="shared" si="42"/>
        <v>23820457662.136604</v>
      </c>
      <c r="D304" s="16">
        <f t="shared" si="41"/>
        <v>48689015.461407214</v>
      </c>
      <c r="E304" s="16">
        <f t="shared" si="45"/>
        <v>23869146677.598011</v>
      </c>
      <c r="F304" s="16">
        <f>'9496'!X302</f>
        <v>0</v>
      </c>
      <c r="G304" s="29">
        <v>0</v>
      </c>
      <c r="H304" s="16">
        <f t="shared" si="39"/>
        <v>79563822.258660048</v>
      </c>
      <c r="I304" s="18">
        <f t="shared" si="43"/>
        <v>403493145.48033065</v>
      </c>
      <c r="J304" s="16">
        <f t="shared" si="46"/>
        <v>79563822.258660048</v>
      </c>
      <c r="K304" s="19">
        <f t="shared" si="47"/>
        <v>323929323.22167063</v>
      </c>
      <c r="L304" s="16">
        <f t="shared" si="40"/>
        <v>23545217354.376339</v>
      </c>
      <c r="M304" s="17">
        <f>VLOOKUP(B304,Encargos!$A$8:$B$652,2,0)</f>
        <v>2.0439999999999998E-3</v>
      </c>
    </row>
    <row r="305" spans="1:13" x14ac:dyDescent="0.25">
      <c r="A305">
        <f t="shared" si="44"/>
        <v>65</v>
      </c>
      <c r="B305" s="1">
        <v>53724</v>
      </c>
      <c r="C305" s="16">
        <f t="shared" si="42"/>
        <v>23545217354.376339</v>
      </c>
      <c r="D305" s="16">
        <f t="shared" si="41"/>
        <v>48126424.27234523</v>
      </c>
      <c r="E305" s="16">
        <f t="shared" si="45"/>
        <v>23593343778.648685</v>
      </c>
      <c r="F305" s="16">
        <f>'9496'!X303</f>
        <v>0</v>
      </c>
      <c r="G305" s="29">
        <v>0</v>
      </c>
      <c r="H305" s="16">
        <f t="shared" si="39"/>
        <v>78644479.262162283</v>
      </c>
      <c r="I305" s="18">
        <f t="shared" si="43"/>
        <v>404317885.46969247</v>
      </c>
      <c r="J305" s="16">
        <f t="shared" si="46"/>
        <v>78644479.262162283</v>
      </c>
      <c r="K305" s="19">
        <f t="shared" si="47"/>
        <v>325673406.2075302</v>
      </c>
      <c r="L305" s="16">
        <f t="shared" si="40"/>
        <v>23267670372.441154</v>
      </c>
      <c r="M305" s="17">
        <f>VLOOKUP(B305,Encargos!$A$8:$B$652,2,0)</f>
        <v>2.0439999999999998E-3</v>
      </c>
    </row>
    <row r="306" spans="1:13" x14ac:dyDescent="0.25">
      <c r="A306">
        <f t="shared" si="44"/>
        <v>64</v>
      </c>
      <c r="B306" s="1">
        <v>53752</v>
      </c>
      <c r="C306" s="16">
        <f t="shared" si="42"/>
        <v>23267670372.441154</v>
      </c>
      <c r="D306" s="16">
        <f t="shared" si="41"/>
        <v>60077124.90164306</v>
      </c>
      <c r="E306" s="16">
        <f t="shared" si="45"/>
        <v>23327747497.342796</v>
      </c>
      <c r="F306" s="16">
        <f>'9496'!X304</f>
        <v>0</v>
      </c>
      <c r="G306" s="29">
        <v>0</v>
      </c>
      <c r="H306" s="16">
        <f t="shared" si="39"/>
        <v>77759158.324475989</v>
      </c>
      <c r="I306" s="18">
        <f t="shared" si="43"/>
        <v>405361834.2499752</v>
      </c>
      <c r="J306" s="16">
        <f t="shared" si="46"/>
        <v>77759158.324475989</v>
      </c>
      <c r="K306" s="19">
        <f t="shared" si="47"/>
        <v>327602675.9254992</v>
      </c>
      <c r="L306" s="16">
        <f t="shared" si="40"/>
        <v>23000144821.417297</v>
      </c>
      <c r="M306" s="17">
        <f>VLOOKUP(B306,Encargos!$A$8:$B$652,2,0)</f>
        <v>2.5820000000000001E-3</v>
      </c>
    </row>
    <row r="307" spans="1:13" x14ac:dyDescent="0.25">
      <c r="A307">
        <f t="shared" si="44"/>
        <v>63</v>
      </c>
      <c r="B307" s="1">
        <v>53783</v>
      </c>
      <c r="C307" s="16">
        <f t="shared" si="42"/>
        <v>23000144821.417297</v>
      </c>
      <c r="D307" s="16">
        <f t="shared" si="41"/>
        <v>34638218.101054452</v>
      </c>
      <c r="E307" s="16">
        <f t="shared" si="45"/>
        <v>23034783039.518353</v>
      </c>
      <c r="F307" s="16">
        <f>'9496'!X305</f>
        <v>0</v>
      </c>
      <c r="G307" s="29">
        <v>0</v>
      </c>
      <c r="H307" s="16">
        <f t="shared" si="39"/>
        <v>76782610.131727844</v>
      </c>
      <c r="I307" s="18">
        <f t="shared" si="43"/>
        <v>405972309.17235565</v>
      </c>
      <c r="J307" s="16">
        <f t="shared" si="46"/>
        <v>76782610.131727844</v>
      </c>
      <c r="K307" s="19">
        <f t="shared" si="47"/>
        <v>329189699.04062784</v>
      </c>
      <c r="L307" s="16">
        <f t="shared" si="40"/>
        <v>22705593340.477726</v>
      </c>
      <c r="M307" s="17">
        <f>VLOOKUP(B307,Encargos!$A$8:$B$652,2,0)</f>
        <v>1.506E-3</v>
      </c>
    </row>
    <row r="308" spans="1:13" x14ac:dyDescent="0.25">
      <c r="A308">
        <f t="shared" si="44"/>
        <v>62</v>
      </c>
      <c r="B308" s="1">
        <v>53813</v>
      </c>
      <c r="C308" s="16">
        <f t="shared" si="42"/>
        <v>22705593340.477726</v>
      </c>
      <c r="D308" s="16">
        <f t="shared" si="41"/>
        <v>52518037.396524981</v>
      </c>
      <c r="E308" s="16">
        <f t="shared" si="45"/>
        <v>22758111377.874252</v>
      </c>
      <c r="F308" s="16">
        <f>'9496'!X306</f>
        <v>0</v>
      </c>
      <c r="G308" s="29">
        <v>0</v>
      </c>
      <c r="H308" s="16">
        <f t="shared" si="39"/>
        <v>75860371.259580851</v>
      </c>
      <c r="I308" s="18">
        <f t="shared" si="43"/>
        <v>406911323.12347138</v>
      </c>
      <c r="J308" s="16">
        <f t="shared" si="46"/>
        <v>75860371.259580851</v>
      </c>
      <c r="K308" s="19">
        <f t="shared" si="47"/>
        <v>331050951.86389053</v>
      </c>
      <c r="L308" s="16">
        <f t="shared" si="40"/>
        <v>22427060426.010365</v>
      </c>
      <c r="M308" s="17">
        <f>VLOOKUP(B308,Encargos!$A$8:$B$652,2,0)</f>
        <v>2.313E-3</v>
      </c>
    </row>
    <row r="309" spans="1:13" x14ac:dyDescent="0.25">
      <c r="A309">
        <f t="shared" si="44"/>
        <v>61</v>
      </c>
      <c r="B309" s="1">
        <v>53844</v>
      </c>
      <c r="C309" s="16">
        <f t="shared" si="42"/>
        <v>22427060426.010365</v>
      </c>
      <c r="D309" s="16">
        <f t="shared" si="41"/>
        <v>51873790.765361972</v>
      </c>
      <c r="E309" s="16">
        <f t="shared" si="45"/>
        <v>22478934216.775726</v>
      </c>
      <c r="F309" s="16">
        <f>'9496'!X307</f>
        <v>0</v>
      </c>
      <c r="G309" s="29">
        <v>0</v>
      </c>
      <c r="H309" s="16">
        <f t="shared" si="39"/>
        <v>74929780.722585753</v>
      </c>
      <c r="I309" s="18">
        <f t="shared" si="43"/>
        <v>407852509.01385599</v>
      </c>
      <c r="J309" s="16">
        <f t="shared" si="46"/>
        <v>74929780.722585753</v>
      </c>
      <c r="K309" s="19">
        <f t="shared" si="47"/>
        <v>332922728.29127026</v>
      </c>
      <c r="L309" s="16">
        <f t="shared" si="40"/>
        <v>22146011488.484459</v>
      </c>
      <c r="M309" s="17">
        <f>VLOOKUP(B309,Encargos!$A$8:$B$652,2,0)</f>
        <v>2.313E-3</v>
      </c>
    </row>
    <row r="310" spans="1:13" x14ac:dyDescent="0.25">
      <c r="A310">
        <f t="shared" si="44"/>
        <v>60</v>
      </c>
      <c r="B310" s="1">
        <v>53874</v>
      </c>
      <c r="C310" s="16">
        <f t="shared" si="42"/>
        <v>22146011488.484459</v>
      </c>
      <c r="D310" s="16">
        <f t="shared" si="41"/>
        <v>57181001.663266875</v>
      </c>
      <c r="E310" s="16">
        <f t="shared" si="45"/>
        <v>22203192490.147724</v>
      </c>
      <c r="F310" s="16">
        <f>'9496'!X308</f>
        <v>0</v>
      </c>
      <c r="G310" s="29">
        <v>0</v>
      </c>
      <c r="H310" s="16">
        <f t="shared" si="39"/>
        <v>74010641.633825749</v>
      </c>
      <c r="I310" s="18">
        <f t="shared" si="43"/>
        <v>408905584.19212979</v>
      </c>
      <c r="J310" s="16">
        <f t="shared" si="46"/>
        <v>74010641.633825749</v>
      </c>
      <c r="K310" s="19">
        <f t="shared" si="47"/>
        <v>334894942.55830407</v>
      </c>
      <c r="L310" s="16">
        <f t="shared" si="40"/>
        <v>21868297547.58942</v>
      </c>
      <c r="M310" s="17">
        <f>VLOOKUP(B310,Encargos!$A$8:$B$652,2,0)</f>
        <v>2.5820000000000001E-3</v>
      </c>
    </row>
    <row r="311" spans="1:13" x14ac:dyDescent="0.25">
      <c r="A311">
        <f t="shared" si="44"/>
        <v>59</v>
      </c>
      <c r="B311" s="1">
        <v>53905</v>
      </c>
      <c r="C311" s="16">
        <f t="shared" si="42"/>
        <v>21868297547.58942</v>
      </c>
      <c r="D311" s="16">
        <f t="shared" si="41"/>
        <v>38816228.146971226</v>
      </c>
      <c r="E311" s="16">
        <f t="shared" si="45"/>
        <v>21907113775.736393</v>
      </c>
      <c r="F311" s="16">
        <f>'9496'!X309</f>
        <v>0</v>
      </c>
      <c r="G311" s="29">
        <v>0</v>
      </c>
      <c r="H311" s="16">
        <f t="shared" si="39"/>
        <v>73023712.585787982</v>
      </c>
      <c r="I311" s="18">
        <f t="shared" si="43"/>
        <v>409631391.6040709</v>
      </c>
      <c r="J311" s="16">
        <f t="shared" si="46"/>
        <v>73023712.585787982</v>
      </c>
      <c r="K311" s="19">
        <f t="shared" si="47"/>
        <v>336607679.01828289</v>
      </c>
      <c r="L311" s="16">
        <f t="shared" si="40"/>
        <v>21570506096.718109</v>
      </c>
      <c r="M311" s="17">
        <f>VLOOKUP(B311,Encargos!$A$8:$B$652,2,0)</f>
        <v>1.7750000000000001E-3</v>
      </c>
    </row>
    <row r="312" spans="1:13" x14ac:dyDescent="0.25">
      <c r="A312">
        <f t="shared" si="44"/>
        <v>58</v>
      </c>
      <c r="B312" s="1">
        <v>53936</v>
      </c>
      <c r="C312" s="16">
        <f t="shared" si="42"/>
        <v>21570506096.718109</v>
      </c>
      <c r="D312" s="16">
        <f t="shared" si="41"/>
        <v>61497512.881743327</v>
      </c>
      <c r="E312" s="16">
        <f t="shared" si="45"/>
        <v>21632003609.599854</v>
      </c>
      <c r="F312" s="16">
        <f>'9496'!X310</f>
        <v>0</v>
      </c>
      <c r="G312" s="29">
        <v>0</v>
      </c>
      <c r="H312" s="16">
        <f t="shared" si="39"/>
        <v>72106678.698666185</v>
      </c>
      <c r="I312" s="18">
        <f t="shared" si="43"/>
        <v>410799250.70153403</v>
      </c>
      <c r="J312" s="16">
        <f t="shared" si="46"/>
        <v>72106678.698666185</v>
      </c>
      <c r="K312" s="19">
        <f t="shared" si="47"/>
        <v>338692572.00286782</v>
      </c>
      <c r="L312" s="16">
        <f t="shared" si="40"/>
        <v>21293311037.596985</v>
      </c>
      <c r="M312" s="17">
        <f>VLOOKUP(B312,Encargos!$A$8:$B$652,2,0)</f>
        <v>2.8509999999999998E-3</v>
      </c>
    </row>
    <row r="313" spans="1:13" x14ac:dyDescent="0.25">
      <c r="A313">
        <f t="shared" si="44"/>
        <v>57</v>
      </c>
      <c r="B313" s="1">
        <v>53966</v>
      </c>
      <c r="C313" s="16">
        <f t="shared" si="42"/>
        <v>21293311037.596985</v>
      </c>
      <c r="D313" s="16">
        <f t="shared" si="41"/>
        <v>54979329.099075414</v>
      </c>
      <c r="E313" s="16">
        <f t="shared" si="45"/>
        <v>21348290366.69606</v>
      </c>
      <c r="F313" s="16">
        <f>'9496'!X311</f>
        <v>0</v>
      </c>
      <c r="G313" s="29">
        <v>0</v>
      </c>
      <c r="H313" s="16">
        <f t="shared" si="39"/>
        <v>71160967.888986871</v>
      </c>
      <c r="I313" s="18">
        <f t="shared" si="43"/>
        <v>411859934.36684543</v>
      </c>
      <c r="J313" s="16">
        <f t="shared" si="46"/>
        <v>71160967.888986871</v>
      </c>
      <c r="K313" s="19">
        <f t="shared" si="47"/>
        <v>340698966.47785854</v>
      </c>
      <c r="L313" s="16">
        <f t="shared" si="40"/>
        <v>21007591400.218204</v>
      </c>
      <c r="M313" s="17">
        <f>VLOOKUP(B313,Encargos!$A$8:$B$652,2,0)</f>
        <v>2.5820000000000001E-3</v>
      </c>
    </row>
    <row r="314" spans="1:13" x14ac:dyDescent="0.25">
      <c r="A314">
        <f t="shared" si="44"/>
        <v>56</v>
      </c>
      <c r="B314" s="1">
        <v>53997</v>
      </c>
      <c r="C314" s="16">
        <f t="shared" si="42"/>
        <v>21007591400.218204</v>
      </c>
      <c r="D314" s="16">
        <f t="shared" si="41"/>
        <v>48590558.908704706</v>
      </c>
      <c r="E314" s="16">
        <f t="shared" si="45"/>
        <v>21056181959.126907</v>
      </c>
      <c r="F314" s="16">
        <f>'9496'!X312</f>
        <v>0</v>
      </c>
      <c r="G314" s="29">
        <v>0</v>
      </c>
      <c r="H314" s="16">
        <f t="shared" si="39"/>
        <v>70187273.197089702</v>
      </c>
      <c r="I314" s="18">
        <f t="shared" si="43"/>
        <v>412812566.39503598</v>
      </c>
      <c r="J314" s="16">
        <f t="shared" si="46"/>
        <v>70187273.197089702</v>
      </c>
      <c r="K314" s="19">
        <f t="shared" si="47"/>
        <v>342625293.19794631</v>
      </c>
      <c r="L314" s="16">
        <f t="shared" si="40"/>
        <v>20713556665.928963</v>
      </c>
      <c r="M314" s="17">
        <f>VLOOKUP(B314,Encargos!$A$8:$B$652,2,0)</f>
        <v>2.313E-3</v>
      </c>
    </row>
    <row r="315" spans="1:13" x14ac:dyDescent="0.25">
      <c r="A315">
        <f t="shared" si="44"/>
        <v>55</v>
      </c>
      <c r="B315" s="1">
        <v>54027</v>
      </c>
      <c r="C315" s="16">
        <f t="shared" si="42"/>
        <v>20713556665.928963</v>
      </c>
      <c r="D315" s="16">
        <f t="shared" si="41"/>
        <v>59054350.05456347</v>
      </c>
      <c r="E315" s="16">
        <f t="shared" si="45"/>
        <v>20772611015.983524</v>
      </c>
      <c r="F315" s="16">
        <f>'9496'!X313</f>
        <v>0</v>
      </c>
      <c r="G315" s="29">
        <v>0</v>
      </c>
      <c r="H315" s="16">
        <f t="shared" si="39"/>
        <v>69242036.719945088</v>
      </c>
      <c r="I315" s="18">
        <f t="shared" si="43"/>
        <v>413989495.02182811</v>
      </c>
      <c r="J315" s="16">
        <f t="shared" si="46"/>
        <v>69242036.719945088</v>
      </c>
      <c r="K315" s="19">
        <f t="shared" si="47"/>
        <v>344747458.30188304</v>
      </c>
      <c r="L315" s="16">
        <f t="shared" si="40"/>
        <v>20427863557.681641</v>
      </c>
      <c r="M315" s="17">
        <f>VLOOKUP(B315,Encargos!$A$8:$B$652,2,0)</f>
        <v>2.8509999999999998E-3</v>
      </c>
    </row>
    <row r="316" spans="1:13" x14ac:dyDescent="0.25">
      <c r="A316">
        <f t="shared" si="44"/>
        <v>54</v>
      </c>
      <c r="B316" s="1">
        <v>54058</v>
      </c>
      <c r="C316" s="16">
        <f t="shared" si="42"/>
        <v>20427863557.681641</v>
      </c>
      <c r="D316" s="16">
        <f t="shared" si="41"/>
        <v>41754553.111901268</v>
      </c>
      <c r="E316" s="16">
        <f t="shared" si="45"/>
        <v>20469618110.793541</v>
      </c>
      <c r="F316" s="16">
        <f>'9496'!X314</f>
        <v>0</v>
      </c>
      <c r="G316" s="29">
        <v>0</v>
      </c>
      <c r="H316" s="16">
        <f t="shared" si="39"/>
        <v>68232060.36931181</v>
      </c>
      <c r="I316" s="18">
        <f t="shared" si="43"/>
        <v>414835689.54965281</v>
      </c>
      <c r="J316" s="16">
        <f t="shared" si="46"/>
        <v>68232060.36931181</v>
      </c>
      <c r="K316" s="19">
        <f t="shared" si="47"/>
        <v>346603629.18034101</v>
      </c>
      <c r="L316" s="16">
        <f t="shared" si="40"/>
        <v>20123014481.613201</v>
      </c>
      <c r="M316" s="17">
        <f>VLOOKUP(B316,Encargos!$A$8:$B$652,2,0)</f>
        <v>2.0439999999999998E-3</v>
      </c>
    </row>
    <row r="317" spans="1:13" x14ac:dyDescent="0.25">
      <c r="A317">
        <f t="shared" si="44"/>
        <v>53</v>
      </c>
      <c r="B317" s="1">
        <v>54089</v>
      </c>
      <c r="C317" s="16">
        <f t="shared" si="42"/>
        <v>20123014481.613201</v>
      </c>
      <c r="D317" s="16">
        <f t="shared" si="41"/>
        <v>46544532.495971337</v>
      </c>
      <c r="E317" s="16">
        <f t="shared" si="45"/>
        <v>20169559014.109173</v>
      </c>
      <c r="F317" s="16">
        <f>'9496'!X315</f>
        <v>0</v>
      </c>
      <c r="G317" s="29">
        <v>0</v>
      </c>
      <c r="H317" s="16">
        <f t="shared" si="39"/>
        <v>67231863.380363911</v>
      </c>
      <c r="I317" s="18">
        <f t="shared" si="43"/>
        <v>415795204.4995811</v>
      </c>
      <c r="J317" s="16">
        <f t="shared" si="46"/>
        <v>67231863.380363911</v>
      </c>
      <c r="K317" s="19">
        <f t="shared" si="47"/>
        <v>348563341.11921716</v>
      </c>
      <c r="L317" s="16">
        <f t="shared" si="40"/>
        <v>19820995672.989956</v>
      </c>
      <c r="M317" s="17">
        <f>VLOOKUP(B317,Encargos!$A$8:$B$652,2,0)</f>
        <v>2.313E-3</v>
      </c>
    </row>
    <row r="318" spans="1:13" x14ac:dyDescent="0.25">
      <c r="A318">
        <f t="shared" si="44"/>
        <v>52</v>
      </c>
      <c r="B318" s="1">
        <v>54118</v>
      </c>
      <c r="C318" s="16">
        <f t="shared" si="42"/>
        <v>19820995672.989956</v>
      </c>
      <c r="D318" s="16">
        <f t="shared" si="41"/>
        <v>51177810.827660069</v>
      </c>
      <c r="E318" s="16">
        <f t="shared" si="45"/>
        <v>19872173483.817616</v>
      </c>
      <c r="F318" s="16">
        <f>'9496'!X316</f>
        <v>0</v>
      </c>
      <c r="G318" s="29">
        <v>0</v>
      </c>
      <c r="H318" s="16">
        <f t="shared" si="39"/>
        <v>66240578.279392056</v>
      </c>
      <c r="I318" s="18">
        <f t="shared" si="43"/>
        <v>416868787.71759903</v>
      </c>
      <c r="J318" s="16">
        <f t="shared" si="46"/>
        <v>66240578.279392056</v>
      </c>
      <c r="K318" s="19">
        <f t="shared" si="47"/>
        <v>350628209.43820697</v>
      </c>
      <c r="L318" s="16">
        <f t="shared" si="40"/>
        <v>19521545274.37941</v>
      </c>
      <c r="M318" s="17">
        <f>VLOOKUP(B318,Encargos!$A$8:$B$652,2,0)</f>
        <v>2.5820000000000001E-3</v>
      </c>
    </row>
    <row r="319" spans="1:13" x14ac:dyDescent="0.25">
      <c r="A319">
        <f t="shared" si="44"/>
        <v>51</v>
      </c>
      <c r="B319" s="1">
        <v>54149</v>
      </c>
      <c r="C319" s="16">
        <f t="shared" si="42"/>
        <v>19521545274.37941</v>
      </c>
      <c r="D319" s="16">
        <f t="shared" si="41"/>
        <v>29399447.183215391</v>
      </c>
      <c r="E319" s="16">
        <f t="shared" si="45"/>
        <v>19550944721.562626</v>
      </c>
      <c r="F319" s="16">
        <f>'9496'!X317</f>
        <v>0</v>
      </c>
      <c r="G319" s="29">
        <v>0</v>
      </c>
      <c r="H319" s="16">
        <f t="shared" si="39"/>
        <v>65169815.738542087</v>
      </c>
      <c r="I319" s="18">
        <f t="shared" si="43"/>
        <v>417496592.11190176</v>
      </c>
      <c r="J319" s="16">
        <f t="shared" si="46"/>
        <v>65169815.738542087</v>
      </c>
      <c r="K319" s="19">
        <f t="shared" si="47"/>
        <v>352326776.37335968</v>
      </c>
      <c r="L319" s="16">
        <f t="shared" si="40"/>
        <v>19198617945.189266</v>
      </c>
      <c r="M319" s="17">
        <f>VLOOKUP(B319,Encargos!$A$8:$B$652,2,0)</f>
        <v>1.506E-3</v>
      </c>
    </row>
    <row r="320" spans="1:13" x14ac:dyDescent="0.25">
      <c r="A320">
        <f t="shared" si="44"/>
        <v>50</v>
      </c>
      <c r="B320" s="1">
        <v>54179</v>
      </c>
      <c r="C320" s="16">
        <f t="shared" si="42"/>
        <v>19198617945.189266</v>
      </c>
      <c r="D320" s="16">
        <f t="shared" si="41"/>
        <v>49570831.534478687</v>
      </c>
      <c r="E320" s="16">
        <f t="shared" si="45"/>
        <v>19248188776.723743</v>
      </c>
      <c r="F320" s="16">
        <f>'9496'!X318</f>
        <v>0</v>
      </c>
      <c r="G320" s="29">
        <v>0</v>
      </c>
      <c r="H320" s="16">
        <f t="shared" ref="H320:H366" si="48">SUM(E320:G320)*$N$4</f>
        <v>64160629.255745813</v>
      </c>
      <c r="I320" s="18">
        <f t="shared" si="43"/>
        <v>418574568.31273472</v>
      </c>
      <c r="J320" s="16">
        <f t="shared" si="46"/>
        <v>64160629.255745813</v>
      </c>
      <c r="K320" s="19">
        <f t="shared" si="47"/>
        <v>354413939.05698889</v>
      </c>
      <c r="L320" s="16">
        <f t="shared" ref="L320:L366" si="49">SUM(E320:H320)-I320</f>
        <v>18893774837.666752</v>
      </c>
      <c r="M320" s="17">
        <f>VLOOKUP(B320,Encargos!$A$8:$B$652,2,0)</f>
        <v>2.5820000000000001E-3</v>
      </c>
    </row>
    <row r="321" spans="1:13" x14ac:dyDescent="0.25">
      <c r="A321">
        <f t="shared" si="44"/>
        <v>49</v>
      </c>
      <c r="B321" s="1">
        <v>54210</v>
      </c>
      <c r="C321" s="16">
        <f t="shared" si="42"/>
        <v>18893774837.666752</v>
      </c>
      <c r="D321" s="16">
        <f t="shared" ref="D321:D366" si="50">C321*M321</f>
        <v>38618875.768190838</v>
      </c>
      <c r="E321" s="16">
        <f t="shared" si="45"/>
        <v>18932393713.434944</v>
      </c>
      <c r="F321" s="16">
        <f>'9496'!X319</f>
        <v>0</v>
      </c>
      <c r="G321" s="29">
        <v>0</v>
      </c>
      <c r="H321" s="16">
        <f t="shared" si="48"/>
        <v>63107979.044783153</v>
      </c>
      <c r="I321" s="18">
        <f t="shared" si="43"/>
        <v>419430134.73036587</v>
      </c>
      <c r="J321" s="16">
        <f t="shared" si="46"/>
        <v>63107979.044783153</v>
      </c>
      <c r="K321" s="19">
        <f t="shared" si="47"/>
        <v>356322155.6855827</v>
      </c>
      <c r="L321" s="16">
        <f t="shared" si="49"/>
        <v>18576071557.749363</v>
      </c>
      <c r="M321" s="17">
        <f>VLOOKUP(B321,Encargos!$A$8:$B$652,2,0)</f>
        <v>2.0439999999999998E-3</v>
      </c>
    </row>
    <row r="322" spans="1:13" x14ac:dyDescent="0.25">
      <c r="A322">
        <f t="shared" si="44"/>
        <v>48</v>
      </c>
      <c r="B322" s="1">
        <v>54240</v>
      </c>
      <c r="C322" s="16">
        <f t="shared" si="42"/>
        <v>18576071557.749363</v>
      </c>
      <c r="D322" s="16">
        <f t="shared" si="50"/>
        <v>37969490.264039695</v>
      </c>
      <c r="E322" s="16">
        <f t="shared" si="45"/>
        <v>18614041048.013401</v>
      </c>
      <c r="F322" s="16">
        <f>'9496'!X320</f>
        <v>0</v>
      </c>
      <c r="G322" s="29">
        <v>0</v>
      </c>
      <c r="H322" s="16">
        <f t="shared" si="48"/>
        <v>62046803.493378006</v>
      </c>
      <c r="I322" s="18">
        <f t="shared" si="43"/>
        <v>420287449.92575479</v>
      </c>
      <c r="J322" s="16">
        <f t="shared" si="46"/>
        <v>62046803.493378006</v>
      </c>
      <c r="K322" s="19">
        <f t="shared" si="47"/>
        <v>358240646.4323768</v>
      </c>
      <c r="L322" s="16">
        <f t="shared" si="49"/>
        <v>18255800401.581024</v>
      </c>
      <c r="M322" s="17">
        <f>VLOOKUP(B322,Encargos!$A$8:$B$652,2,0)</f>
        <v>2.0439999999999998E-3</v>
      </c>
    </row>
    <row r="323" spans="1:13" x14ac:dyDescent="0.25">
      <c r="A323">
        <f t="shared" si="44"/>
        <v>47</v>
      </c>
      <c r="B323" s="1">
        <v>54271</v>
      </c>
      <c r="C323" s="16">
        <f t="shared" si="42"/>
        <v>18255800401.581024</v>
      </c>
      <c r="D323" s="16">
        <f t="shared" si="50"/>
        <v>42225666.328856908</v>
      </c>
      <c r="E323" s="16">
        <f t="shared" si="45"/>
        <v>18298026067.909882</v>
      </c>
      <c r="F323" s="16">
        <f>'9496'!X321</f>
        <v>0</v>
      </c>
      <c r="G323" s="29">
        <v>0</v>
      </c>
      <c r="H323" s="16">
        <f t="shared" si="48"/>
        <v>60993420.226366274</v>
      </c>
      <c r="I323" s="18">
        <f t="shared" si="43"/>
        <v>421259574.79743302</v>
      </c>
      <c r="J323" s="16">
        <f t="shared" si="46"/>
        <v>60993420.226366274</v>
      </c>
      <c r="K323" s="19">
        <f t="shared" si="47"/>
        <v>360266154.57106674</v>
      </c>
      <c r="L323" s="16">
        <f t="shared" si="49"/>
        <v>17937759913.338818</v>
      </c>
      <c r="M323" s="17">
        <f>VLOOKUP(B323,Encargos!$A$8:$B$652,2,0)</f>
        <v>2.313E-3</v>
      </c>
    </row>
    <row r="324" spans="1:13" x14ac:dyDescent="0.25">
      <c r="A324">
        <f t="shared" si="44"/>
        <v>46</v>
      </c>
      <c r="B324" s="1">
        <v>54302</v>
      </c>
      <c r="C324" s="16">
        <f t="shared" si="42"/>
        <v>17937759913.338818</v>
      </c>
      <c r="D324" s="16">
        <f t="shared" si="50"/>
        <v>51140553.512928963</v>
      </c>
      <c r="E324" s="16">
        <f t="shared" si="45"/>
        <v>17988900466.851746</v>
      </c>
      <c r="F324" s="16">
        <f>'9496'!X322</f>
        <v>0</v>
      </c>
      <c r="G324" s="29">
        <v>0</v>
      </c>
      <c r="H324" s="16">
        <f t="shared" si="48"/>
        <v>59963001.55617249</v>
      </c>
      <c r="I324" s="18">
        <f t="shared" si="43"/>
        <v>422460585.84518057</v>
      </c>
      <c r="J324" s="16">
        <f t="shared" si="46"/>
        <v>59963001.55617249</v>
      </c>
      <c r="K324" s="19">
        <f t="shared" si="47"/>
        <v>362497584.28900808</v>
      </c>
      <c r="L324" s="16">
        <f t="shared" si="49"/>
        <v>17626402882.562737</v>
      </c>
      <c r="M324" s="17">
        <f>VLOOKUP(B324,Encargos!$A$8:$B$652,2,0)</f>
        <v>2.8509999999999998E-3</v>
      </c>
    </row>
    <row r="325" spans="1:13" x14ac:dyDescent="0.25">
      <c r="A325">
        <f t="shared" si="44"/>
        <v>45</v>
      </c>
      <c r="B325" s="1">
        <v>54332</v>
      </c>
      <c r="C325" s="16">
        <f t="shared" ref="C325:C366" si="51">L324</f>
        <v>17626402882.562737</v>
      </c>
      <c r="D325" s="16">
        <f t="shared" si="50"/>
        <v>40769869.86736761</v>
      </c>
      <c r="E325" s="16">
        <f t="shared" si="45"/>
        <v>17667172752.430103</v>
      </c>
      <c r="F325" s="16">
        <f>'9496'!X323</f>
        <v>0</v>
      </c>
      <c r="G325" s="29">
        <v>0</v>
      </c>
      <c r="H325" s="16">
        <f t="shared" si="48"/>
        <v>58890575.841433682</v>
      </c>
      <c r="I325" s="18">
        <f t="shared" si="43"/>
        <v>423437737.18024039</v>
      </c>
      <c r="J325" s="16">
        <f t="shared" si="46"/>
        <v>58890575.841433682</v>
      </c>
      <c r="K325" s="19">
        <f t="shared" si="47"/>
        <v>364547161.33880669</v>
      </c>
      <c r="L325" s="16">
        <f t="shared" si="49"/>
        <v>17302625591.091297</v>
      </c>
      <c r="M325" s="17">
        <f>VLOOKUP(B325,Encargos!$A$8:$B$652,2,0)</f>
        <v>2.313E-3</v>
      </c>
    </row>
    <row r="326" spans="1:13" x14ac:dyDescent="0.25">
      <c r="A326">
        <f t="shared" si="44"/>
        <v>44</v>
      </c>
      <c r="B326" s="1">
        <v>54363</v>
      </c>
      <c r="C326" s="16">
        <f t="shared" si="51"/>
        <v>17302625591.091297</v>
      </c>
      <c r="D326" s="16">
        <f t="shared" si="50"/>
        <v>40020972.992194168</v>
      </c>
      <c r="E326" s="16">
        <f t="shared" si="45"/>
        <v>17342646564.083492</v>
      </c>
      <c r="F326" s="16">
        <f>'9496'!X324</f>
        <v>0</v>
      </c>
      <c r="G326" s="29">
        <v>0</v>
      </c>
      <c r="H326" s="16">
        <f t="shared" si="48"/>
        <v>57808821.880278312</v>
      </c>
      <c r="I326" s="18">
        <f t="shared" si="43"/>
        <v>424417148.66633832</v>
      </c>
      <c r="J326" s="16">
        <f t="shared" si="46"/>
        <v>57808821.880278312</v>
      </c>
      <c r="K326" s="19">
        <f t="shared" si="47"/>
        <v>366608326.78606004</v>
      </c>
      <c r="L326" s="16">
        <f t="shared" si="49"/>
        <v>16976038237.297434</v>
      </c>
      <c r="M326" s="17">
        <f>VLOOKUP(B326,Encargos!$A$8:$B$652,2,0)</f>
        <v>2.313E-3</v>
      </c>
    </row>
    <row r="327" spans="1:13" x14ac:dyDescent="0.25">
      <c r="A327">
        <f t="shared" si="44"/>
        <v>43</v>
      </c>
      <c r="B327" s="1">
        <v>54393</v>
      </c>
      <c r="C327" s="16">
        <f t="shared" si="51"/>
        <v>16976038237.297434</v>
      </c>
      <c r="D327" s="16">
        <f t="shared" si="50"/>
        <v>39265576.442868963</v>
      </c>
      <c r="E327" s="16">
        <f t="shared" si="45"/>
        <v>17015303813.740303</v>
      </c>
      <c r="F327" s="16">
        <f>'9496'!X325</f>
        <v>0</v>
      </c>
      <c r="G327" s="29">
        <v>0</v>
      </c>
      <c r="H327" s="16">
        <f t="shared" si="48"/>
        <v>56717679.37913435</v>
      </c>
      <c r="I327" s="18">
        <f t="shared" si="43"/>
        <v>425398825.53120369</v>
      </c>
      <c r="J327" s="16">
        <f t="shared" si="46"/>
        <v>56717679.37913435</v>
      </c>
      <c r="K327" s="19">
        <f t="shared" si="47"/>
        <v>368681146.15206933</v>
      </c>
      <c r="L327" s="16">
        <f t="shared" si="49"/>
        <v>16646622667.588234</v>
      </c>
      <c r="M327" s="17">
        <f>VLOOKUP(B327,Encargos!$A$8:$B$652,2,0)</f>
        <v>2.313E-3</v>
      </c>
    </row>
    <row r="328" spans="1:13" x14ac:dyDescent="0.25">
      <c r="A328">
        <f t="shared" si="44"/>
        <v>42</v>
      </c>
      <c r="B328" s="1">
        <v>54424</v>
      </c>
      <c r="C328" s="16">
        <f t="shared" si="51"/>
        <v>16646622667.588234</v>
      </c>
      <c r="D328" s="16">
        <f t="shared" si="50"/>
        <v>34025696.732550345</v>
      </c>
      <c r="E328" s="16">
        <f t="shared" si="45"/>
        <v>16680648364.320784</v>
      </c>
      <c r="F328" s="16">
        <f>'9496'!X326</f>
        <v>0</v>
      </c>
      <c r="G328" s="29">
        <v>0</v>
      </c>
      <c r="H328" s="16">
        <f t="shared" si="48"/>
        <v>55602161.214402616</v>
      </c>
      <c r="I328" s="18">
        <f t="shared" si="43"/>
        <v>426268340.73058945</v>
      </c>
      <c r="J328" s="16">
        <f t="shared" si="46"/>
        <v>55602161.214402616</v>
      </c>
      <c r="K328" s="19">
        <f t="shared" si="47"/>
        <v>370666179.51618683</v>
      </c>
      <c r="L328" s="16">
        <f t="shared" si="49"/>
        <v>16309982184.804598</v>
      </c>
      <c r="M328" s="17">
        <f>VLOOKUP(B328,Encargos!$A$8:$B$652,2,0)</f>
        <v>2.0439999999999998E-3</v>
      </c>
    </row>
    <row r="329" spans="1:13" x14ac:dyDescent="0.25">
      <c r="A329">
        <f t="shared" si="44"/>
        <v>41</v>
      </c>
      <c r="B329" s="1">
        <v>54455</v>
      </c>
      <c r="C329" s="16">
        <f t="shared" si="51"/>
        <v>16309982184.804598</v>
      </c>
      <c r="D329" s="16">
        <f t="shared" si="50"/>
        <v>42112374.001165472</v>
      </c>
      <c r="E329" s="16">
        <f t="shared" si="45"/>
        <v>16352094558.805763</v>
      </c>
      <c r="F329" s="16">
        <f>'9496'!X327</f>
        <v>0</v>
      </c>
      <c r="G329" s="29">
        <v>0</v>
      </c>
      <c r="H329" s="16">
        <f t="shared" si="48"/>
        <v>54506981.862685882</v>
      </c>
      <c r="I329" s="18">
        <f t="shared" si="43"/>
        <v>427368965.58635587</v>
      </c>
      <c r="J329" s="16">
        <f t="shared" si="46"/>
        <v>54506981.862685882</v>
      </c>
      <c r="K329" s="19">
        <f t="shared" si="47"/>
        <v>372861983.72367001</v>
      </c>
      <c r="L329" s="16">
        <f t="shared" si="49"/>
        <v>15979232575.082094</v>
      </c>
      <c r="M329" s="17">
        <f>VLOOKUP(B329,Encargos!$A$8:$B$652,2,0)</f>
        <v>2.5820000000000001E-3</v>
      </c>
    </row>
    <row r="330" spans="1:13" x14ac:dyDescent="0.25">
      <c r="A330">
        <f t="shared" si="44"/>
        <v>40</v>
      </c>
      <c r="B330" s="1">
        <v>54483</v>
      </c>
      <c r="C330" s="16">
        <f t="shared" si="51"/>
        <v>15979232575.082094</v>
      </c>
      <c r="D330" s="16">
        <f t="shared" si="50"/>
        <v>32661551.383467797</v>
      </c>
      <c r="E330" s="16">
        <f t="shared" si="45"/>
        <v>16011894126.465563</v>
      </c>
      <c r="F330" s="16">
        <f>'9496'!X328</f>
        <v>0</v>
      </c>
      <c r="G330" s="29">
        <v>0</v>
      </c>
      <c r="H330" s="16">
        <f t="shared" si="48"/>
        <v>53372980.421551883</v>
      </c>
      <c r="I330" s="18">
        <f t="shared" ref="I330:I366" si="52">PMT($N$4,A330,-SUM(E330:G330))</f>
        <v>428242507.7520144</v>
      </c>
      <c r="J330" s="16">
        <f t="shared" si="46"/>
        <v>53372980.421551883</v>
      </c>
      <c r="K330" s="19">
        <f t="shared" si="47"/>
        <v>374869527.33046252</v>
      </c>
      <c r="L330" s="16">
        <f t="shared" si="49"/>
        <v>15637024599.135101</v>
      </c>
      <c r="M330" s="17">
        <f>VLOOKUP(B330,Encargos!$A$8:$B$652,2,0)</f>
        <v>2.0439999999999998E-3</v>
      </c>
    </row>
    <row r="331" spans="1:13" x14ac:dyDescent="0.25">
      <c r="A331">
        <f t="shared" si="44"/>
        <v>39</v>
      </c>
      <c r="B331" s="1">
        <v>54514</v>
      </c>
      <c r="C331" s="16">
        <f t="shared" si="51"/>
        <v>15637024599.135101</v>
      </c>
      <c r="D331" s="16">
        <f t="shared" si="50"/>
        <v>31962078.280632146</v>
      </c>
      <c r="E331" s="16">
        <f t="shared" si="45"/>
        <v>15668986677.415733</v>
      </c>
      <c r="F331" s="16">
        <f>'9496'!X329</f>
        <v>0</v>
      </c>
      <c r="G331" s="29">
        <v>0</v>
      </c>
      <c r="H331" s="16">
        <f t="shared" si="48"/>
        <v>52229955.591385782</v>
      </c>
      <c r="I331" s="18">
        <f t="shared" si="52"/>
        <v>429117835.43785959</v>
      </c>
      <c r="J331" s="16">
        <f t="shared" si="46"/>
        <v>52229955.591385782</v>
      </c>
      <c r="K331" s="19">
        <f t="shared" si="47"/>
        <v>376887879.84647381</v>
      </c>
      <c r="L331" s="16">
        <f t="shared" si="49"/>
        <v>15292098797.569258</v>
      </c>
      <c r="M331" s="17">
        <f>VLOOKUP(B331,Encargos!$A$8:$B$652,2,0)</f>
        <v>2.0439999999999998E-3</v>
      </c>
    </row>
    <row r="332" spans="1:13" x14ac:dyDescent="0.25">
      <c r="A332">
        <f t="shared" ref="A332:A369" si="53">A331-1</f>
        <v>38</v>
      </c>
      <c r="B332" s="1">
        <v>54544</v>
      </c>
      <c r="C332" s="16">
        <f t="shared" si="51"/>
        <v>15292098797.569258</v>
      </c>
      <c r="D332" s="16">
        <f t="shared" si="50"/>
        <v>35370624.518777691</v>
      </c>
      <c r="E332" s="16">
        <f t="shared" si="45"/>
        <v>15327469422.088036</v>
      </c>
      <c r="F332" s="16">
        <f>'9496'!X330</f>
        <v>0</v>
      </c>
      <c r="G332" s="29">
        <v>0</v>
      </c>
      <c r="H332" s="16">
        <f t="shared" si="48"/>
        <v>51091564.740293458</v>
      </c>
      <c r="I332" s="18">
        <f t="shared" si="52"/>
        <v>430110384.99122727</v>
      </c>
      <c r="J332" s="16">
        <f t="shared" si="46"/>
        <v>51091564.740293458</v>
      </c>
      <c r="K332" s="19">
        <f t="shared" si="47"/>
        <v>379018820.25093383</v>
      </c>
      <c r="L332" s="16">
        <f t="shared" si="49"/>
        <v>14948450601.837101</v>
      </c>
      <c r="M332" s="17">
        <f>VLOOKUP(B332,Encargos!$A$8:$B$652,2,0)</f>
        <v>2.313E-3</v>
      </c>
    </row>
    <row r="333" spans="1:13" x14ac:dyDescent="0.25">
      <c r="A333">
        <f t="shared" si="53"/>
        <v>37</v>
      </c>
      <c r="B333" s="1">
        <v>54575</v>
      </c>
      <c r="C333" s="16">
        <f t="shared" si="51"/>
        <v>14948450601.837101</v>
      </c>
      <c r="D333" s="16">
        <f t="shared" si="50"/>
        <v>30554633.030155033</v>
      </c>
      <c r="E333" s="16">
        <f t="shared" ref="E333:E366" si="54">C333+D333</f>
        <v>14979005234.867256</v>
      </c>
      <c r="F333" s="16">
        <f>'9496'!X331</f>
        <v>0</v>
      </c>
      <c r="G333" s="29">
        <v>0</v>
      </c>
      <c r="H333" s="16">
        <f t="shared" si="48"/>
        <v>49930017.44955752</v>
      </c>
      <c r="I333" s="18">
        <f t="shared" si="52"/>
        <v>430989530.61814928</v>
      </c>
      <c r="J333" s="16">
        <f t="shared" ref="J333:J366" si="55">H333</f>
        <v>49930017.44955752</v>
      </c>
      <c r="K333" s="19">
        <f t="shared" ref="K333:K366" si="56">I333-J333</f>
        <v>381059513.16859174</v>
      </c>
      <c r="L333" s="16">
        <f t="shared" si="49"/>
        <v>14597945721.698666</v>
      </c>
      <c r="M333" s="17">
        <f>VLOOKUP(B333,Encargos!$A$8:$B$652,2,0)</f>
        <v>2.0439999999999998E-3</v>
      </c>
    </row>
    <row r="334" spans="1:13" x14ac:dyDescent="0.25">
      <c r="A334">
        <f t="shared" si="53"/>
        <v>36</v>
      </c>
      <c r="B334" s="1">
        <v>54605</v>
      </c>
      <c r="C334" s="16">
        <f t="shared" si="51"/>
        <v>14597945721.698666</v>
      </c>
      <c r="D334" s="16">
        <f t="shared" si="50"/>
        <v>33765048.454289012</v>
      </c>
      <c r="E334" s="16">
        <f t="shared" si="54"/>
        <v>14631710770.152954</v>
      </c>
      <c r="F334" s="16">
        <f>'9496'!X332</f>
        <v>0</v>
      </c>
      <c r="G334" s="29">
        <v>0</v>
      </c>
      <c r="H334" s="16">
        <f t="shared" si="48"/>
        <v>48772369.233843185</v>
      </c>
      <c r="I334" s="18">
        <f t="shared" si="52"/>
        <v>431986409.40246904</v>
      </c>
      <c r="J334" s="16">
        <f t="shared" si="55"/>
        <v>48772369.233843185</v>
      </c>
      <c r="K334" s="19">
        <f t="shared" si="56"/>
        <v>383214040.16862583</v>
      </c>
      <c r="L334" s="16">
        <f t="shared" si="49"/>
        <v>14248496729.984327</v>
      </c>
      <c r="M334" s="17">
        <f>VLOOKUP(B334,Encargos!$A$8:$B$652,2,0)</f>
        <v>2.313E-3</v>
      </c>
    </row>
    <row r="335" spans="1:13" x14ac:dyDescent="0.25">
      <c r="A335">
        <f t="shared" si="53"/>
        <v>35</v>
      </c>
      <c r="B335" s="1">
        <v>54636</v>
      </c>
      <c r="C335" s="16">
        <f t="shared" si="51"/>
        <v>14248496729.984327</v>
      </c>
      <c r="D335" s="16">
        <f t="shared" si="50"/>
        <v>32956772.936453748</v>
      </c>
      <c r="E335" s="16">
        <f t="shared" si="54"/>
        <v>14281453502.92078</v>
      </c>
      <c r="F335" s="16">
        <f>'9496'!X333</f>
        <v>0</v>
      </c>
      <c r="G335" s="29">
        <v>0</v>
      </c>
      <c r="H335" s="16">
        <f t="shared" si="48"/>
        <v>47604845.009735934</v>
      </c>
      <c r="I335" s="18">
        <f t="shared" si="52"/>
        <v>432985593.96741694</v>
      </c>
      <c r="J335" s="16">
        <f t="shared" si="55"/>
        <v>47604845.009735934</v>
      </c>
      <c r="K335" s="19">
        <f t="shared" si="56"/>
        <v>385380748.957681</v>
      </c>
      <c r="L335" s="16">
        <f t="shared" si="49"/>
        <v>13896072753.963099</v>
      </c>
      <c r="M335" s="17">
        <f>VLOOKUP(B335,Encargos!$A$8:$B$652,2,0)</f>
        <v>2.313E-3</v>
      </c>
    </row>
    <row r="336" spans="1:13" x14ac:dyDescent="0.25">
      <c r="A336">
        <f t="shared" si="53"/>
        <v>34</v>
      </c>
      <c r="B336" s="1">
        <v>54667</v>
      </c>
      <c r="C336" s="16">
        <f t="shared" si="51"/>
        <v>13896072753.963099</v>
      </c>
      <c r="D336" s="16">
        <f t="shared" si="50"/>
        <v>35879659.850732721</v>
      </c>
      <c r="E336" s="16">
        <f t="shared" si="54"/>
        <v>13931952413.813831</v>
      </c>
      <c r="F336" s="16">
        <f>'9496'!X334</f>
        <v>0</v>
      </c>
      <c r="G336" s="29">
        <v>0</v>
      </c>
      <c r="H336" s="16">
        <f t="shared" si="48"/>
        <v>46439841.379379444</v>
      </c>
      <c r="I336" s="18">
        <f t="shared" si="52"/>
        <v>434103562.7710408</v>
      </c>
      <c r="J336" s="16">
        <f t="shared" si="55"/>
        <v>46439841.379379444</v>
      </c>
      <c r="K336" s="19">
        <f t="shared" si="56"/>
        <v>387663721.39166135</v>
      </c>
      <c r="L336" s="16">
        <f t="shared" si="49"/>
        <v>13544288692.422171</v>
      </c>
      <c r="M336" s="17">
        <f>VLOOKUP(B336,Encargos!$A$8:$B$652,2,0)</f>
        <v>2.5820000000000001E-3</v>
      </c>
    </row>
    <row r="337" spans="1:13" x14ac:dyDescent="0.25">
      <c r="A337">
        <f t="shared" si="53"/>
        <v>33</v>
      </c>
      <c r="B337" s="1">
        <v>54697</v>
      </c>
      <c r="C337" s="16">
        <f t="shared" si="51"/>
        <v>13544288692.422171</v>
      </c>
      <c r="D337" s="16">
        <f t="shared" si="50"/>
        <v>34971353.403834045</v>
      </c>
      <c r="E337" s="16">
        <f t="shared" si="54"/>
        <v>13579260045.826004</v>
      </c>
      <c r="F337" s="16">
        <f>'9496'!X335</f>
        <v>0</v>
      </c>
      <c r="G337" s="29">
        <v>0</v>
      </c>
      <c r="H337" s="16">
        <f t="shared" si="48"/>
        <v>45264200.152753353</v>
      </c>
      <c r="I337" s="18">
        <f t="shared" si="52"/>
        <v>435224418.17011565</v>
      </c>
      <c r="J337" s="16">
        <f t="shared" si="55"/>
        <v>45264200.152753353</v>
      </c>
      <c r="K337" s="19">
        <f t="shared" si="56"/>
        <v>389960218.0173623</v>
      </c>
      <c r="L337" s="16">
        <f t="shared" si="49"/>
        <v>13189299827.808641</v>
      </c>
      <c r="M337" s="17">
        <f>VLOOKUP(B337,Encargos!$A$8:$B$652,2,0)</f>
        <v>2.5820000000000001E-3</v>
      </c>
    </row>
    <row r="338" spans="1:13" x14ac:dyDescent="0.25">
      <c r="A338">
        <f t="shared" si="53"/>
        <v>32</v>
      </c>
      <c r="B338" s="1">
        <v>54728</v>
      </c>
      <c r="C338" s="16">
        <f t="shared" si="51"/>
        <v>13189299827.808641</v>
      </c>
      <c r="D338" s="16">
        <f t="shared" si="50"/>
        <v>30506850.501721386</v>
      </c>
      <c r="E338" s="16">
        <f t="shared" si="54"/>
        <v>13219806678.310364</v>
      </c>
      <c r="F338" s="16">
        <f>'9496'!X336</f>
        <v>0</v>
      </c>
      <c r="G338" s="29">
        <v>0</v>
      </c>
      <c r="H338" s="16">
        <f t="shared" si="48"/>
        <v>44066022.261034548</v>
      </c>
      <c r="I338" s="18">
        <f t="shared" si="52"/>
        <v>436231092.24934322</v>
      </c>
      <c r="J338" s="16">
        <f t="shared" si="55"/>
        <v>44066022.261034548</v>
      </c>
      <c r="K338" s="19">
        <f t="shared" si="56"/>
        <v>392165069.98830867</v>
      </c>
      <c r="L338" s="16">
        <f t="shared" si="49"/>
        <v>12827641608.322054</v>
      </c>
      <c r="M338" s="17">
        <f>VLOOKUP(B338,Encargos!$A$8:$B$652,2,0)</f>
        <v>2.313E-3</v>
      </c>
    </row>
    <row r="339" spans="1:13" x14ac:dyDescent="0.25">
      <c r="A339">
        <f t="shared" si="53"/>
        <v>31</v>
      </c>
      <c r="B339" s="1">
        <v>54758</v>
      </c>
      <c r="C339" s="16">
        <f t="shared" si="51"/>
        <v>12827641608.322054</v>
      </c>
      <c r="D339" s="16">
        <f t="shared" si="50"/>
        <v>26219699.447410274</v>
      </c>
      <c r="E339" s="16">
        <f t="shared" si="54"/>
        <v>12853861307.769464</v>
      </c>
      <c r="F339" s="16">
        <f>'9496'!X337</f>
        <v>0</v>
      </c>
      <c r="G339" s="29">
        <v>0</v>
      </c>
      <c r="H339" s="16">
        <f t="shared" si="48"/>
        <v>42846204.359231554</v>
      </c>
      <c r="I339" s="18">
        <f t="shared" si="52"/>
        <v>437122748.60190076</v>
      </c>
      <c r="J339" s="16">
        <f t="shared" si="55"/>
        <v>42846204.359231554</v>
      </c>
      <c r="K339" s="19">
        <f t="shared" si="56"/>
        <v>394276544.24266922</v>
      </c>
      <c r="L339" s="16">
        <f t="shared" si="49"/>
        <v>12459584763.526796</v>
      </c>
      <c r="M339" s="17">
        <f>VLOOKUP(B339,Encargos!$A$8:$B$652,2,0)</f>
        <v>2.0439999999999998E-3</v>
      </c>
    </row>
    <row r="340" spans="1:13" x14ac:dyDescent="0.25">
      <c r="A340">
        <f t="shared" si="53"/>
        <v>30</v>
      </c>
      <c r="B340" s="1">
        <v>54789</v>
      </c>
      <c r="C340" s="16">
        <f t="shared" si="51"/>
        <v>12459584763.526796</v>
      </c>
      <c r="D340" s="16">
        <f t="shared" si="50"/>
        <v>25467391.256648768</v>
      </c>
      <c r="E340" s="16">
        <f t="shared" si="54"/>
        <v>12485052154.783445</v>
      </c>
      <c r="F340" s="16">
        <f>'9496'!X338</f>
        <v>0</v>
      </c>
      <c r="G340" s="29">
        <v>0</v>
      </c>
      <c r="H340" s="16">
        <f t="shared" si="48"/>
        <v>41616840.515944824</v>
      </c>
      <c r="I340" s="18">
        <f t="shared" si="52"/>
        <v>438016227.50004303</v>
      </c>
      <c r="J340" s="16">
        <f t="shared" si="55"/>
        <v>41616840.515944824</v>
      </c>
      <c r="K340" s="19">
        <f t="shared" si="56"/>
        <v>396399386.9840982</v>
      </c>
      <c r="L340" s="16">
        <f t="shared" si="49"/>
        <v>12088652767.799347</v>
      </c>
      <c r="M340" s="17">
        <f>VLOOKUP(B340,Encargos!$A$8:$B$652,2,0)</f>
        <v>2.0439999999999998E-3</v>
      </c>
    </row>
    <row r="341" spans="1:13" x14ac:dyDescent="0.25">
      <c r="A341">
        <f t="shared" si="53"/>
        <v>29</v>
      </c>
      <c r="B341" s="1">
        <v>54820</v>
      </c>
      <c r="C341" s="16">
        <f t="shared" si="51"/>
        <v>12088652767.799347</v>
      </c>
      <c r="D341" s="16">
        <f t="shared" si="50"/>
        <v>34464749.040995933</v>
      </c>
      <c r="E341" s="16">
        <f t="shared" si="54"/>
        <v>12123117516.840343</v>
      </c>
      <c r="F341" s="16">
        <f>'9496'!X339</f>
        <v>0</v>
      </c>
      <c r="G341" s="29">
        <v>0</v>
      </c>
      <c r="H341" s="16">
        <f t="shared" si="48"/>
        <v>40410391.722801149</v>
      </c>
      <c r="I341" s="18">
        <f t="shared" si="52"/>
        <v>439265011.76464576</v>
      </c>
      <c r="J341" s="16">
        <f t="shared" si="55"/>
        <v>40410391.722801149</v>
      </c>
      <c r="K341" s="19">
        <f t="shared" si="56"/>
        <v>398854620.04184461</v>
      </c>
      <c r="L341" s="16">
        <f t="shared" si="49"/>
        <v>11724262896.798498</v>
      </c>
      <c r="M341" s="17">
        <f>VLOOKUP(B341,Encargos!$A$8:$B$652,2,0)</f>
        <v>2.8509999999999998E-3</v>
      </c>
    </row>
    <row r="342" spans="1:13" x14ac:dyDescent="0.25">
      <c r="A342">
        <f t="shared" si="53"/>
        <v>28</v>
      </c>
      <c r="B342" s="1">
        <v>54848</v>
      </c>
      <c r="C342" s="16">
        <f t="shared" si="51"/>
        <v>11724262896.798498</v>
      </c>
      <c r="D342" s="16">
        <f t="shared" si="50"/>
        <v>27118220.080294926</v>
      </c>
      <c r="E342" s="16">
        <f t="shared" si="54"/>
        <v>11751381116.878794</v>
      </c>
      <c r="F342" s="16">
        <f>'9496'!X340</f>
        <v>0</v>
      </c>
      <c r="G342" s="29">
        <v>0</v>
      </c>
      <c r="H342" s="16">
        <f t="shared" si="48"/>
        <v>39171270.389595978</v>
      </c>
      <c r="I342" s="18">
        <f t="shared" si="52"/>
        <v>440281031.73685735</v>
      </c>
      <c r="J342" s="16">
        <f t="shared" si="55"/>
        <v>39171270.389595978</v>
      </c>
      <c r="K342" s="19">
        <f t="shared" si="56"/>
        <v>401109761.34726137</v>
      </c>
      <c r="L342" s="16">
        <f t="shared" si="49"/>
        <v>11350271355.531532</v>
      </c>
      <c r="M342" s="17">
        <f>VLOOKUP(B342,Encargos!$A$8:$B$652,2,0)</f>
        <v>2.313E-3</v>
      </c>
    </row>
    <row r="343" spans="1:13" x14ac:dyDescent="0.25">
      <c r="A343">
        <f t="shared" si="53"/>
        <v>27</v>
      </c>
      <c r="B343" s="1">
        <v>54879</v>
      </c>
      <c r="C343" s="16">
        <f t="shared" si="51"/>
        <v>11350271355.531532</v>
      </c>
      <c r="D343" s="16">
        <f t="shared" si="50"/>
        <v>17093508.661430486</v>
      </c>
      <c r="E343" s="16">
        <f t="shared" si="54"/>
        <v>11367364864.192963</v>
      </c>
      <c r="F343" s="16">
        <f>'9496'!X341</f>
        <v>0</v>
      </c>
      <c r="G343" s="29">
        <v>0</v>
      </c>
      <c r="H343" s="16">
        <f t="shared" si="48"/>
        <v>37891216.213976547</v>
      </c>
      <c r="I343" s="18">
        <f t="shared" si="52"/>
        <v>440944094.97065306</v>
      </c>
      <c r="J343" s="16">
        <f t="shared" si="55"/>
        <v>37891216.213976547</v>
      </c>
      <c r="K343" s="19">
        <f t="shared" si="56"/>
        <v>403052878.7566765</v>
      </c>
      <c r="L343" s="16">
        <f t="shared" si="49"/>
        <v>10964311985.436285</v>
      </c>
      <c r="M343" s="17">
        <f>VLOOKUP(B343,Encargos!$A$8:$B$652,2,0)</f>
        <v>1.506E-3</v>
      </c>
    </row>
    <row r="344" spans="1:13" x14ac:dyDescent="0.25">
      <c r="A344">
        <f t="shared" si="53"/>
        <v>26</v>
      </c>
      <c r="B344" s="1">
        <v>54909</v>
      </c>
      <c r="C344" s="16">
        <f t="shared" si="51"/>
        <v>10964311985.436285</v>
      </c>
      <c r="D344" s="16">
        <f t="shared" si="50"/>
        <v>31259253.470478848</v>
      </c>
      <c r="E344" s="16">
        <f t="shared" si="54"/>
        <v>10995571238.906763</v>
      </c>
      <c r="F344" s="16">
        <f>'9496'!X342</f>
        <v>0</v>
      </c>
      <c r="G344" s="29">
        <v>0</v>
      </c>
      <c r="H344" s="16">
        <f t="shared" si="48"/>
        <v>36651904.129689209</v>
      </c>
      <c r="I344" s="18">
        <f t="shared" si="52"/>
        <v>442201226.58541423</v>
      </c>
      <c r="J344" s="16">
        <f t="shared" si="55"/>
        <v>36651904.129689209</v>
      </c>
      <c r="K344" s="19">
        <f t="shared" si="56"/>
        <v>405549322.45572501</v>
      </c>
      <c r="L344" s="16">
        <f t="shared" si="49"/>
        <v>10590021916.451036</v>
      </c>
      <c r="M344" s="17">
        <f>VLOOKUP(B344,Encargos!$A$8:$B$652,2,0)</f>
        <v>2.8509999999999998E-3</v>
      </c>
    </row>
    <row r="345" spans="1:13" x14ac:dyDescent="0.25">
      <c r="A345">
        <f t="shared" si="53"/>
        <v>25</v>
      </c>
      <c r="B345" s="1">
        <v>54940</v>
      </c>
      <c r="C345" s="16">
        <f t="shared" si="51"/>
        <v>10590021916.451036</v>
      </c>
      <c r="D345" s="16">
        <f t="shared" si="50"/>
        <v>18797288.90170059</v>
      </c>
      <c r="E345" s="16">
        <f t="shared" si="54"/>
        <v>10608819205.352737</v>
      </c>
      <c r="F345" s="16">
        <f>'9496'!X343</f>
        <v>0</v>
      </c>
      <c r="G345" s="29">
        <v>0</v>
      </c>
      <c r="H345" s="16">
        <f t="shared" si="48"/>
        <v>35362730.684509128</v>
      </c>
      <c r="I345" s="18">
        <f t="shared" si="52"/>
        <v>442986133.76260328</v>
      </c>
      <c r="J345" s="16">
        <f t="shared" si="55"/>
        <v>35362730.684509128</v>
      </c>
      <c r="K345" s="19">
        <f t="shared" si="56"/>
        <v>407623403.07809412</v>
      </c>
      <c r="L345" s="16">
        <f t="shared" si="49"/>
        <v>10201195802.274643</v>
      </c>
      <c r="M345" s="17">
        <f>VLOOKUP(B345,Encargos!$A$8:$B$652,2,0)</f>
        <v>1.7750000000000001E-3</v>
      </c>
    </row>
    <row r="346" spans="1:13" x14ac:dyDescent="0.25">
      <c r="A346">
        <f t="shared" si="53"/>
        <v>24</v>
      </c>
      <c r="B346" s="1">
        <v>54970</v>
      </c>
      <c r="C346" s="16">
        <f t="shared" si="51"/>
        <v>10201195802.274643</v>
      </c>
      <c r="D346" s="16">
        <f t="shared" si="50"/>
        <v>26339487.561473127</v>
      </c>
      <c r="E346" s="16">
        <f t="shared" si="54"/>
        <v>10227535289.836117</v>
      </c>
      <c r="F346" s="16">
        <f>'9496'!X344</f>
        <v>0</v>
      </c>
      <c r="G346" s="29">
        <v>0</v>
      </c>
      <c r="H346" s="16">
        <f t="shared" si="48"/>
        <v>34091784.299453728</v>
      </c>
      <c r="I346" s="18">
        <f t="shared" si="52"/>
        <v>444129923.9599784</v>
      </c>
      <c r="J346" s="16">
        <f t="shared" si="55"/>
        <v>34091784.299453728</v>
      </c>
      <c r="K346" s="19">
        <f t="shared" si="56"/>
        <v>410038139.66052467</v>
      </c>
      <c r="L346" s="16">
        <f t="shared" si="49"/>
        <v>9817497150.1755924</v>
      </c>
      <c r="M346" s="17">
        <f>VLOOKUP(B346,Encargos!$A$8:$B$652,2,0)</f>
        <v>2.5820000000000001E-3</v>
      </c>
    </row>
    <row r="347" spans="1:13" x14ac:dyDescent="0.25">
      <c r="A347">
        <f t="shared" si="53"/>
        <v>23</v>
      </c>
      <c r="B347" s="1">
        <v>55001</v>
      </c>
      <c r="C347" s="16">
        <f t="shared" si="51"/>
        <v>9817497150.1755924</v>
      </c>
      <c r="D347" s="16">
        <f t="shared" si="50"/>
        <v>22707870.908356145</v>
      </c>
      <c r="E347" s="16">
        <f t="shared" si="54"/>
        <v>9840205021.0839481</v>
      </c>
      <c r="F347" s="16">
        <f>'9496'!X345</f>
        <v>0</v>
      </c>
      <c r="G347" s="29">
        <v>0</v>
      </c>
      <c r="H347" s="16">
        <f t="shared" si="48"/>
        <v>32800683.403613161</v>
      </c>
      <c r="I347" s="18">
        <f t="shared" si="52"/>
        <v>445157196.47409791</v>
      </c>
      <c r="J347" s="16">
        <f t="shared" si="55"/>
        <v>32800683.403613161</v>
      </c>
      <c r="K347" s="19">
        <f t="shared" si="56"/>
        <v>412356513.07048476</v>
      </c>
      <c r="L347" s="16">
        <f t="shared" si="49"/>
        <v>9427848508.013464</v>
      </c>
      <c r="M347" s="17">
        <f>VLOOKUP(B347,Encargos!$A$8:$B$652,2,0)</f>
        <v>2.313E-3</v>
      </c>
    </row>
    <row r="348" spans="1:13" x14ac:dyDescent="0.25">
      <c r="A348">
        <f t="shared" si="53"/>
        <v>22</v>
      </c>
      <c r="B348" s="1">
        <v>55032</v>
      </c>
      <c r="C348" s="16">
        <f t="shared" si="51"/>
        <v>9427848508.013464</v>
      </c>
      <c r="D348" s="16">
        <f t="shared" si="50"/>
        <v>21806613.59903514</v>
      </c>
      <c r="E348" s="16">
        <f t="shared" si="54"/>
        <v>9449655121.6124992</v>
      </c>
      <c r="F348" s="16">
        <f>'9496'!X346</f>
        <v>0</v>
      </c>
      <c r="G348" s="29">
        <v>0</v>
      </c>
      <c r="H348" s="16">
        <f t="shared" si="48"/>
        <v>31498850.405375</v>
      </c>
      <c r="I348" s="18">
        <f t="shared" si="52"/>
        <v>446186845.06954241</v>
      </c>
      <c r="J348" s="16">
        <f t="shared" si="55"/>
        <v>31498850.405375</v>
      </c>
      <c r="K348" s="19">
        <f t="shared" si="56"/>
        <v>414687994.6641674</v>
      </c>
      <c r="L348" s="16">
        <f t="shared" si="49"/>
        <v>9034967126.9483318</v>
      </c>
      <c r="M348" s="17">
        <f>VLOOKUP(B348,Encargos!$A$8:$B$652,2,0)</f>
        <v>2.313E-3</v>
      </c>
    </row>
    <row r="349" spans="1:13" x14ac:dyDescent="0.25">
      <c r="A349">
        <f t="shared" si="53"/>
        <v>21</v>
      </c>
      <c r="B349" s="1">
        <v>55062</v>
      </c>
      <c r="C349" s="16">
        <f t="shared" si="51"/>
        <v>9034967126.9483318</v>
      </c>
      <c r="D349" s="16">
        <f t="shared" si="50"/>
        <v>25758691.278929692</v>
      </c>
      <c r="E349" s="16">
        <f t="shared" si="54"/>
        <v>9060725818.2272606</v>
      </c>
      <c r="F349" s="16">
        <f>'9496'!X347</f>
        <v>0</v>
      </c>
      <c r="G349" s="29">
        <v>0</v>
      </c>
      <c r="H349" s="16">
        <f t="shared" si="48"/>
        <v>30202419.394090872</v>
      </c>
      <c r="I349" s="18">
        <f t="shared" si="52"/>
        <v>447458923.76483572</v>
      </c>
      <c r="J349" s="16">
        <f t="shared" si="55"/>
        <v>30202419.394090872</v>
      </c>
      <c r="K349" s="19">
        <f t="shared" si="56"/>
        <v>417256504.37074482</v>
      </c>
      <c r="L349" s="16">
        <f t="shared" si="49"/>
        <v>8643469313.8565159</v>
      </c>
      <c r="M349" s="17">
        <f>VLOOKUP(B349,Encargos!$A$8:$B$652,2,0)</f>
        <v>2.8509999999999998E-3</v>
      </c>
    </row>
    <row r="350" spans="1:13" x14ac:dyDescent="0.25">
      <c r="A350">
        <f t="shared" si="53"/>
        <v>20</v>
      </c>
      <c r="B350" s="1">
        <v>55093</v>
      </c>
      <c r="C350" s="16">
        <f t="shared" si="51"/>
        <v>8643469313.8565159</v>
      </c>
      <c r="D350" s="16">
        <f t="shared" si="50"/>
        <v>19992344.52295012</v>
      </c>
      <c r="E350" s="16">
        <f t="shared" si="54"/>
        <v>8663461658.3794651</v>
      </c>
      <c r="F350" s="16">
        <f>'9496'!X348</f>
        <v>0</v>
      </c>
      <c r="G350" s="29">
        <v>0</v>
      </c>
      <c r="H350" s="16">
        <f t="shared" si="48"/>
        <v>28878205.527931552</v>
      </c>
      <c r="I350" s="18">
        <f t="shared" si="52"/>
        <v>448493896.25550365</v>
      </c>
      <c r="J350" s="16">
        <f t="shared" si="55"/>
        <v>28878205.527931552</v>
      </c>
      <c r="K350" s="19">
        <f t="shared" si="56"/>
        <v>419615690.72757208</v>
      </c>
      <c r="L350" s="16">
        <f t="shared" si="49"/>
        <v>8243845967.6518927</v>
      </c>
      <c r="M350" s="17">
        <f>VLOOKUP(B350,Encargos!$A$8:$B$652,2,0)</f>
        <v>2.313E-3</v>
      </c>
    </row>
    <row r="351" spans="1:13" x14ac:dyDescent="0.25">
      <c r="A351">
        <f t="shared" si="53"/>
        <v>19</v>
      </c>
      <c r="B351" s="1">
        <v>55123</v>
      </c>
      <c r="C351" s="16">
        <f t="shared" si="51"/>
        <v>8243845967.6518927</v>
      </c>
      <c r="D351" s="16">
        <f t="shared" si="50"/>
        <v>16850421.157880466</v>
      </c>
      <c r="E351" s="16">
        <f t="shared" si="54"/>
        <v>8260696388.8097734</v>
      </c>
      <c r="F351" s="16">
        <f>'9496'!X349</f>
        <v>0</v>
      </c>
      <c r="G351" s="29">
        <v>0</v>
      </c>
      <c r="H351" s="16">
        <f t="shared" si="48"/>
        <v>27535654.629365914</v>
      </c>
      <c r="I351" s="18">
        <f t="shared" si="52"/>
        <v>449410617.77945</v>
      </c>
      <c r="J351" s="16">
        <f t="shared" si="55"/>
        <v>27535654.629365914</v>
      </c>
      <c r="K351" s="19">
        <f t="shared" si="56"/>
        <v>421874963.15008408</v>
      </c>
      <c r="L351" s="16">
        <f t="shared" si="49"/>
        <v>7838821425.6596889</v>
      </c>
      <c r="M351" s="17">
        <f>VLOOKUP(B351,Encargos!$A$8:$B$652,2,0)</f>
        <v>2.0439999999999998E-3</v>
      </c>
    </row>
    <row r="352" spans="1:13" x14ac:dyDescent="0.25">
      <c r="A352">
        <f t="shared" si="53"/>
        <v>18</v>
      </c>
      <c r="B352" s="1">
        <v>55154</v>
      </c>
      <c r="C352" s="16">
        <f t="shared" si="51"/>
        <v>7838821425.6596889</v>
      </c>
      <c r="D352" s="16">
        <f t="shared" si="50"/>
        <v>16022550.994048404</v>
      </c>
      <c r="E352" s="16">
        <f t="shared" si="54"/>
        <v>7854843976.6537371</v>
      </c>
      <c r="F352" s="16">
        <f>'9496'!X350</f>
        <v>0</v>
      </c>
      <c r="G352" s="29">
        <v>0</v>
      </c>
      <c r="H352" s="16">
        <f t="shared" si="48"/>
        <v>26182813.255512457</v>
      </c>
      <c r="I352" s="18">
        <f t="shared" si="52"/>
        <v>450329213.08219117</v>
      </c>
      <c r="J352" s="16">
        <f t="shared" si="55"/>
        <v>26182813.255512457</v>
      </c>
      <c r="K352" s="19">
        <f t="shared" si="56"/>
        <v>424146399.82667869</v>
      </c>
      <c r="L352" s="16">
        <f t="shared" si="49"/>
        <v>7430697576.8270578</v>
      </c>
      <c r="M352" s="17">
        <f>VLOOKUP(B352,Encargos!$A$8:$B$652,2,0)</f>
        <v>2.0439999999999998E-3</v>
      </c>
    </row>
    <row r="353" spans="1:13" x14ac:dyDescent="0.25">
      <c r="A353">
        <f t="shared" si="53"/>
        <v>17</v>
      </c>
      <c r="B353" s="1">
        <v>55185</v>
      </c>
      <c r="C353" s="16">
        <f t="shared" si="51"/>
        <v>7430697576.8270578</v>
      </c>
      <c r="D353" s="16">
        <f t="shared" si="50"/>
        <v>19186061.143367466</v>
      </c>
      <c r="E353" s="16">
        <f t="shared" si="54"/>
        <v>7449883637.9704256</v>
      </c>
      <c r="F353" s="16">
        <f>'9496'!X351</f>
        <v>0</v>
      </c>
      <c r="G353" s="29">
        <v>0</v>
      </c>
      <c r="H353" s="16">
        <f t="shared" si="48"/>
        <v>24832945.459901419</v>
      </c>
      <c r="I353" s="18">
        <f t="shared" si="52"/>
        <v>451491963.11036927</v>
      </c>
      <c r="J353" s="16">
        <f t="shared" si="55"/>
        <v>24832945.459901419</v>
      </c>
      <c r="K353" s="19">
        <f t="shared" si="56"/>
        <v>426659017.65046787</v>
      </c>
      <c r="L353" s="16">
        <f t="shared" si="49"/>
        <v>7023224620.3199577</v>
      </c>
      <c r="M353" s="17">
        <f>VLOOKUP(B353,Encargos!$A$8:$B$652,2,0)</f>
        <v>2.5820000000000001E-3</v>
      </c>
    </row>
    <row r="354" spans="1:13" x14ac:dyDescent="0.25">
      <c r="A354">
        <f t="shared" si="53"/>
        <v>16</v>
      </c>
      <c r="B354" s="1">
        <v>55213</v>
      </c>
      <c r="C354" s="16">
        <f t="shared" si="51"/>
        <v>7023224620.3199577</v>
      </c>
      <c r="D354" s="16">
        <f t="shared" si="50"/>
        <v>18133965.969666131</v>
      </c>
      <c r="E354" s="16">
        <f t="shared" si="54"/>
        <v>7041358586.2896242</v>
      </c>
      <c r="F354" s="16">
        <f>'9496'!X352</f>
        <v>0</v>
      </c>
      <c r="G354" s="29">
        <v>0</v>
      </c>
      <c r="H354" s="16">
        <f t="shared" si="48"/>
        <v>23471195.287632082</v>
      </c>
      <c r="I354" s="18">
        <f t="shared" si="52"/>
        <v>452657715.35912031</v>
      </c>
      <c r="J354" s="16">
        <f t="shared" si="55"/>
        <v>23471195.287632082</v>
      </c>
      <c r="K354" s="19">
        <f t="shared" si="56"/>
        <v>429186520.0714882</v>
      </c>
      <c r="L354" s="16">
        <f t="shared" si="49"/>
        <v>6612172066.2181358</v>
      </c>
      <c r="M354" s="17">
        <f>VLOOKUP(B354,Encargos!$A$8:$B$652,2,0)</f>
        <v>2.5820000000000001E-3</v>
      </c>
    </row>
    <row r="355" spans="1:13" x14ac:dyDescent="0.25">
      <c r="A355">
        <f t="shared" si="53"/>
        <v>15</v>
      </c>
      <c r="B355" s="1">
        <v>55244</v>
      </c>
      <c r="C355" s="16">
        <f t="shared" si="51"/>
        <v>6612172066.2181358</v>
      </c>
      <c r="D355" s="16">
        <f t="shared" si="50"/>
        <v>9957931.1317245122</v>
      </c>
      <c r="E355" s="16">
        <f t="shared" si="54"/>
        <v>6622129997.3498602</v>
      </c>
      <c r="F355" s="16">
        <f>'9496'!X353</f>
        <v>0</v>
      </c>
      <c r="G355" s="29">
        <v>0</v>
      </c>
      <c r="H355" s="16">
        <f t="shared" si="48"/>
        <v>22073766.657832868</v>
      </c>
      <c r="I355" s="18">
        <f t="shared" si="52"/>
        <v>453339417.87845105</v>
      </c>
      <c r="J355" s="16">
        <f t="shared" si="55"/>
        <v>22073766.657832868</v>
      </c>
      <c r="K355" s="19">
        <f t="shared" si="56"/>
        <v>431265651.22061819</v>
      </c>
      <c r="L355" s="16">
        <f t="shared" si="49"/>
        <v>6190864346.1292419</v>
      </c>
      <c r="M355" s="17">
        <f>VLOOKUP(B355,Encargos!$A$8:$B$652,2,0)</f>
        <v>1.506E-3</v>
      </c>
    </row>
    <row r="356" spans="1:13" x14ac:dyDescent="0.25">
      <c r="A356">
        <f t="shared" si="53"/>
        <v>14</v>
      </c>
      <c r="B356" s="1">
        <v>55274</v>
      </c>
      <c r="C356" s="16">
        <f t="shared" si="51"/>
        <v>6190864346.1292419</v>
      </c>
      <c r="D356" s="16">
        <f t="shared" si="50"/>
        <v>15984811.741705703</v>
      </c>
      <c r="E356" s="16">
        <f t="shared" si="54"/>
        <v>6206849157.8709478</v>
      </c>
      <c r="F356" s="16">
        <f>'9496'!X354</f>
        <v>0</v>
      </c>
      <c r="G356" s="29">
        <v>0</v>
      </c>
      <c r="H356" s="16">
        <f t="shared" si="48"/>
        <v>20689497.192903161</v>
      </c>
      <c r="I356" s="18">
        <f t="shared" si="52"/>
        <v>454509940.25541335</v>
      </c>
      <c r="J356" s="16">
        <f t="shared" si="55"/>
        <v>20689497.192903161</v>
      </c>
      <c r="K356" s="19">
        <f t="shared" si="56"/>
        <v>433820443.06251019</v>
      </c>
      <c r="L356" s="16">
        <f t="shared" si="49"/>
        <v>5773028714.8084383</v>
      </c>
      <c r="M356" s="17">
        <f>VLOOKUP(B356,Encargos!$A$8:$B$652,2,0)</f>
        <v>2.5820000000000001E-3</v>
      </c>
    </row>
    <row r="357" spans="1:13" x14ac:dyDescent="0.25">
      <c r="A357">
        <f t="shared" si="53"/>
        <v>13</v>
      </c>
      <c r="B357" s="1">
        <v>55305</v>
      </c>
      <c r="C357" s="16">
        <f t="shared" si="51"/>
        <v>5773028714.8084383</v>
      </c>
      <c r="D357" s="16">
        <f t="shared" si="50"/>
        <v>10247125.968784979</v>
      </c>
      <c r="E357" s="16">
        <f t="shared" si="54"/>
        <v>5783275840.7772236</v>
      </c>
      <c r="F357" s="16">
        <f>'9496'!X355</f>
        <v>0</v>
      </c>
      <c r="G357" s="29">
        <v>0</v>
      </c>
      <c r="H357" s="16">
        <f t="shared" si="48"/>
        <v>19277586.135924079</v>
      </c>
      <c r="I357" s="18">
        <f t="shared" si="52"/>
        <v>455316695.39936668</v>
      </c>
      <c r="J357" s="16">
        <f t="shared" si="55"/>
        <v>19277586.135924079</v>
      </c>
      <c r="K357" s="19">
        <f t="shared" si="56"/>
        <v>436039109.26344258</v>
      </c>
      <c r="L357" s="16">
        <f t="shared" si="49"/>
        <v>5347236731.5137815</v>
      </c>
      <c r="M357" s="17">
        <f>VLOOKUP(B357,Encargos!$A$8:$B$652,2,0)</f>
        <v>1.7750000000000001E-3</v>
      </c>
    </row>
    <row r="358" spans="1:13" x14ac:dyDescent="0.25">
      <c r="A358">
        <f t="shared" si="53"/>
        <v>12</v>
      </c>
      <c r="B358" s="1">
        <v>55335</v>
      </c>
      <c r="C358" s="16">
        <f t="shared" si="51"/>
        <v>5347236731.5137815</v>
      </c>
      <c r="D358" s="16">
        <f t="shared" si="50"/>
        <v>13806565.240768585</v>
      </c>
      <c r="E358" s="16">
        <f t="shared" si="54"/>
        <v>5361043296.75455</v>
      </c>
      <c r="F358" s="16">
        <f>'9496'!X356</f>
        <v>0</v>
      </c>
      <c r="G358" s="29">
        <v>0</v>
      </c>
      <c r="H358" s="16">
        <f t="shared" si="48"/>
        <v>17870144.322515167</v>
      </c>
      <c r="I358" s="18">
        <f t="shared" si="52"/>
        <v>456492323.10688794</v>
      </c>
      <c r="J358" s="16">
        <f t="shared" si="55"/>
        <v>17870144.322515167</v>
      </c>
      <c r="K358" s="19">
        <f t="shared" si="56"/>
        <v>438622178.78437275</v>
      </c>
      <c r="L358" s="16">
        <f t="shared" si="49"/>
        <v>4922421117.9701777</v>
      </c>
      <c r="M358" s="17">
        <f>VLOOKUP(B358,Encargos!$A$8:$B$652,2,0)</f>
        <v>2.5820000000000001E-3</v>
      </c>
    </row>
    <row r="359" spans="1:13" x14ac:dyDescent="0.25">
      <c r="A359">
        <f t="shared" si="53"/>
        <v>11</v>
      </c>
      <c r="B359" s="1">
        <v>55366</v>
      </c>
      <c r="C359" s="16">
        <f t="shared" si="51"/>
        <v>4922421117.9701777</v>
      </c>
      <c r="D359" s="16">
        <f t="shared" si="50"/>
        <v>11385560.04586502</v>
      </c>
      <c r="E359" s="16">
        <f t="shared" si="54"/>
        <v>4933806678.0160427</v>
      </c>
      <c r="F359" s="16">
        <f>'9496'!X357</f>
        <v>0</v>
      </c>
      <c r="G359" s="29">
        <v>0</v>
      </c>
      <c r="H359" s="16">
        <f t="shared" si="48"/>
        <v>16446022.260053476</v>
      </c>
      <c r="I359" s="18">
        <f t="shared" si="52"/>
        <v>457548189.85023415</v>
      </c>
      <c r="J359" s="16">
        <f t="shared" si="55"/>
        <v>16446022.260053476</v>
      </c>
      <c r="K359" s="19">
        <f t="shared" si="56"/>
        <v>441102167.5901807</v>
      </c>
      <c r="L359" s="16">
        <f t="shared" si="49"/>
        <v>4492704510.4258623</v>
      </c>
      <c r="M359" s="17">
        <f>VLOOKUP(B359,Encargos!$A$8:$B$652,2,0)</f>
        <v>2.313E-3</v>
      </c>
    </row>
    <row r="360" spans="1:13" x14ac:dyDescent="0.25">
      <c r="A360">
        <f t="shared" si="53"/>
        <v>10</v>
      </c>
      <c r="B360" s="1">
        <v>55397</v>
      </c>
      <c r="C360" s="16">
        <f t="shared" si="51"/>
        <v>4492704510.4258623</v>
      </c>
      <c r="D360" s="16">
        <f t="shared" si="50"/>
        <v>10391625.532615019</v>
      </c>
      <c r="E360" s="16">
        <f t="shared" si="54"/>
        <v>4503096135.958477</v>
      </c>
      <c r="F360" s="16">
        <f>'9496'!X358</f>
        <v>0</v>
      </c>
      <c r="G360" s="29">
        <v>0</v>
      </c>
      <c r="H360" s="16">
        <f t="shared" si="48"/>
        <v>15010320.453194924</v>
      </c>
      <c r="I360" s="18">
        <f t="shared" si="52"/>
        <v>458606498.81335789</v>
      </c>
      <c r="J360" s="16">
        <f t="shared" si="55"/>
        <v>15010320.453194924</v>
      </c>
      <c r="K360" s="19">
        <f t="shared" si="56"/>
        <v>443596178.36016297</v>
      </c>
      <c r="L360" s="16">
        <f t="shared" si="49"/>
        <v>4059499957.5983138</v>
      </c>
      <c r="M360" s="17">
        <f>VLOOKUP(B360,Encargos!$A$8:$B$652,2,0)</f>
        <v>2.313E-3</v>
      </c>
    </row>
    <row r="361" spans="1:13" x14ac:dyDescent="0.25">
      <c r="A361">
        <f t="shared" si="53"/>
        <v>9</v>
      </c>
      <c r="B361" s="1">
        <v>55427</v>
      </c>
      <c r="C361" s="16">
        <f t="shared" si="51"/>
        <v>4059499957.5983138</v>
      </c>
      <c r="D361" s="16">
        <f t="shared" si="50"/>
        <v>11573634.379112791</v>
      </c>
      <c r="E361" s="16">
        <f t="shared" si="54"/>
        <v>4071073591.9774265</v>
      </c>
      <c r="F361" s="16">
        <f>'9496'!X359</f>
        <v>0</v>
      </c>
      <c r="G361" s="29">
        <v>0</v>
      </c>
      <c r="H361" s="16">
        <f t="shared" si="48"/>
        <v>13570245.306591423</v>
      </c>
      <c r="I361" s="18">
        <f t="shared" si="52"/>
        <v>459913985.94147462</v>
      </c>
      <c r="J361" s="16">
        <f t="shared" si="55"/>
        <v>13570245.306591423</v>
      </c>
      <c r="K361" s="19">
        <f t="shared" si="56"/>
        <v>446343740.63488317</v>
      </c>
      <c r="L361" s="16">
        <f t="shared" si="49"/>
        <v>3624729851.3425436</v>
      </c>
      <c r="M361" s="17">
        <f>VLOOKUP(B361,Encargos!$A$8:$B$652,2,0)</f>
        <v>2.8509999999999998E-3</v>
      </c>
    </row>
    <row r="362" spans="1:13" x14ac:dyDescent="0.25">
      <c r="A362">
        <f t="shared" si="53"/>
        <v>8</v>
      </c>
      <c r="B362" s="1">
        <v>55458</v>
      </c>
      <c r="C362" s="16">
        <f t="shared" si="51"/>
        <v>3624729851.3425436</v>
      </c>
      <c r="D362" s="16">
        <f t="shared" si="50"/>
        <v>7408947.8161441581</v>
      </c>
      <c r="E362" s="16">
        <f t="shared" si="54"/>
        <v>3632138799.1586876</v>
      </c>
      <c r="F362" s="16">
        <f>'9496'!X360</f>
        <v>0</v>
      </c>
      <c r="G362" s="29">
        <v>0</v>
      </c>
      <c r="H362" s="16">
        <f t="shared" si="48"/>
        <v>12107129.33052896</v>
      </c>
      <c r="I362" s="18">
        <f t="shared" si="52"/>
        <v>460854050.12873906</v>
      </c>
      <c r="J362" s="16">
        <f t="shared" si="55"/>
        <v>12107129.33052896</v>
      </c>
      <c r="K362" s="19">
        <f t="shared" si="56"/>
        <v>448746920.79821008</v>
      </c>
      <c r="L362" s="16">
        <f t="shared" si="49"/>
        <v>3183391878.3604774</v>
      </c>
      <c r="M362" s="17">
        <f>VLOOKUP(B362,Encargos!$A$8:$B$652,2,0)</f>
        <v>2.0439999999999998E-3</v>
      </c>
    </row>
    <row r="363" spans="1:13" x14ac:dyDescent="0.25">
      <c r="A363">
        <f t="shared" si="53"/>
        <v>7</v>
      </c>
      <c r="B363" s="1">
        <v>55488</v>
      </c>
      <c r="C363" s="16">
        <f t="shared" si="51"/>
        <v>3183391878.3604774</v>
      </c>
      <c r="D363" s="16">
        <f t="shared" si="50"/>
        <v>7363185.4146477841</v>
      </c>
      <c r="E363" s="16">
        <f t="shared" si="54"/>
        <v>3190755063.775125</v>
      </c>
      <c r="F363" s="16">
        <f>'9496'!X361</f>
        <v>0</v>
      </c>
      <c r="G363" s="29">
        <v>0</v>
      </c>
      <c r="H363" s="16">
        <f t="shared" si="48"/>
        <v>10635850.21258375</v>
      </c>
      <c r="I363" s="18">
        <f t="shared" si="52"/>
        <v>461920005.54668671</v>
      </c>
      <c r="J363" s="16">
        <f t="shared" si="55"/>
        <v>10635850.21258375</v>
      </c>
      <c r="K363" s="19">
        <f t="shared" si="56"/>
        <v>451284155.33410299</v>
      </c>
      <c r="L363" s="16">
        <f t="shared" si="49"/>
        <v>2739470908.4410219</v>
      </c>
      <c r="M363" s="17">
        <f>VLOOKUP(B363,Encargos!$A$8:$B$652,2,0)</f>
        <v>2.313E-3</v>
      </c>
    </row>
    <row r="364" spans="1:13" x14ac:dyDescent="0.25">
      <c r="A364">
        <f t="shared" si="53"/>
        <v>6</v>
      </c>
      <c r="B364" s="1">
        <v>55519</v>
      </c>
      <c r="C364" s="16">
        <f t="shared" si="51"/>
        <v>2739470908.4410219</v>
      </c>
      <c r="D364" s="16">
        <f t="shared" si="50"/>
        <v>5599478.5368534485</v>
      </c>
      <c r="E364" s="16">
        <f t="shared" si="54"/>
        <v>2745070386.9778752</v>
      </c>
      <c r="F364" s="16">
        <f>'9496'!X362</f>
        <v>0</v>
      </c>
      <c r="G364" s="29">
        <v>0</v>
      </c>
      <c r="H364" s="16">
        <f t="shared" si="48"/>
        <v>9150234.6232595854</v>
      </c>
      <c r="I364" s="18">
        <f t="shared" si="52"/>
        <v>462864170.03802401</v>
      </c>
      <c r="J364" s="16">
        <f t="shared" si="55"/>
        <v>9150234.6232595854</v>
      </c>
      <c r="K364" s="19">
        <f t="shared" si="56"/>
        <v>453713935.4147644</v>
      </c>
      <c r="L364" s="16">
        <f t="shared" si="49"/>
        <v>2291356451.5631108</v>
      </c>
      <c r="M364" s="17">
        <f>VLOOKUP(B364,Encargos!$A$8:$B$652,2,0)</f>
        <v>2.0439999999999998E-3</v>
      </c>
    </row>
    <row r="365" spans="1:13" x14ac:dyDescent="0.25">
      <c r="A365">
        <f t="shared" si="53"/>
        <v>5</v>
      </c>
      <c r="B365" s="1">
        <v>55550</v>
      </c>
      <c r="C365" s="16">
        <f t="shared" si="51"/>
        <v>2291356451.5631108</v>
      </c>
      <c r="D365" s="16">
        <f t="shared" si="50"/>
        <v>4683532.5869949982</v>
      </c>
      <c r="E365" s="16">
        <f t="shared" si="54"/>
        <v>2296039984.150106</v>
      </c>
      <c r="F365" s="16">
        <f>'9496'!X363</f>
        <v>0</v>
      </c>
      <c r="G365" s="29">
        <v>0</v>
      </c>
      <c r="H365" s="16">
        <f t="shared" si="48"/>
        <v>7653466.6138336873</v>
      </c>
      <c r="I365" s="18">
        <f t="shared" si="52"/>
        <v>463810264.40158194</v>
      </c>
      <c r="J365" s="16">
        <f t="shared" si="55"/>
        <v>7653466.6138336873</v>
      </c>
      <c r="K365" s="19">
        <f t="shared" si="56"/>
        <v>456156797.78774828</v>
      </c>
      <c r="L365" s="16">
        <f t="shared" si="49"/>
        <v>1839883186.3623579</v>
      </c>
      <c r="M365" s="17">
        <f>VLOOKUP(B365,Encargos!$A$8:$B$652,2,0)</f>
        <v>2.0439999999999998E-3</v>
      </c>
    </row>
    <row r="366" spans="1:13" x14ac:dyDescent="0.25">
      <c r="A366">
        <f t="shared" si="53"/>
        <v>4</v>
      </c>
      <c r="B366" s="1">
        <v>55579</v>
      </c>
      <c r="C366" s="16">
        <f t="shared" si="51"/>
        <v>1839883186.3623579</v>
      </c>
      <c r="D366" s="16">
        <f t="shared" si="50"/>
        <v>4750578.3871876085</v>
      </c>
      <c r="E366" s="16">
        <f t="shared" si="54"/>
        <v>1844633764.7495456</v>
      </c>
      <c r="F366" s="16">
        <f>'9496'!X364</f>
        <v>0</v>
      </c>
      <c r="G366" s="29">
        <v>0</v>
      </c>
      <c r="H366" s="16">
        <f t="shared" si="48"/>
        <v>6148779.215831819</v>
      </c>
      <c r="I366" s="18">
        <f t="shared" si="52"/>
        <v>465007822.50426692</v>
      </c>
      <c r="J366" s="16">
        <f t="shared" si="55"/>
        <v>6148779.215831819</v>
      </c>
      <c r="K366" s="19">
        <f t="shared" si="56"/>
        <v>458859043.2884351</v>
      </c>
      <c r="L366" s="16">
        <f t="shared" si="49"/>
        <v>1385774721.4611104</v>
      </c>
      <c r="M366" s="17">
        <f>VLOOKUP(B366,Encargos!$A$8:$B$652,2,0)</f>
        <v>2.5820000000000001E-3</v>
      </c>
    </row>
    <row r="367" spans="1:13" x14ac:dyDescent="0.25">
      <c r="A367">
        <f t="shared" si="53"/>
        <v>3</v>
      </c>
      <c r="B367" s="1">
        <v>55610</v>
      </c>
      <c r="C367" s="16">
        <f t="shared" ref="C367:C369" si="57">L366</f>
        <v>1385774721.4611104</v>
      </c>
      <c r="D367" s="16">
        <f t="shared" ref="D367:D369" si="58">C367*M367</f>
        <v>3205296.9307395481</v>
      </c>
      <c r="E367" s="16">
        <f t="shared" ref="E367:E369" si="59">C367+D367</f>
        <v>1388980018.39185</v>
      </c>
      <c r="F367" s="16">
        <f>'9496'!X365</f>
        <v>0</v>
      </c>
      <c r="G367" s="29">
        <v>0</v>
      </c>
      <c r="H367" s="16">
        <f t="shared" ref="H367:H369" si="60">SUM(E367:G367)*$N$4</f>
        <v>4629933.3946395004</v>
      </c>
      <c r="I367" s="18">
        <f t="shared" ref="I367:I369" si="61">PMT($N$4,A367,-SUM(E367:G367))</f>
        <v>466083385.59771925</v>
      </c>
      <c r="J367" s="16">
        <f t="shared" ref="J367:J369" si="62">H367</f>
        <v>4629933.3946395004</v>
      </c>
      <c r="K367" s="19">
        <f t="shared" ref="K367:K369" si="63">I367-J367</f>
        <v>461453452.20307976</v>
      </c>
      <c r="L367" s="16">
        <f t="shared" ref="L367:L369" si="64">SUM(E367:H367)-I367</f>
        <v>927526566.18877029</v>
      </c>
      <c r="M367" s="17">
        <f>VLOOKUP(B367,Encargos!$A$8:$B$652,2,0)</f>
        <v>2.313E-3</v>
      </c>
    </row>
    <row r="368" spans="1:13" x14ac:dyDescent="0.25">
      <c r="A368">
        <f t="shared" si="53"/>
        <v>2</v>
      </c>
      <c r="B368" s="1">
        <v>55640</v>
      </c>
      <c r="C368" s="16">
        <f t="shared" si="57"/>
        <v>927526566.18877029</v>
      </c>
      <c r="D368" s="16">
        <f t="shared" si="58"/>
        <v>1646359.6549850674</v>
      </c>
      <c r="E368" s="16">
        <f t="shared" si="59"/>
        <v>929172925.84375536</v>
      </c>
      <c r="F368" s="16">
        <f>'9496'!X366</f>
        <v>0</v>
      </c>
      <c r="G368" s="29">
        <v>0</v>
      </c>
      <c r="H368" s="16">
        <f t="shared" si="60"/>
        <v>3097243.0861458513</v>
      </c>
      <c r="I368" s="18">
        <f t="shared" si="61"/>
        <v>466910683.6071552</v>
      </c>
      <c r="J368" s="16">
        <f t="shared" si="62"/>
        <v>3097243.0861458513</v>
      </c>
      <c r="K368" s="19">
        <f t="shared" si="63"/>
        <v>463813440.52100933</v>
      </c>
      <c r="L368" s="16">
        <f t="shared" si="64"/>
        <v>465359485.32274604</v>
      </c>
      <c r="M368" s="17">
        <f>VLOOKUP(B368,Encargos!$A$8:$B$652,2,0)</f>
        <v>1.7750000000000001E-3</v>
      </c>
    </row>
    <row r="369" spans="1:13" x14ac:dyDescent="0.25">
      <c r="A369">
        <f t="shared" si="53"/>
        <v>1</v>
      </c>
      <c r="B369" s="1">
        <v>55671</v>
      </c>
      <c r="C369" s="16">
        <f t="shared" si="57"/>
        <v>465359485.32274604</v>
      </c>
      <c r="D369" s="16">
        <f t="shared" si="58"/>
        <v>1076376.4895515116</v>
      </c>
      <c r="E369" s="16">
        <f t="shared" si="59"/>
        <v>466435861.81229752</v>
      </c>
      <c r="F369" s="16">
        <f>'9496'!X367</f>
        <v>0</v>
      </c>
      <c r="G369" s="29">
        <v>0</v>
      </c>
      <c r="H369" s="16">
        <f t="shared" si="60"/>
        <v>1554786.2060409919</v>
      </c>
      <c r="I369" s="18">
        <f t="shared" si="61"/>
        <v>467990648.01833844</v>
      </c>
      <c r="J369" s="16">
        <f t="shared" si="62"/>
        <v>1554786.2060409919</v>
      </c>
      <c r="K369" s="19">
        <f t="shared" si="63"/>
        <v>466435861.81229746</v>
      </c>
      <c r="L369" s="16">
        <f t="shared" si="64"/>
        <v>0</v>
      </c>
      <c r="M369" s="17">
        <f>VLOOKUP(B369,Encargos!$A$8:$B$652,2,0)</f>
        <v>2.313E-3</v>
      </c>
    </row>
    <row r="370" spans="1:13" x14ac:dyDescent="0.25">
      <c r="B370" s="1"/>
      <c r="C370" s="16"/>
      <c r="D370" s="16"/>
      <c r="E370" s="16"/>
      <c r="F370" s="16"/>
      <c r="G370" s="29"/>
      <c r="H370" s="16"/>
      <c r="I370" s="18"/>
      <c r="J370" s="16"/>
      <c r="K370" s="19"/>
      <c r="L370" s="16"/>
      <c r="M370" s="17" t="e">
        <f>VLOOKUP(B370,Encargos!$A$8:$B$652,2,0)</f>
        <v>#N/A</v>
      </c>
    </row>
    <row r="371" spans="1:13" x14ac:dyDescent="0.25">
      <c r="B371" s="1"/>
      <c r="M371" s="17" t="e">
        <f>VLOOKUP(B371,Encargos!$A$8:$B$652,2,0)</f>
        <v>#N/A</v>
      </c>
    </row>
    <row r="372" spans="1:13" x14ac:dyDescent="0.25">
      <c r="B372" s="1"/>
      <c r="M372" s="17" t="e">
        <f>VLOOKUP(B372,Encargos!$A$8:$B$652,2,0)</f>
        <v>#N/A</v>
      </c>
    </row>
    <row r="373" spans="1:13" x14ac:dyDescent="0.25">
      <c r="B373" s="1"/>
      <c r="M373" s="17" t="e">
        <f>VLOOKUP(B373,Encargos!$A$8:$B$652,2,0)</f>
        <v>#N/A</v>
      </c>
    </row>
    <row r="374" spans="1:13" x14ac:dyDescent="0.25">
      <c r="B374" s="1"/>
      <c r="M374" s="17" t="e">
        <f>VLOOKUP(B374,Encargos!$A$8:$B$652,2,0)</f>
        <v>#N/A</v>
      </c>
    </row>
    <row r="375" spans="1:13" x14ac:dyDescent="0.25">
      <c r="B375" s="1"/>
      <c r="M375" s="17" t="e">
        <f>VLOOKUP(B375,Encargos!$A$8:$B$652,2,0)</f>
        <v>#N/A</v>
      </c>
    </row>
    <row r="376" spans="1:13" x14ac:dyDescent="0.25">
      <c r="B376" s="1"/>
      <c r="M376" s="17" t="e">
        <f>VLOOKUP(B376,Encargos!$A$8:$B$652,2,0)</f>
        <v>#N/A</v>
      </c>
    </row>
    <row r="377" spans="1:13" x14ac:dyDescent="0.25">
      <c r="B377" s="1"/>
      <c r="M377" s="17" t="e">
        <f>VLOOKUP(B377,Encargos!$A$8:$B$652,2,0)</f>
        <v>#N/A</v>
      </c>
    </row>
    <row r="378" spans="1:13" x14ac:dyDescent="0.25">
      <c r="B378" s="1"/>
      <c r="M378" s="17" t="e">
        <f>VLOOKUP(B378,Encargos!$A$8:$B$652,2,0)</f>
        <v>#N/A</v>
      </c>
    </row>
    <row r="379" spans="1:13" x14ac:dyDescent="0.25">
      <c r="B379" s="1"/>
      <c r="M379" s="17" t="e">
        <f>VLOOKUP(B379,Encargos!$A$8:$B$652,2,0)</f>
        <v>#N/A</v>
      </c>
    </row>
    <row r="380" spans="1:13" x14ac:dyDescent="0.25">
      <c r="B380" s="1"/>
      <c r="M380" s="17" t="e">
        <f>VLOOKUP(B380,Encargos!$A$8:$B$652,2,0)</f>
        <v>#N/A</v>
      </c>
    </row>
    <row r="381" spans="1:13" x14ac:dyDescent="0.25">
      <c r="B381" s="1"/>
      <c r="M381" s="17" t="e">
        <f>VLOOKUP(B381,Encargos!$A$8:$B$652,2,0)</f>
        <v>#N/A</v>
      </c>
    </row>
    <row r="382" spans="1:13" x14ac:dyDescent="0.25">
      <c r="B382" s="1"/>
      <c r="M382" s="17" t="e">
        <f>VLOOKUP(B382,Encargos!$A$8:$B$652,2,0)</f>
        <v>#N/A</v>
      </c>
    </row>
    <row r="383" spans="1:13" x14ac:dyDescent="0.25">
      <c r="B383" s="1"/>
      <c r="M383" s="17" t="e">
        <f>VLOOKUP(B383,Encargos!$A$8:$B$652,2,0)</f>
        <v>#N/A</v>
      </c>
    </row>
    <row r="384" spans="1:13" x14ac:dyDescent="0.25">
      <c r="B384" s="1"/>
      <c r="M384" s="17" t="e">
        <f>VLOOKUP(B384,Encargos!$A$8:$B$652,2,0)</f>
        <v>#N/A</v>
      </c>
    </row>
    <row r="385" spans="2:13" x14ac:dyDescent="0.25">
      <c r="B385" s="1"/>
      <c r="M385" s="17" t="e">
        <f>VLOOKUP(B385,Encargos!$A$8:$B$652,2,0)</f>
        <v>#N/A</v>
      </c>
    </row>
    <row r="386" spans="2:13" x14ac:dyDescent="0.25">
      <c r="B386" s="1"/>
      <c r="M386" s="17" t="e">
        <f>VLOOKUP(B386,Encargos!$A$8:$B$652,2,0)</f>
        <v>#N/A</v>
      </c>
    </row>
    <row r="387" spans="2:13" x14ac:dyDescent="0.25">
      <c r="B387" s="1"/>
      <c r="M387" s="17" t="e">
        <f>VLOOKUP(B387,Encargos!$A$8:$B$652,2,0)</f>
        <v>#N/A</v>
      </c>
    </row>
    <row r="388" spans="2:13" x14ac:dyDescent="0.25">
      <c r="B388" s="1"/>
      <c r="M388" s="17" t="e">
        <f>VLOOKUP(B388,Encargos!$A$8:$B$652,2,0)</f>
        <v>#N/A</v>
      </c>
    </row>
    <row r="389" spans="2:13" x14ac:dyDescent="0.25">
      <c r="B389" s="1"/>
      <c r="M389" s="17" t="e">
        <f>VLOOKUP(B389,Encargos!$A$8:$B$652,2,0)</f>
        <v>#N/A</v>
      </c>
    </row>
    <row r="390" spans="2:13" x14ac:dyDescent="0.25">
      <c r="B390" s="1"/>
      <c r="M390" s="17" t="e">
        <f>VLOOKUP(B390,Encargos!$A$8:$B$652,2,0)</f>
        <v>#N/A</v>
      </c>
    </row>
    <row r="391" spans="2:13" x14ac:dyDescent="0.25">
      <c r="B391" s="1"/>
      <c r="M391" s="17" t="e">
        <f>VLOOKUP(B391,Encargos!$A$8:$B$652,2,0)</f>
        <v>#N/A</v>
      </c>
    </row>
    <row r="392" spans="2:13" x14ac:dyDescent="0.25">
      <c r="B392" s="1"/>
      <c r="M392" s="17" t="e">
        <f>VLOOKUP(B392,Encargos!$A$8:$B$652,2,0)</f>
        <v>#N/A</v>
      </c>
    </row>
    <row r="393" spans="2:13" x14ac:dyDescent="0.25">
      <c r="B393" s="1"/>
      <c r="M393" s="17" t="e">
        <f>VLOOKUP(B393,Encargos!$A$8:$B$652,2,0)</f>
        <v>#N/A</v>
      </c>
    </row>
    <row r="394" spans="2:13" x14ac:dyDescent="0.25">
      <c r="B394" s="1"/>
      <c r="M394" s="17" t="e">
        <f>VLOOKUP(B394,Encargos!$A$8:$B$652,2,0)</f>
        <v>#N/A</v>
      </c>
    </row>
    <row r="395" spans="2:13" x14ac:dyDescent="0.25">
      <c r="B395" s="1"/>
      <c r="M395" s="17" t="e">
        <f>VLOOKUP(B395,Encargos!$A$8:$B$652,2,0)</f>
        <v>#N/A</v>
      </c>
    </row>
    <row r="396" spans="2:13" x14ac:dyDescent="0.25">
      <c r="B396" s="1"/>
      <c r="M396" s="17" t="e">
        <f>VLOOKUP(B396,Encargos!$A$8:$B$652,2,0)</f>
        <v>#N/A</v>
      </c>
    </row>
    <row r="397" spans="2:13" x14ac:dyDescent="0.25">
      <c r="B397" s="1"/>
      <c r="M397" s="17" t="e">
        <f>VLOOKUP(B397,Encargos!$A$8:$B$652,2,0)</f>
        <v>#N/A</v>
      </c>
    </row>
    <row r="398" spans="2:13" x14ac:dyDescent="0.25">
      <c r="B398" s="1"/>
      <c r="M398" s="17" t="e">
        <f>VLOOKUP(B398,Encargos!$A$8:$B$652,2,0)</f>
        <v>#N/A</v>
      </c>
    </row>
    <row r="399" spans="2:13" x14ac:dyDescent="0.25">
      <c r="B399" s="1"/>
      <c r="M399" s="17" t="e">
        <f>VLOOKUP(B399,Encargos!$A$8:$B$652,2,0)</f>
        <v>#N/A</v>
      </c>
    </row>
    <row r="400" spans="2:13" x14ac:dyDescent="0.25">
      <c r="B400" s="1"/>
      <c r="M400" s="17" t="e">
        <f>VLOOKUP(B400,Encargos!$A$8:$B$652,2,0)</f>
        <v>#N/A</v>
      </c>
    </row>
    <row r="401" spans="2:13" x14ac:dyDescent="0.25">
      <c r="B401" s="1"/>
      <c r="M401" s="17" t="e">
        <f>VLOOKUP(B401,Encargos!$A$8:$B$652,2,0)</f>
        <v>#N/A</v>
      </c>
    </row>
    <row r="402" spans="2:13" x14ac:dyDescent="0.25">
      <c r="B402" s="1"/>
    </row>
    <row r="403" spans="2:13" x14ac:dyDescent="0.25">
      <c r="B403" s="1"/>
    </row>
    <row r="404" spans="2:13" x14ac:dyDescent="0.25">
      <c r="B404" s="1"/>
    </row>
    <row r="405" spans="2:13" x14ac:dyDescent="0.25">
      <c r="B405" s="1"/>
    </row>
    <row r="406" spans="2:13" x14ac:dyDescent="0.25">
      <c r="B406" s="1"/>
    </row>
    <row r="407" spans="2:13" x14ac:dyDescent="0.25">
      <c r="B407" s="1"/>
    </row>
    <row r="408" spans="2:13" x14ac:dyDescent="0.25">
      <c r="B408" s="1"/>
    </row>
    <row r="409" spans="2:13" x14ac:dyDescent="0.25">
      <c r="B409" s="1"/>
    </row>
    <row r="410" spans="2:13" x14ac:dyDescent="0.25">
      <c r="B410" s="1"/>
    </row>
    <row r="411" spans="2:13" x14ac:dyDescent="0.25">
      <c r="B411" s="1"/>
    </row>
    <row r="412" spans="2:13" x14ac:dyDescent="0.25">
      <c r="B412" s="1"/>
    </row>
    <row r="413" spans="2:13" x14ac:dyDescent="0.25">
      <c r="B413" s="1"/>
    </row>
    <row r="414" spans="2:13" x14ac:dyDescent="0.25">
      <c r="B414" s="1"/>
    </row>
    <row r="415" spans="2:13" x14ac:dyDescent="0.25">
      <c r="B415" s="1"/>
    </row>
    <row r="416" spans="2:13" x14ac:dyDescent="0.25">
      <c r="B416" s="1"/>
    </row>
    <row r="417" spans="2:2" x14ac:dyDescent="0.25">
      <c r="B417" s="1"/>
    </row>
    <row r="418" spans="2:2" x14ac:dyDescent="0.25">
      <c r="B418" s="1"/>
    </row>
    <row r="419" spans="2:2" x14ac:dyDescent="0.25">
      <c r="B419" s="1"/>
    </row>
    <row r="420" spans="2:2" x14ac:dyDescent="0.25">
      <c r="B420" s="1"/>
    </row>
    <row r="421" spans="2:2" x14ac:dyDescent="0.25">
      <c r="B421" s="1"/>
    </row>
    <row r="422" spans="2:2" x14ac:dyDescent="0.25">
      <c r="B422" s="1"/>
    </row>
    <row r="423" spans="2:2" x14ac:dyDescent="0.25">
      <c r="B423" s="1"/>
    </row>
    <row r="424" spans="2:2" x14ac:dyDescent="0.25">
      <c r="B424" s="1"/>
    </row>
    <row r="425" spans="2:2" x14ac:dyDescent="0.25">
      <c r="B425" s="1"/>
    </row>
    <row r="426" spans="2:2" x14ac:dyDescent="0.25">
      <c r="B426" s="1"/>
    </row>
    <row r="427" spans="2:2" x14ac:dyDescent="0.25">
      <c r="B427" s="1"/>
    </row>
    <row r="428" spans="2:2" x14ac:dyDescent="0.25">
      <c r="B428" s="1"/>
    </row>
    <row r="429" spans="2:2" x14ac:dyDescent="0.25">
      <c r="B429" s="1"/>
    </row>
    <row r="430" spans="2:2" x14ac:dyDescent="0.25">
      <c r="B430" s="1"/>
    </row>
    <row r="431" spans="2:2" x14ac:dyDescent="0.25">
      <c r="B431" s="1"/>
    </row>
    <row r="432" spans="2:2" x14ac:dyDescent="0.25">
      <c r="B432" s="1"/>
    </row>
    <row r="433" spans="2:2" x14ac:dyDescent="0.25">
      <c r="B433" s="1"/>
    </row>
    <row r="434" spans="2:2" x14ac:dyDescent="0.25">
      <c r="B434" s="1"/>
    </row>
    <row r="435" spans="2:2" x14ac:dyDescent="0.25">
      <c r="B435" s="1"/>
    </row>
    <row r="436" spans="2:2" x14ac:dyDescent="0.25">
      <c r="B436" s="1"/>
    </row>
    <row r="437" spans="2:2" x14ac:dyDescent="0.25">
      <c r="B437" s="1"/>
    </row>
    <row r="438" spans="2:2" x14ac:dyDescent="0.25">
      <c r="B438" s="1"/>
    </row>
    <row r="439" spans="2:2" x14ac:dyDescent="0.25">
      <c r="B439" s="1"/>
    </row>
    <row r="440" spans="2:2" x14ac:dyDescent="0.25">
      <c r="B440" s="1"/>
    </row>
    <row r="441" spans="2:2" x14ac:dyDescent="0.25">
      <c r="B441" s="1"/>
    </row>
    <row r="442" spans="2:2" x14ac:dyDescent="0.25">
      <c r="B442" s="1"/>
    </row>
    <row r="443" spans="2:2" x14ac:dyDescent="0.25">
      <c r="B443" s="1"/>
    </row>
    <row r="444" spans="2:2" x14ac:dyDescent="0.25">
      <c r="B444" s="1"/>
    </row>
    <row r="445" spans="2:2" x14ac:dyDescent="0.25">
      <c r="B445" s="1"/>
    </row>
    <row r="446" spans="2:2" x14ac:dyDescent="0.25">
      <c r="B446" s="1"/>
    </row>
    <row r="447" spans="2:2" x14ac:dyDescent="0.25">
      <c r="B447" s="1"/>
    </row>
    <row r="448" spans="2:2" x14ac:dyDescent="0.25">
      <c r="B448" s="1"/>
    </row>
    <row r="449" spans="2:2" x14ac:dyDescent="0.25">
      <c r="B449" s="1"/>
    </row>
    <row r="450" spans="2:2" x14ac:dyDescent="0.25">
      <c r="B450" s="1"/>
    </row>
    <row r="451" spans="2:2" x14ac:dyDescent="0.25">
      <c r="B451" s="1"/>
    </row>
    <row r="452" spans="2:2" x14ac:dyDescent="0.25">
      <c r="B452" s="1"/>
    </row>
    <row r="453" spans="2:2" x14ac:dyDescent="0.25">
      <c r="B453" s="1"/>
    </row>
    <row r="454" spans="2:2" x14ac:dyDescent="0.25">
      <c r="B454" s="1"/>
    </row>
    <row r="455" spans="2:2" x14ac:dyDescent="0.25">
      <c r="B455" s="1"/>
    </row>
    <row r="456" spans="2:2" x14ac:dyDescent="0.25">
      <c r="B456" s="1"/>
    </row>
    <row r="457" spans="2:2" x14ac:dyDescent="0.25">
      <c r="B457" s="1"/>
    </row>
    <row r="458" spans="2:2" x14ac:dyDescent="0.25">
      <c r="B458" s="1"/>
    </row>
    <row r="459" spans="2:2" x14ac:dyDescent="0.25">
      <c r="B459" s="1"/>
    </row>
    <row r="460" spans="2:2" x14ac:dyDescent="0.25">
      <c r="B460" s="1"/>
    </row>
    <row r="461" spans="2:2" x14ac:dyDescent="0.25">
      <c r="B461" s="1"/>
    </row>
    <row r="462" spans="2:2" x14ac:dyDescent="0.25">
      <c r="B462" s="1"/>
    </row>
    <row r="463" spans="2:2" x14ac:dyDescent="0.25">
      <c r="B463" s="1"/>
    </row>
    <row r="464" spans="2:2" x14ac:dyDescent="0.25">
      <c r="B464" s="1"/>
    </row>
    <row r="465" spans="2:2" x14ac:dyDescent="0.25">
      <c r="B465" s="1"/>
    </row>
    <row r="466" spans="2:2" x14ac:dyDescent="0.25">
      <c r="B466" s="1"/>
    </row>
    <row r="467" spans="2:2" x14ac:dyDescent="0.25">
      <c r="B467" s="1"/>
    </row>
    <row r="468" spans="2:2" x14ac:dyDescent="0.25">
      <c r="B468" s="1"/>
    </row>
    <row r="469" spans="2:2" x14ac:dyDescent="0.25">
      <c r="B469" s="1"/>
    </row>
    <row r="470" spans="2:2" x14ac:dyDescent="0.25">
      <c r="B470" s="1"/>
    </row>
    <row r="471" spans="2:2" x14ac:dyDescent="0.25">
      <c r="B471" s="1"/>
    </row>
    <row r="472" spans="2:2" x14ac:dyDescent="0.25">
      <c r="B472" s="1"/>
    </row>
    <row r="473" spans="2:2" x14ac:dyDescent="0.25">
      <c r="B473" s="1"/>
    </row>
    <row r="474" spans="2:2" x14ac:dyDescent="0.25">
      <c r="B474" s="1"/>
    </row>
    <row r="475" spans="2:2" x14ac:dyDescent="0.25">
      <c r="B475" s="1"/>
    </row>
    <row r="476" spans="2:2" x14ac:dyDescent="0.25">
      <c r="B476" s="1"/>
    </row>
    <row r="477" spans="2:2" x14ac:dyDescent="0.25">
      <c r="B477" s="1"/>
    </row>
    <row r="478" spans="2:2" x14ac:dyDescent="0.25">
      <c r="B478" s="1"/>
    </row>
    <row r="479" spans="2:2" x14ac:dyDescent="0.25">
      <c r="B479" s="1"/>
    </row>
    <row r="480" spans="2:2" x14ac:dyDescent="0.25">
      <c r="B480" s="1"/>
    </row>
    <row r="481" spans="2:2" x14ac:dyDescent="0.25">
      <c r="B481" s="1"/>
    </row>
    <row r="482" spans="2:2" x14ac:dyDescent="0.25">
      <c r="B482" s="1"/>
    </row>
    <row r="483" spans="2:2" x14ac:dyDescent="0.25">
      <c r="B483" s="1"/>
    </row>
    <row r="484" spans="2:2" x14ac:dyDescent="0.25">
      <c r="B484" s="1"/>
    </row>
    <row r="485" spans="2:2" x14ac:dyDescent="0.25">
      <c r="B485" s="1"/>
    </row>
    <row r="486" spans="2:2" x14ac:dyDescent="0.25">
      <c r="B486" s="1"/>
    </row>
    <row r="487" spans="2:2" x14ac:dyDescent="0.25">
      <c r="B487" s="1"/>
    </row>
    <row r="488" spans="2:2" x14ac:dyDescent="0.25">
      <c r="B488" s="1"/>
    </row>
    <row r="489" spans="2:2" x14ac:dyDescent="0.25">
      <c r="B489" s="1"/>
    </row>
    <row r="490" spans="2:2" x14ac:dyDescent="0.25">
      <c r="B490" s="1"/>
    </row>
    <row r="491" spans="2:2" x14ac:dyDescent="0.25">
      <c r="B491" s="1"/>
    </row>
    <row r="492" spans="2:2" x14ac:dyDescent="0.25">
      <c r="B492" s="1"/>
    </row>
    <row r="493" spans="2:2" x14ac:dyDescent="0.25">
      <c r="B493" s="1"/>
    </row>
    <row r="494" spans="2:2" x14ac:dyDescent="0.25">
      <c r="B494" s="1"/>
    </row>
    <row r="495" spans="2:2" x14ac:dyDescent="0.25">
      <c r="B495" s="1"/>
    </row>
    <row r="496" spans="2:2" x14ac:dyDescent="0.25">
      <c r="B496" s="1"/>
    </row>
    <row r="497" spans="2:2" x14ac:dyDescent="0.25">
      <c r="B497" s="1"/>
    </row>
    <row r="498" spans="2:2" x14ac:dyDescent="0.25">
      <c r="B498" s="1"/>
    </row>
    <row r="499" spans="2:2" x14ac:dyDescent="0.25">
      <c r="B499" s="1"/>
    </row>
    <row r="500" spans="2:2" x14ac:dyDescent="0.25">
      <c r="B500" s="1"/>
    </row>
    <row r="501" spans="2:2" x14ac:dyDescent="0.25">
      <c r="B501" s="1"/>
    </row>
    <row r="502" spans="2:2" x14ac:dyDescent="0.25">
      <c r="B502" s="1"/>
    </row>
    <row r="503" spans="2:2" x14ac:dyDescent="0.25">
      <c r="B503" s="1"/>
    </row>
    <row r="504" spans="2:2" x14ac:dyDescent="0.25">
      <c r="B504" s="1"/>
    </row>
    <row r="505" spans="2:2" x14ac:dyDescent="0.25">
      <c r="B505" s="1"/>
    </row>
    <row r="506" spans="2:2" x14ac:dyDescent="0.25">
      <c r="B506" s="1"/>
    </row>
    <row r="507" spans="2:2" x14ac:dyDescent="0.25">
      <c r="B507" s="1"/>
    </row>
    <row r="508" spans="2:2" x14ac:dyDescent="0.25">
      <c r="B508" s="1"/>
    </row>
    <row r="509" spans="2:2" x14ac:dyDescent="0.25">
      <c r="B509" s="1"/>
    </row>
    <row r="510" spans="2:2" x14ac:dyDescent="0.25">
      <c r="B510" s="1"/>
    </row>
    <row r="511" spans="2:2" x14ac:dyDescent="0.25">
      <c r="B511" s="1"/>
    </row>
    <row r="512" spans="2:2" x14ac:dyDescent="0.25">
      <c r="B512" s="1"/>
    </row>
    <row r="513" spans="2:2" x14ac:dyDescent="0.25">
      <c r="B513" s="1"/>
    </row>
    <row r="514" spans="2:2" x14ac:dyDescent="0.25">
      <c r="B514" s="1"/>
    </row>
    <row r="515" spans="2:2" x14ac:dyDescent="0.25">
      <c r="B515" s="1"/>
    </row>
    <row r="516" spans="2:2" x14ac:dyDescent="0.25">
      <c r="B516" s="1"/>
    </row>
    <row r="517" spans="2:2" x14ac:dyDescent="0.25">
      <c r="B517" s="1"/>
    </row>
    <row r="518" spans="2:2" x14ac:dyDescent="0.25">
      <c r="B518" s="1"/>
    </row>
    <row r="519" spans="2:2" x14ac:dyDescent="0.25">
      <c r="B519" s="1"/>
    </row>
    <row r="520" spans="2:2" x14ac:dyDescent="0.25">
      <c r="B520" s="1"/>
    </row>
    <row r="521" spans="2:2" x14ac:dyDescent="0.25">
      <c r="B521" s="1"/>
    </row>
    <row r="522" spans="2:2" x14ac:dyDescent="0.25">
      <c r="B522" s="1"/>
    </row>
    <row r="523" spans="2:2" x14ac:dyDescent="0.25">
      <c r="B523" s="1"/>
    </row>
    <row r="524" spans="2:2" x14ac:dyDescent="0.25">
      <c r="B524" s="1"/>
    </row>
    <row r="525" spans="2:2" x14ac:dyDescent="0.25">
      <c r="B525" s="1"/>
    </row>
    <row r="526" spans="2:2" x14ac:dyDescent="0.25">
      <c r="B526" s="1"/>
    </row>
    <row r="527" spans="2:2" x14ac:dyDescent="0.25">
      <c r="B527" s="1"/>
    </row>
    <row r="528" spans="2:2" x14ac:dyDescent="0.25">
      <c r="B528" s="1"/>
    </row>
    <row r="529" spans="2:2" x14ac:dyDescent="0.25">
      <c r="B529" s="1"/>
    </row>
    <row r="530" spans="2:2" x14ac:dyDescent="0.25">
      <c r="B530" s="1"/>
    </row>
    <row r="531" spans="2:2" x14ac:dyDescent="0.25">
      <c r="B531" s="1"/>
    </row>
    <row r="532" spans="2:2" x14ac:dyDescent="0.25">
      <c r="B532" s="1"/>
    </row>
    <row r="533" spans="2:2" x14ac:dyDescent="0.25">
      <c r="B533" s="1"/>
    </row>
    <row r="534" spans="2:2" x14ac:dyDescent="0.25">
      <c r="B534" s="1"/>
    </row>
    <row r="535" spans="2:2" x14ac:dyDescent="0.25">
      <c r="B535" s="1"/>
    </row>
    <row r="536" spans="2:2" x14ac:dyDescent="0.25">
      <c r="B536" s="1"/>
    </row>
    <row r="537" spans="2:2" x14ac:dyDescent="0.25">
      <c r="B537" s="1"/>
    </row>
    <row r="538" spans="2:2" x14ac:dyDescent="0.25">
      <c r="B538" s="1"/>
    </row>
    <row r="539" spans="2:2" x14ac:dyDescent="0.25">
      <c r="B539" s="1"/>
    </row>
    <row r="540" spans="2:2" x14ac:dyDescent="0.25">
      <c r="B540" s="1"/>
    </row>
    <row r="541" spans="2:2" x14ac:dyDescent="0.25">
      <c r="B541" s="1"/>
    </row>
    <row r="542" spans="2:2" x14ac:dyDescent="0.25">
      <c r="B542" s="1"/>
    </row>
    <row r="543" spans="2:2" x14ac:dyDescent="0.25">
      <c r="B543" s="1"/>
    </row>
    <row r="544" spans="2:2" x14ac:dyDescent="0.25">
      <c r="B544" s="1"/>
    </row>
    <row r="545" spans="2:2" x14ac:dyDescent="0.25">
      <c r="B545" s="1"/>
    </row>
    <row r="546" spans="2:2" x14ac:dyDescent="0.25">
      <c r="B546" s="1"/>
    </row>
    <row r="547" spans="2:2" x14ac:dyDescent="0.25">
      <c r="B547" s="1"/>
    </row>
    <row r="548" spans="2:2" x14ac:dyDescent="0.25">
      <c r="B548" s="1"/>
    </row>
    <row r="549" spans="2:2" x14ac:dyDescent="0.25">
      <c r="B549" s="1"/>
    </row>
    <row r="550" spans="2:2" x14ac:dyDescent="0.25">
      <c r="B550" s="1"/>
    </row>
    <row r="551" spans="2:2" x14ac:dyDescent="0.25">
      <c r="B551" s="1"/>
    </row>
    <row r="552" spans="2:2" x14ac:dyDescent="0.25">
      <c r="B552" s="1"/>
    </row>
    <row r="553" spans="2:2" x14ac:dyDescent="0.25">
      <c r="B553" s="1"/>
    </row>
    <row r="554" spans="2:2" x14ac:dyDescent="0.25">
      <c r="B554" s="1"/>
    </row>
    <row r="555" spans="2:2" x14ac:dyDescent="0.25">
      <c r="B555" s="1"/>
    </row>
    <row r="556" spans="2:2" x14ac:dyDescent="0.25">
      <c r="B556" s="1"/>
    </row>
    <row r="557" spans="2:2" x14ac:dyDescent="0.25">
      <c r="B557" s="1"/>
    </row>
    <row r="558" spans="2:2" x14ac:dyDescent="0.25">
      <c r="B558" s="1"/>
    </row>
    <row r="559" spans="2:2" x14ac:dyDescent="0.25">
      <c r="B559" s="1"/>
    </row>
    <row r="560" spans="2:2" x14ac:dyDescent="0.25">
      <c r="B560" s="1"/>
    </row>
    <row r="561" spans="2:2" x14ac:dyDescent="0.25">
      <c r="B561" s="1"/>
    </row>
    <row r="562" spans="2:2" x14ac:dyDescent="0.25">
      <c r="B562" s="1"/>
    </row>
    <row r="563" spans="2:2" x14ac:dyDescent="0.25">
      <c r="B563" s="1"/>
    </row>
    <row r="564" spans="2:2" x14ac:dyDescent="0.25">
      <c r="B564" s="1"/>
    </row>
    <row r="565" spans="2:2" x14ac:dyDescent="0.25">
      <c r="B565" s="1"/>
    </row>
    <row r="566" spans="2:2" x14ac:dyDescent="0.25">
      <c r="B566" s="1"/>
    </row>
    <row r="567" spans="2:2" x14ac:dyDescent="0.25">
      <c r="B567" s="1"/>
    </row>
    <row r="568" spans="2:2" x14ac:dyDescent="0.25">
      <c r="B568" s="1"/>
    </row>
    <row r="569" spans="2:2" x14ac:dyDescent="0.25">
      <c r="B569" s="1"/>
    </row>
    <row r="570" spans="2:2" x14ac:dyDescent="0.25">
      <c r="B570" s="1"/>
    </row>
    <row r="571" spans="2:2" x14ac:dyDescent="0.25">
      <c r="B571" s="1"/>
    </row>
    <row r="572" spans="2:2" x14ac:dyDescent="0.25">
      <c r="B572" s="1"/>
    </row>
    <row r="573" spans="2:2" x14ac:dyDescent="0.25">
      <c r="B573" s="1"/>
    </row>
    <row r="574" spans="2:2" x14ac:dyDescent="0.25">
      <c r="B574" s="1"/>
    </row>
    <row r="575" spans="2:2" x14ac:dyDescent="0.25">
      <c r="B575" s="1"/>
    </row>
    <row r="576" spans="2:2" x14ac:dyDescent="0.25">
      <c r="B576" s="1"/>
    </row>
    <row r="577" spans="2:2" x14ac:dyDescent="0.25">
      <c r="B577" s="1"/>
    </row>
    <row r="578" spans="2:2" x14ac:dyDescent="0.25">
      <c r="B578" s="1"/>
    </row>
    <row r="579" spans="2:2" x14ac:dyDescent="0.25">
      <c r="B579" s="1"/>
    </row>
    <row r="580" spans="2:2" x14ac:dyDescent="0.25">
      <c r="B580" s="1"/>
    </row>
    <row r="581" spans="2:2" x14ac:dyDescent="0.25">
      <c r="B581" s="1"/>
    </row>
    <row r="582" spans="2:2" x14ac:dyDescent="0.25">
      <c r="B582" s="1"/>
    </row>
    <row r="583" spans="2:2" x14ac:dyDescent="0.25">
      <c r="B583" s="1"/>
    </row>
    <row r="584" spans="2:2" x14ac:dyDescent="0.25">
      <c r="B584" s="1"/>
    </row>
    <row r="585" spans="2:2" x14ac:dyDescent="0.25">
      <c r="B585" s="1"/>
    </row>
    <row r="586" spans="2:2" x14ac:dyDescent="0.25">
      <c r="B586" s="1"/>
    </row>
    <row r="587" spans="2:2" x14ac:dyDescent="0.25">
      <c r="B587" s="1"/>
    </row>
    <row r="588" spans="2:2" x14ac:dyDescent="0.25">
      <c r="B588" s="1"/>
    </row>
    <row r="589" spans="2:2" x14ac:dyDescent="0.25">
      <c r="B589" s="1"/>
    </row>
    <row r="590" spans="2:2" x14ac:dyDescent="0.25">
      <c r="B590" s="1"/>
    </row>
    <row r="591" spans="2:2" x14ac:dyDescent="0.25">
      <c r="B591" s="1"/>
    </row>
    <row r="592" spans="2:2" x14ac:dyDescent="0.25">
      <c r="B592" s="1"/>
    </row>
    <row r="593" spans="2:2" x14ac:dyDescent="0.25">
      <c r="B593" s="1"/>
    </row>
    <row r="594" spans="2:2" x14ac:dyDescent="0.25">
      <c r="B594" s="1"/>
    </row>
    <row r="595" spans="2:2" x14ac:dyDescent="0.25">
      <c r="B595" s="1"/>
    </row>
    <row r="596" spans="2:2" x14ac:dyDescent="0.25">
      <c r="B596" s="1"/>
    </row>
    <row r="597" spans="2:2" x14ac:dyDescent="0.25">
      <c r="B597" s="1"/>
    </row>
    <row r="598" spans="2:2" x14ac:dyDescent="0.25">
      <c r="B598" s="1"/>
    </row>
    <row r="599" spans="2:2" x14ac:dyDescent="0.25">
      <c r="B599" s="1"/>
    </row>
    <row r="600" spans="2:2" x14ac:dyDescent="0.25">
      <c r="B600" s="1"/>
    </row>
    <row r="601" spans="2:2" x14ac:dyDescent="0.25">
      <c r="B601" s="1"/>
    </row>
    <row r="602" spans="2:2" x14ac:dyDescent="0.25">
      <c r="B602" s="1"/>
    </row>
    <row r="603" spans="2:2" x14ac:dyDescent="0.25">
      <c r="B603" s="1"/>
    </row>
    <row r="604" spans="2:2" x14ac:dyDescent="0.25">
      <c r="B604" s="1"/>
    </row>
    <row r="605" spans="2:2" x14ac:dyDescent="0.25">
      <c r="B605" s="1"/>
    </row>
    <row r="606" spans="2:2" x14ac:dyDescent="0.25">
      <c r="B606" s="1"/>
    </row>
    <row r="607" spans="2:2" x14ac:dyDescent="0.25">
      <c r="B607" s="1"/>
    </row>
    <row r="608" spans="2:2" x14ac:dyDescent="0.25">
      <c r="B608" s="1"/>
    </row>
    <row r="609" spans="2:2" x14ac:dyDescent="0.25">
      <c r="B609" s="1"/>
    </row>
    <row r="610" spans="2:2" x14ac:dyDescent="0.25">
      <c r="B610" s="1"/>
    </row>
    <row r="611" spans="2:2" x14ac:dyDescent="0.25">
      <c r="B611" s="1"/>
    </row>
    <row r="612" spans="2:2" x14ac:dyDescent="0.25">
      <c r="B612" s="1"/>
    </row>
    <row r="613" spans="2:2" x14ac:dyDescent="0.25">
      <c r="B613" s="1"/>
    </row>
    <row r="614" spans="2:2" x14ac:dyDescent="0.25">
      <c r="B614" s="1"/>
    </row>
    <row r="615" spans="2:2" x14ac:dyDescent="0.25">
      <c r="B615" s="1"/>
    </row>
    <row r="616" spans="2:2" x14ac:dyDescent="0.25">
      <c r="B616" s="1"/>
    </row>
    <row r="617" spans="2:2" x14ac:dyDescent="0.25">
      <c r="B617" s="1"/>
    </row>
    <row r="618" spans="2:2" x14ac:dyDescent="0.25">
      <c r="B618" s="1"/>
    </row>
    <row r="619" spans="2:2" x14ac:dyDescent="0.25">
      <c r="B619" s="1"/>
    </row>
    <row r="620" spans="2:2" x14ac:dyDescent="0.25">
      <c r="B620" s="1"/>
    </row>
    <row r="621" spans="2:2" x14ac:dyDescent="0.25">
      <c r="B621" s="1"/>
    </row>
    <row r="622" spans="2:2" x14ac:dyDescent="0.25">
      <c r="B622" s="1"/>
    </row>
    <row r="623" spans="2:2" x14ac:dyDescent="0.25">
      <c r="B623" s="1"/>
    </row>
    <row r="624" spans="2:2" x14ac:dyDescent="0.25">
      <c r="B624" s="1"/>
    </row>
    <row r="625" spans="2:2" x14ac:dyDescent="0.25">
      <c r="B625" s="1"/>
    </row>
    <row r="626" spans="2:2" x14ac:dyDescent="0.25">
      <c r="B626" s="1"/>
    </row>
    <row r="627" spans="2:2" x14ac:dyDescent="0.25">
      <c r="B627" s="1"/>
    </row>
    <row r="628" spans="2:2" x14ac:dyDescent="0.25">
      <c r="B628" s="1"/>
    </row>
    <row r="629" spans="2:2" x14ac:dyDescent="0.25">
      <c r="B629" s="1"/>
    </row>
    <row r="630" spans="2:2" x14ac:dyDescent="0.25">
      <c r="B630" s="1"/>
    </row>
    <row r="631" spans="2:2" x14ac:dyDescent="0.25">
      <c r="B631" s="1"/>
    </row>
    <row r="632" spans="2:2" x14ac:dyDescent="0.25">
      <c r="B632" s="1"/>
    </row>
    <row r="633" spans="2:2" x14ac:dyDescent="0.25">
      <c r="B633" s="1"/>
    </row>
    <row r="634" spans="2:2" x14ac:dyDescent="0.25">
      <c r="B634" s="1"/>
    </row>
    <row r="635" spans="2:2" x14ac:dyDescent="0.25">
      <c r="B635" s="1"/>
    </row>
    <row r="636" spans="2:2" x14ac:dyDescent="0.25">
      <c r="B636" s="1"/>
    </row>
    <row r="637" spans="2:2" x14ac:dyDescent="0.25">
      <c r="B637" s="1"/>
    </row>
    <row r="638" spans="2:2" x14ac:dyDescent="0.25">
      <c r="B638" s="1"/>
    </row>
    <row r="639" spans="2:2" x14ac:dyDescent="0.25">
      <c r="B639" s="1"/>
    </row>
    <row r="640" spans="2:2" x14ac:dyDescent="0.25">
      <c r="B640" s="1"/>
    </row>
    <row r="641" spans="2:2" x14ac:dyDescent="0.25">
      <c r="B641" s="1"/>
    </row>
    <row r="642" spans="2:2" x14ac:dyDescent="0.25">
      <c r="B642" s="1"/>
    </row>
    <row r="643" spans="2:2" x14ac:dyDescent="0.25">
      <c r="B643" s="1"/>
    </row>
    <row r="644" spans="2:2" x14ac:dyDescent="0.25">
      <c r="B644" s="1"/>
    </row>
    <row r="645" spans="2:2" x14ac:dyDescent="0.25">
      <c r="B645" s="1"/>
    </row>
    <row r="646" spans="2:2" x14ac:dyDescent="0.25">
      <c r="B646" s="1"/>
    </row>
    <row r="647" spans="2:2" x14ac:dyDescent="0.25">
      <c r="B647" s="1"/>
    </row>
    <row r="648" spans="2:2" x14ac:dyDescent="0.25">
      <c r="B648" s="1"/>
    </row>
    <row r="649" spans="2:2" x14ac:dyDescent="0.25">
      <c r="B649" s="1"/>
    </row>
    <row r="650" spans="2:2" x14ac:dyDescent="0.25">
      <c r="B650" s="1"/>
    </row>
    <row r="651" spans="2:2" x14ac:dyDescent="0.25">
      <c r="B651" s="1"/>
    </row>
  </sheetData>
  <pageMargins left="0.511811024" right="0.511811024" top="0.78740157499999996" bottom="0.78740157499999996" header="0.31496062000000002" footer="0.31496062000000002"/>
  <pageSetup paperSize="9"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50"/>
  <sheetViews>
    <sheetView topLeftCell="A2" zoomScaleNormal="100" workbookViewId="0">
      <selection activeCell="G8" sqref="G8"/>
    </sheetView>
  </sheetViews>
  <sheetFormatPr defaultRowHeight="15" x14ac:dyDescent="0.25"/>
  <cols>
    <col min="2" max="2" width="10.7109375" bestFit="1" customWidth="1"/>
    <col min="3" max="5" width="20" bestFit="1" customWidth="1"/>
    <col min="6" max="6" width="17.85546875" customWidth="1"/>
    <col min="7" max="7" width="16.42578125" bestFit="1" customWidth="1"/>
    <col min="8" max="8" width="17.42578125" bestFit="1" customWidth="1"/>
    <col min="9" max="9" width="18.5703125" bestFit="1" customWidth="1"/>
    <col min="10" max="10" width="20" bestFit="1" customWidth="1"/>
    <col min="14" max="14" width="10.42578125" bestFit="1" customWidth="1"/>
    <col min="15" max="15" width="19.5703125" bestFit="1" customWidth="1"/>
  </cols>
  <sheetData>
    <row r="1" spans="1:12" x14ac:dyDescent="0.25">
      <c r="B1" s="2" t="s">
        <v>10</v>
      </c>
    </row>
    <row r="2" spans="1:12" ht="30" x14ac:dyDescent="0.25">
      <c r="C2" s="3" t="s">
        <v>11</v>
      </c>
      <c r="D2" s="3" t="s">
        <v>12</v>
      </c>
      <c r="E2" s="3" t="s">
        <v>13</v>
      </c>
      <c r="F2" s="4" t="s">
        <v>5</v>
      </c>
      <c r="G2" s="4" t="s">
        <v>7</v>
      </c>
      <c r="H2" s="4" t="s">
        <v>15</v>
      </c>
      <c r="I2" s="4" t="s">
        <v>6</v>
      </c>
      <c r="J2" s="4" t="s">
        <v>16</v>
      </c>
      <c r="K2" t="s">
        <v>0</v>
      </c>
    </row>
    <row r="3" spans="1:12" x14ac:dyDescent="0.25">
      <c r="L3" t="s">
        <v>17</v>
      </c>
    </row>
    <row r="4" spans="1:12" x14ac:dyDescent="0.25">
      <c r="B4" s="1"/>
      <c r="K4" s="5"/>
      <c r="L4">
        <f>4%/12</f>
        <v>3.3333333333333335E-3</v>
      </c>
    </row>
    <row r="5" spans="1:12" x14ac:dyDescent="0.25">
      <c r="B5" s="1">
        <v>44593</v>
      </c>
      <c r="C5" s="16">
        <v>0</v>
      </c>
      <c r="D5" s="16">
        <f>C5*K5</f>
        <v>0</v>
      </c>
      <c r="E5" s="16">
        <v>16357970209.790001</v>
      </c>
      <c r="F5" s="16">
        <f>SUM(E5:E5)*$L$4</f>
        <v>54526567.36596667</v>
      </c>
      <c r="G5" s="18">
        <v>0</v>
      </c>
      <c r="H5" s="16">
        <v>0</v>
      </c>
      <c r="I5" s="19">
        <v>0</v>
      </c>
      <c r="J5" s="16">
        <f>SUM(E5:F5)-G5</f>
        <v>16412496777.155968</v>
      </c>
      <c r="K5" s="17">
        <f>VLOOKUP(B5,Encargos!$A$8:$C$652,2,0)</f>
        <v>4.3429999999999996E-3</v>
      </c>
    </row>
    <row r="6" spans="1:12" x14ac:dyDescent="0.25">
      <c r="B6" s="1">
        <v>44621</v>
      </c>
      <c r="C6" s="16">
        <f t="shared" ref="C6:C8" si="0">J5</f>
        <v>16412496777.155968</v>
      </c>
      <c r="D6" s="16">
        <f>C6*K6</f>
        <v>65256087.185972132</v>
      </c>
      <c r="E6" s="16">
        <f t="shared" ref="E6:E8" si="1">C6+D6</f>
        <v>16477752864.34194</v>
      </c>
      <c r="F6" s="16">
        <f>SUM(E6:E6)*$L$4</f>
        <v>54925842.8811398</v>
      </c>
      <c r="G6" s="18">
        <v>0</v>
      </c>
      <c r="H6" s="16">
        <v>0</v>
      </c>
      <c r="I6" s="19">
        <v>0</v>
      </c>
      <c r="J6" s="16">
        <f>SUM(E6:F6)-G6</f>
        <v>16532678707.22308</v>
      </c>
      <c r="K6" s="17">
        <f>VLOOKUP(B6,Encargos!$A$8:$C$652,2,0)</f>
        <v>3.9760000000000004E-3</v>
      </c>
    </row>
    <row r="7" spans="1:12" x14ac:dyDescent="0.25">
      <c r="A7">
        <v>360</v>
      </c>
      <c r="B7" s="1">
        <v>44652</v>
      </c>
      <c r="C7" s="16">
        <f t="shared" si="0"/>
        <v>16532678707.22308</v>
      </c>
      <c r="D7" s="16">
        <f>C7*K7</f>
        <v>69718306.108359724</v>
      </c>
      <c r="E7" s="16">
        <f t="shared" si="1"/>
        <v>16602397013.33144</v>
      </c>
      <c r="F7" s="16">
        <f>SUM(E7:E7)*$L$4</f>
        <v>55341323.377771467</v>
      </c>
      <c r="G7" s="18">
        <f>PMT(4/1200,A7,-E7)</f>
        <v>79262382.755544916</v>
      </c>
      <c r="H7" s="16">
        <f>F7</f>
        <v>55341323.377771467</v>
      </c>
      <c r="I7" s="19">
        <f>G7-H7</f>
        <v>23921059.377773449</v>
      </c>
      <c r="J7" s="16">
        <f>SUM(E7:F7)-G7</f>
        <v>16578475953.953667</v>
      </c>
      <c r="K7" s="17">
        <f>VLOOKUP(B7,Encargos!$A$8:$C$652,2,0)</f>
        <v>4.2170000000000003E-3</v>
      </c>
    </row>
    <row r="8" spans="1:12" x14ac:dyDescent="0.25">
      <c r="A8">
        <f>A7-1</f>
        <v>359</v>
      </c>
      <c r="B8" s="1">
        <v>44682</v>
      </c>
      <c r="C8" s="16">
        <f t="shared" si="0"/>
        <v>16578475953.953667</v>
      </c>
      <c r="D8" s="16">
        <f t="shared" ref="D8" si="2">C8*K8</f>
        <v>98807716.685563847</v>
      </c>
      <c r="E8" s="16">
        <f t="shared" si="1"/>
        <v>16677283670.639231</v>
      </c>
      <c r="F8" s="16">
        <f t="shared" ref="F8" si="3">SUM(E8:E8)*$L$4</f>
        <v>55590945.568797439</v>
      </c>
      <c r="G8" s="18">
        <f t="shared" ref="G8" si="4">PMT(4/1200,A8,-E8)</f>
        <v>79734786.55676797</v>
      </c>
      <c r="H8" s="16">
        <f t="shared" ref="H8" si="5">F8</f>
        <v>55590945.568797439</v>
      </c>
      <c r="I8" s="19">
        <f t="shared" ref="I8" si="6">G8-H8</f>
        <v>24143840.987970531</v>
      </c>
      <c r="J8" s="16">
        <f>SUM(E8:F8)-G8</f>
        <v>16653139829.65126</v>
      </c>
      <c r="K8" s="17">
        <f>VLOOKUP(B8,Encargos!$A$8:$C$652,2,0)</f>
        <v>5.96E-3</v>
      </c>
    </row>
    <row r="9" spans="1:12" x14ac:dyDescent="0.25">
      <c r="A9">
        <f t="shared" ref="A9" si="7">A8-1</f>
        <v>358</v>
      </c>
      <c r="B9" s="1">
        <v>44713</v>
      </c>
      <c r="C9" s="16">
        <f t="shared" ref="C9" si="8">J8</f>
        <v>16653139829.65126</v>
      </c>
      <c r="D9" s="16">
        <f t="shared" ref="D9" si="9">C9*K9</f>
        <v>84281540.677865028</v>
      </c>
      <c r="E9" s="16">
        <f t="shared" ref="E9" si="10">C9+D9</f>
        <v>16737421370.329124</v>
      </c>
      <c r="F9" s="16">
        <v>0</v>
      </c>
      <c r="G9" s="18">
        <v>0</v>
      </c>
      <c r="H9" s="16">
        <f t="shared" ref="H9" si="11">F9</f>
        <v>0</v>
      </c>
      <c r="I9" s="19">
        <f t="shared" ref="I9" si="12">G9-H9</f>
        <v>0</v>
      </c>
      <c r="J9" s="16">
        <v>0</v>
      </c>
      <c r="K9" s="17">
        <f>VLOOKUP(B9,Encargos!$A$8:$C$652,2,0)</f>
        <v>5.0610000000000004E-3</v>
      </c>
    </row>
    <row r="10" spans="1:12" x14ac:dyDescent="0.25">
      <c r="B10" s="1"/>
      <c r="C10" s="16"/>
      <c r="D10" s="16"/>
      <c r="E10" s="16"/>
      <c r="F10" s="16"/>
      <c r="G10" s="18"/>
      <c r="H10" s="16"/>
      <c r="I10" s="19"/>
      <c r="J10" s="16"/>
      <c r="K10" s="17"/>
    </row>
    <row r="11" spans="1:12" x14ac:dyDescent="0.25">
      <c r="B11" s="1"/>
      <c r="C11" s="16"/>
      <c r="D11" s="16"/>
      <c r="E11" s="16"/>
      <c r="F11" s="16"/>
      <c r="G11" s="18"/>
      <c r="H11" s="16"/>
      <c r="I11" s="19"/>
      <c r="J11" s="16"/>
      <c r="K11" s="17"/>
    </row>
    <row r="12" spans="1:12" x14ac:dyDescent="0.25">
      <c r="B12" s="1"/>
      <c r="C12" s="16"/>
      <c r="D12" s="16"/>
      <c r="E12" s="16"/>
      <c r="F12" s="16"/>
      <c r="G12" s="18"/>
      <c r="H12" s="16"/>
      <c r="I12" s="19"/>
      <c r="J12" s="16"/>
      <c r="K12" s="17"/>
    </row>
    <row r="13" spans="1:12" x14ac:dyDescent="0.25">
      <c r="B13" s="1"/>
      <c r="C13" s="16"/>
      <c r="D13" s="16"/>
      <c r="E13" s="16"/>
      <c r="F13" s="16"/>
      <c r="G13" s="18"/>
      <c r="H13" s="16"/>
      <c r="I13" s="19"/>
      <c r="J13" s="16"/>
      <c r="K13" s="17"/>
    </row>
    <row r="14" spans="1:12" x14ac:dyDescent="0.25">
      <c r="B14" s="1"/>
      <c r="C14" s="16"/>
      <c r="D14" s="16"/>
      <c r="E14" s="16"/>
      <c r="F14" s="16"/>
      <c r="G14" s="18"/>
      <c r="H14" s="16"/>
      <c r="I14" s="19"/>
      <c r="J14" s="16"/>
      <c r="K14" s="17"/>
    </row>
    <row r="15" spans="1:12" x14ac:dyDescent="0.25">
      <c r="B15" s="1"/>
      <c r="C15" s="16"/>
      <c r="D15" s="16"/>
      <c r="E15" s="16"/>
      <c r="F15" s="16"/>
      <c r="G15" s="18"/>
      <c r="H15" s="16"/>
      <c r="I15" s="19"/>
      <c r="J15" s="16"/>
      <c r="K15" s="17"/>
    </row>
    <row r="16" spans="1:12" x14ac:dyDescent="0.25">
      <c r="B16" s="1"/>
      <c r="C16" s="16"/>
      <c r="D16" s="16"/>
      <c r="E16" s="16"/>
      <c r="F16" s="16"/>
      <c r="G16" s="18"/>
      <c r="H16" s="16"/>
      <c r="I16" s="19"/>
      <c r="J16" s="16"/>
      <c r="K16" s="17"/>
    </row>
    <row r="17" spans="2:11" x14ac:dyDescent="0.25">
      <c r="B17" s="1"/>
      <c r="C17" s="16"/>
      <c r="D17" s="16"/>
      <c r="E17" s="16"/>
      <c r="F17" s="16"/>
      <c r="G17" s="18"/>
      <c r="H17" s="16"/>
      <c r="I17" s="19"/>
      <c r="J17" s="16"/>
      <c r="K17" s="17"/>
    </row>
    <row r="18" spans="2:11" x14ac:dyDescent="0.25">
      <c r="B18" s="1"/>
      <c r="C18" s="16"/>
      <c r="D18" s="16"/>
      <c r="E18" s="16"/>
      <c r="F18" s="16"/>
      <c r="G18" s="18"/>
      <c r="H18" s="16"/>
      <c r="I18" s="19"/>
      <c r="J18" s="16"/>
      <c r="K18" s="17"/>
    </row>
    <row r="19" spans="2:11" x14ac:dyDescent="0.25">
      <c r="B19" s="1"/>
      <c r="C19" s="16"/>
      <c r="D19" s="16"/>
      <c r="E19" s="16"/>
      <c r="F19" s="16"/>
      <c r="G19" s="18"/>
      <c r="H19" s="16"/>
      <c r="I19" s="19"/>
      <c r="J19" s="16"/>
      <c r="K19" s="17"/>
    </row>
    <row r="20" spans="2:11" x14ac:dyDescent="0.25">
      <c r="B20" s="1"/>
      <c r="C20" s="16"/>
      <c r="D20" s="16"/>
      <c r="E20" s="16"/>
      <c r="F20" s="16"/>
      <c r="G20" s="18"/>
      <c r="H20" s="16"/>
      <c r="I20" s="19"/>
      <c r="J20" s="16"/>
      <c r="K20" s="17"/>
    </row>
    <row r="21" spans="2:11" x14ac:dyDescent="0.25">
      <c r="B21" s="1"/>
      <c r="C21" s="16"/>
      <c r="D21" s="16"/>
      <c r="E21" s="16"/>
      <c r="F21" s="16"/>
      <c r="G21" s="18"/>
      <c r="H21" s="16"/>
      <c r="I21" s="19"/>
      <c r="J21" s="16"/>
      <c r="K21" s="17"/>
    </row>
    <row r="22" spans="2:11" x14ac:dyDescent="0.25">
      <c r="B22" s="1"/>
      <c r="C22" s="16"/>
      <c r="D22" s="16"/>
      <c r="E22" s="16"/>
      <c r="F22" s="16"/>
      <c r="G22" s="18"/>
      <c r="H22" s="16"/>
      <c r="I22" s="19"/>
      <c r="J22" s="16"/>
      <c r="K22" s="17"/>
    </row>
    <row r="23" spans="2:11" x14ac:dyDescent="0.25">
      <c r="B23" s="1"/>
      <c r="C23" s="16"/>
      <c r="D23" s="16"/>
      <c r="E23" s="16"/>
      <c r="F23" s="16"/>
      <c r="G23" s="18"/>
      <c r="H23" s="16"/>
      <c r="I23" s="19"/>
      <c r="J23" s="16"/>
      <c r="K23" s="17"/>
    </row>
    <row r="24" spans="2:11" x14ac:dyDescent="0.25">
      <c r="B24" s="1"/>
      <c r="C24" s="16"/>
      <c r="D24" s="16"/>
      <c r="E24" s="16"/>
      <c r="F24" s="16"/>
      <c r="G24" s="18"/>
      <c r="H24" s="16"/>
      <c r="I24" s="19"/>
      <c r="J24" s="16"/>
      <c r="K24" s="17"/>
    </row>
    <row r="25" spans="2:11" x14ac:dyDescent="0.25">
      <c r="B25" s="1"/>
      <c r="C25" s="16"/>
      <c r="D25" s="16"/>
      <c r="E25" s="16"/>
      <c r="F25" s="16"/>
      <c r="G25" s="18"/>
      <c r="H25" s="16"/>
      <c r="I25" s="19"/>
      <c r="J25" s="16"/>
      <c r="K25" s="17"/>
    </row>
    <row r="26" spans="2:11" x14ac:dyDescent="0.25">
      <c r="B26" s="1"/>
      <c r="C26" s="16"/>
      <c r="D26" s="16"/>
      <c r="E26" s="16"/>
      <c r="F26" s="16"/>
      <c r="G26" s="18"/>
      <c r="H26" s="16"/>
      <c r="I26" s="19"/>
      <c r="J26" s="16"/>
      <c r="K26" s="17"/>
    </row>
    <row r="27" spans="2:11" x14ac:dyDescent="0.25">
      <c r="B27" s="1"/>
      <c r="C27" s="16"/>
      <c r="D27" s="16"/>
      <c r="E27" s="16"/>
      <c r="F27" s="16"/>
      <c r="G27" s="18"/>
      <c r="H27" s="16"/>
      <c r="I27" s="19"/>
      <c r="J27" s="16"/>
      <c r="K27" s="17"/>
    </row>
    <row r="28" spans="2:11" x14ac:dyDescent="0.25">
      <c r="B28" s="1"/>
      <c r="C28" s="16"/>
      <c r="D28" s="16"/>
      <c r="E28" s="16"/>
      <c r="F28" s="16"/>
      <c r="G28" s="18"/>
      <c r="H28" s="16"/>
      <c r="I28" s="19"/>
      <c r="J28" s="16"/>
      <c r="K28" s="17"/>
    </row>
    <row r="29" spans="2:11" x14ac:dyDescent="0.25">
      <c r="B29" s="1"/>
      <c r="C29" s="16"/>
      <c r="D29" s="16"/>
      <c r="E29" s="16"/>
      <c r="F29" s="16"/>
      <c r="G29" s="18"/>
      <c r="H29" s="16"/>
      <c r="I29" s="19"/>
      <c r="J29" s="16"/>
      <c r="K29" s="17"/>
    </row>
    <row r="30" spans="2:11" x14ac:dyDescent="0.25">
      <c r="B30" s="1"/>
      <c r="C30" s="16"/>
      <c r="D30" s="16"/>
      <c r="E30" s="16"/>
      <c r="F30" s="16"/>
      <c r="G30" s="18"/>
      <c r="H30" s="16"/>
      <c r="I30" s="19"/>
      <c r="J30" s="16"/>
      <c r="K30" s="17"/>
    </row>
    <row r="31" spans="2:11" x14ac:dyDescent="0.25">
      <c r="B31" s="1"/>
      <c r="C31" s="16"/>
      <c r="D31" s="16"/>
      <c r="E31" s="16"/>
      <c r="F31" s="16"/>
      <c r="G31" s="18"/>
      <c r="H31" s="16"/>
      <c r="I31" s="19"/>
      <c r="J31" s="16"/>
      <c r="K31" s="17"/>
    </row>
    <row r="32" spans="2:11" x14ac:dyDescent="0.25">
      <c r="B32" s="1"/>
      <c r="C32" s="16"/>
      <c r="D32" s="16"/>
      <c r="E32" s="16"/>
      <c r="F32" s="16"/>
      <c r="G32" s="18"/>
      <c r="H32" s="16"/>
      <c r="I32" s="19"/>
      <c r="J32" s="16"/>
      <c r="K32" s="17"/>
    </row>
    <row r="33" spans="2:11" x14ac:dyDescent="0.25">
      <c r="B33" s="1"/>
      <c r="C33" s="16"/>
      <c r="D33" s="16"/>
      <c r="E33" s="16"/>
      <c r="F33" s="16"/>
      <c r="G33" s="18"/>
      <c r="H33" s="16"/>
      <c r="I33" s="19"/>
      <c r="J33" s="16"/>
      <c r="K33" s="17"/>
    </row>
    <row r="34" spans="2:11" x14ac:dyDescent="0.25">
      <c r="B34" s="1"/>
      <c r="C34" s="16"/>
      <c r="D34" s="16"/>
      <c r="E34" s="16"/>
      <c r="F34" s="16"/>
      <c r="G34" s="18"/>
      <c r="H34" s="16"/>
      <c r="I34" s="19"/>
      <c r="J34" s="16"/>
      <c r="K34" s="17"/>
    </row>
    <row r="35" spans="2:11" x14ac:dyDescent="0.25">
      <c r="B35" s="1"/>
      <c r="C35" s="16"/>
      <c r="D35" s="16"/>
      <c r="E35" s="16"/>
      <c r="F35" s="16"/>
      <c r="G35" s="18"/>
      <c r="H35" s="16"/>
      <c r="I35" s="19"/>
      <c r="J35" s="16"/>
      <c r="K35" s="17"/>
    </row>
    <row r="36" spans="2:11" x14ac:dyDescent="0.25">
      <c r="B36" s="1"/>
      <c r="C36" s="16"/>
      <c r="D36" s="16"/>
      <c r="E36" s="16"/>
      <c r="F36" s="16"/>
      <c r="G36" s="18"/>
      <c r="H36" s="16"/>
      <c r="I36" s="19"/>
      <c r="J36" s="16"/>
      <c r="K36" s="17"/>
    </row>
    <row r="37" spans="2:11" x14ac:dyDescent="0.25">
      <c r="B37" s="1"/>
      <c r="C37" s="16"/>
      <c r="D37" s="16"/>
      <c r="E37" s="16"/>
      <c r="F37" s="16"/>
      <c r="G37" s="18"/>
      <c r="H37" s="16"/>
      <c r="I37" s="19"/>
      <c r="J37" s="16"/>
      <c r="K37" s="17"/>
    </row>
    <row r="38" spans="2:11" x14ac:dyDescent="0.25">
      <c r="B38" s="1"/>
      <c r="C38" s="16"/>
      <c r="D38" s="16"/>
      <c r="E38" s="16"/>
      <c r="F38" s="16"/>
      <c r="G38" s="18"/>
      <c r="H38" s="16"/>
      <c r="I38" s="19"/>
      <c r="J38" s="16"/>
      <c r="K38" s="17"/>
    </row>
    <row r="39" spans="2:11" x14ac:dyDescent="0.25">
      <c r="B39" s="1"/>
      <c r="C39" s="16"/>
      <c r="D39" s="16"/>
      <c r="E39" s="16"/>
      <c r="F39" s="16"/>
      <c r="G39" s="18"/>
      <c r="H39" s="16"/>
      <c r="I39" s="19"/>
      <c r="J39" s="16"/>
      <c r="K39" s="17"/>
    </row>
    <row r="40" spans="2:11" x14ac:dyDescent="0.25">
      <c r="B40" s="1"/>
      <c r="C40" s="16"/>
      <c r="D40" s="16"/>
      <c r="E40" s="16"/>
      <c r="F40" s="16"/>
      <c r="G40" s="18"/>
      <c r="H40" s="16"/>
      <c r="I40" s="19"/>
      <c r="J40" s="16"/>
      <c r="K40" s="17"/>
    </row>
    <row r="41" spans="2:11" x14ac:dyDescent="0.25">
      <c r="B41" s="1"/>
      <c r="C41" s="16"/>
      <c r="D41" s="16"/>
      <c r="E41" s="16"/>
      <c r="F41" s="16"/>
      <c r="G41" s="18"/>
      <c r="H41" s="16"/>
      <c r="I41" s="19"/>
      <c r="J41" s="16"/>
      <c r="K41" s="17"/>
    </row>
    <row r="42" spans="2:11" x14ac:dyDescent="0.25">
      <c r="B42" s="1"/>
      <c r="C42" s="16"/>
      <c r="D42" s="16"/>
      <c r="E42" s="16"/>
      <c r="F42" s="16"/>
      <c r="G42" s="18"/>
      <c r="H42" s="16"/>
      <c r="I42" s="19"/>
      <c r="J42" s="16"/>
      <c r="K42" s="17"/>
    </row>
    <row r="43" spans="2:11" x14ac:dyDescent="0.25">
      <c r="B43" s="1"/>
      <c r="C43" s="16"/>
      <c r="D43" s="16"/>
      <c r="E43" s="16"/>
      <c r="F43" s="16"/>
      <c r="G43" s="18"/>
      <c r="H43" s="16"/>
      <c r="I43" s="19"/>
      <c r="J43" s="16"/>
      <c r="K43" s="17"/>
    </row>
    <row r="44" spans="2:11" x14ac:dyDescent="0.25">
      <c r="B44" s="1"/>
      <c r="C44" s="16"/>
      <c r="D44" s="16"/>
      <c r="E44" s="16"/>
      <c r="F44" s="16"/>
      <c r="G44" s="18"/>
      <c r="H44" s="16"/>
      <c r="I44" s="19"/>
      <c r="J44" s="16"/>
      <c r="K44" s="17"/>
    </row>
    <row r="45" spans="2:11" x14ac:dyDescent="0.25">
      <c r="B45" s="1"/>
      <c r="C45" s="16"/>
      <c r="D45" s="16"/>
      <c r="E45" s="16"/>
      <c r="F45" s="16"/>
      <c r="G45" s="18"/>
      <c r="H45" s="16"/>
      <c r="I45" s="19"/>
      <c r="J45" s="16"/>
      <c r="K45" s="17"/>
    </row>
    <row r="46" spans="2:11" x14ac:dyDescent="0.25">
      <c r="B46" s="1"/>
      <c r="C46" s="16"/>
      <c r="D46" s="16"/>
      <c r="E46" s="16"/>
      <c r="F46" s="16"/>
      <c r="G46" s="18"/>
      <c r="H46" s="16"/>
      <c r="I46" s="19"/>
      <c r="J46" s="16"/>
      <c r="K46" s="17"/>
    </row>
    <row r="47" spans="2:11" x14ac:dyDescent="0.25">
      <c r="B47" s="1"/>
      <c r="C47" s="16"/>
      <c r="D47" s="16"/>
      <c r="E47" s="16"/>
      <c r="F47" s="16"/>
      <c r="G47" s="18"/>
      <c r="H47" s="16"/>
      <c r="I47" s="19"/>
      <c r="J47" s="16"/>
      <c r="K47" s="17"/>
    </row>
    <row r="48" spans="2:11" x14ac:dyDescent="0.25">
      <c r="B48" s="1"/>
      <c r="C48" s="16"/>
      <c r="D48" s="16"/>
      <c r="E48" s="16"/>
      <c r="F48" s="16"/>
      <c r="G48" s="18"/>
      <c r="H48" s="16"/>
      <c r="I48" s="19"/>
      <c r="J48" s="16"/>
      <c r="K48" s="17"/>
    </row>
    <row r="49" spans="2:11" x14ac:dyDescent="0.25">
      <c r="B49" s="1"/>
      <c r="C49" s="16"/>
      <c r="D49" s="16"/>
      <c r="E49" s="16"/>
      <c r="F49" s="16"/>
      <c r="G49" s="18"/>
      <c r="H49" s="16"/>
      <c r="I49" s="19"/>
      <c r="J49" s="16"/>
      <c r="K49" s="17"/>
    </row>
    <row r="50" spans="2:11" x14ac:dyDescent="0.25">
      <c r="B50" s="1"/>
      <c r="C50" s="16"/>
      <c r="D50" s="16"/>
      <c r="E50" s="16"/>
      <c r="F50" s="16"/>
      <c r="G50" s="18"/>
      <c r="H50" s="16"/>
      <c r="I50" s="19"/>
      <c r="J50" s="16"/>
      <c r="K50" s="17"/>
    </row>
    <row r="51" spans="2:11" x14ac:dyDescent="0.25">
      <c r="B51" s="1"/>
      <c r="C51" s="16"/>
      <c r="D51" s="16"/>
      <c r="E51" s="16"/>
      <c r="F51" s="16"/>
      <c r="G51" s="18"/>
      <c r="H51" s="16"/>
      <c r="I51" s="19"/>
      <c r="J51" s="16"/>
      <c r="K51" s="17"/>
    </row>
    <row r="52" spans="2:11" x14ac:dyDescent="0.25">
      <c r="B52" s="1"/>
      <c r="C52" s="16"/>
      <c r="D52" s="16"/>
      <c r="E52" s="16"/>
      <c r="F52" s="16"/>
      <c r="G52" s="18"/>
      <c r="H52" s="16"/>
      <c r="I52" s="19"/>
      <c r="J52" s="16"/>
      <c r="K52" s="17"/>
    </row>
    <row r="53" spans="2:11" x14ac:dyDescent="0.25">
      <c r="B53" s="1"/>
      <c r="C53" s="16"/>
      <c r="D53" s="16"/>
      <c r="E53" s="16"/>
      <c r="F53" s="16"/>
      <c r="G53" s="18"/>
      <c r="H53" s="16"/>
      <c r="I53" s="19"/>
      <c r="J53" s="16"/>
      <c r="K53" s="17"/>
    </row>
    <row r="54" spans="2:11" x14ac:dyDescent="0.25">
      <c r="B54" s="1"/>
      <c r="C54" s="16"/>
      <c r="D54" s="16"/>
      <c r="E54" s="16"/>
      <c r="F54" s="16"/>
      <c r="G54" s="18"/>
      <c r="H54" s="16"/>
      <c r="I54" s="19"/>
      <c r="J54" s="16"/>
      <c r="K54" s="17"/>
    </row>
    <row r="55" spans="2:11" x14ac:dyDescent="0.25">
      <c r="B55" s="1"/>
      <c r="C55" s="16"/>
      <c r="D55" s="16"/>
      <c r="E55" s="16"/>
      <c r="F55" s="16"/>
      <c r="G55" s="18"/>
      <c r="H55" s="16"/>
      <c r="I55" s="19"/>
      <c r="J55" s="16"/>
      <c r="K55" s="17"/>
    </row>
    <row r="56" spans="2:11" x14ac:dyDescent="0.25">
      <c r="B56" s="1"/>
      <c r="C56" s="16"/>
      <c r="D56" s="16"/>
      <c r="E56" s="16"/>
      <c r="F56" s="16"/>
      <c r="G56" s="18"/>
      <c r="H56" s="16"/>
      <c r="I56" s="19"/>
      <c r="J56" s="16"/>
      <c r="K56" s="17"/>
    </row>
    <row r="57" spans="2:11" x14ac:dyDescent="0.25">
      <c r="B57" s="1"/>
      <c r="C57" s="16"/>
      <c r="D57" s="16"/>
      <c r="E57" s="16"/>
      <c r="F57" s="16"/>
      <c r="G57" s="18"/>
      <c r="H57" s="16"/>
      <c r="I57" s="19"/>
      <c r="J57" s="16"/>
      <c r="K57" s="17"/>
    </row>
    <row r="58" spans="2:11" x14ac:dyDescent="0.25">
      <c r="B58" s="1"/>
      <c r="C58" s="16"/>
      <c r="D58" s="16"/>
      <c r="E58" s="16"/>
      <c r="F58" s="16"/>
      <c r="G58" s="18"/>
      <c r="H58" s="16"/>
      <c r="I58" s="19"/>
      <c r="J58" s="16"/>
      <c r="K58" s="17"/>
    </row>
    <row r="59" spans="2:11" x14ac:dyDescent="0.25">
      <c r="B59" s="1"/>
      <c r="C59" s="16"/>
      <c r="D59" s="16"/>
      <c r="E59" s="16"/>
      <c r="F59" s="16"/>
      <c r="G59" s="18"/>
      <c r="H59" s="16"/>
      <c r="I59" s="19"/>
      <c r="J59" s="16"/>
      <c r="K59" s="17"/>
    </row>
    <row r="60" spans="2:11" x14ac:dyDescent="0.25">
      <c r="B60" s="1"/>
      <c r="C60" s="16"/>
      <c r="D60" s="16"/>
      <c r="E60" s="16"/>
      <c r="F60" s="16"/>
      <c r="G60" s="18"/>
      <c r="H60" s="16"/>
      <c r="I60" s="19"/>
      <c r="J60" s="16"/>
      <c r="K60" s="17"/>
    </row>
    <row r="61" spans="2:11" x14ac:dyDescent="0.25">
      <c r="B61" s="1"/>
      <c r="C61" s="16"/>
      <c r="D61" s="16"/>
      <c r="E61" s="16"/>
      <c r="F61" s="16"/>
      <c r="G61" s="18"/>
      <c r="H61" s="16"/>
      <c r="I61" s="19"/>
      <c r="J61" s="16"/>
      <c r="K61" s="17"/>
    </row>
    <row r="62" spans="2:11" x14ac:dyDescent="0.25">
      <c r="B62" s="1"/>
      <c r="C62" s="16"/>
      <c r="D62" s="16"/>
      <c r="E62" s="16"/>
      <c r="F62" s="16"/>
      <c r="G62" s="18"/>
      <c r="H62" s="16"/>
      <c r="I62" s="19"/>
      <c r="J62" s="16"/>
      <c r="K62" s="17"/>
    </row>
    <row r="63" spans="2:11" x14ac:dyDescent="0.25">
      <c r="B63" s="1"/>
      <c r="C63" s="16"/>
      <c r="D63" s="16"/>
      <c r="E63" s="16"/>
      <c r="F63" s="16"/>
      <c r="G63" s="18"/>
      <c r="H63" s="16"/>
      <c r="I63" s="19"/>
      <c r="J63" s="16"/>
      <c r="K63" s="17"/>
    </row>
    <row r="64" spans="2:11" x14ac:dyDescent="0.25">
      <c r="B64" s="1"/>
      <c r="C64" s="16"/>
      <c r="D64" s="16"/>
      <c r="E64" s="16"/>
      <c r="F64" s="16"/>
      <c r="G64" s="18"/>
      <c r="H64" s="16"/>
      <c r="I64" s="19"/>
      <c r="J64" s="16"/>
      <c r="K64" s="17"/>
    </row>
    <row r="65" spans="2:11" x14ac:dyDescent="0.25">
      <c r="B65" s="1"/>
      <c r="C65" s="16"/>
      <c r="D65" s="16"/>
      <c r="E65" s="16"/>
      <c r="F65" s="16"/>
      <c r="G65" s="18"/>
      <c r="H65" s="16"/>
      <c r="I65" s="19"/>
      <c r="J65" s="16"/>
      <c r="K65" s="17"/>
    </row>
    <row r="66" spans="2:11" x14ac:dyDescent="0.25">
      <c r="B66" s="1"/>
      <c r="C66" s="16"/>
      <c r="D66" s="16"/>
      <c r="E66" s="16"/>
      <c r="F66" s="16"/>
      <c r="G66" s="18"/>
      <c r="H66" s="16"/>
      <c r="I66" s="19"/>
      <c r="J66" s="16"/>
      <c r="K66" s="17"/>
    </row>
    <row r="67" spans="2:11" x14ac:dyDescent="0.25">
      <c r="B67" s="1"/>
      <c r="C67" s="16"/>
      <c r="D67" s="16"/>
      <c r="E67" s="16"/>
      <c r="F67" s="16"/>
      <c r="G67" s="18"/>
      <c r="H67" s="16"/>
      <c r="I67" s="19"/>
      <c r="J67" s="16"/>
      <c r="K67" s="17"/>
    </row>
    <row r="68" spans="2:11" x14ac:dyDescent="0.25">
      <c r="B68" s="1"/>
      <c r="C68" s="16"/>
      <c r="D68" s="16"/>
      <c r="E68" s="16"/>
      <c r="F68" s="16"/>
      <c r="G68" s="18"/>
      <c r="H68" s="16"/>
      <c r="I68" s="19"/>
      <c r="J68" s="16"/>
      <c r="K68" s="17"/>
    </row>
    <row r="69" spans="2:11" x14ac:dyDescent="0.25">
      <c r="B69" s="1"/>
      <c r="C69" s="16"/>
      <c r="D69" s="16"/>
      <c r="E69" s="16"/>
      <c r="F69" s="16"/>
      <c r="G69" s="18"/>
      <c r="H69" s="16"/>
      <c r="I69" s="19"/>
      <c r="J69" s="16"/>
      <c r="K69" s="17"/>
    </row>
    <row r="70" spans="2:11" x14ac:dyDescent="0.25">
      <c r="B70" s="1"/>
      <c r="C70" s="16"/>
      <c r="D70" s="16"/>
      <c r="E70" s="16"/>
      <c r="F70" s="16"/>
      <c r="G70" s="18"/>
      <c r="H70" s="16"/>
      <c r="I70" s="19"/>
      <c r="J70" s="16"/>
      <c r="K70" s="17"/>
    </row>
    <row r="71" spans="2:11" x14ac:dyDescent="0.25">
      <c r="B71" s="1"/>
      <c r="C71" s="16"/>
      <c r="D71" s="16"/>
      <c r="E71" s="16"/>
      <c r="F71" s="16"/>
      <c r="G71" s="18"/>
      <c r="H71" s="16"/>
      <c r="I71" s="19"/>
      <c r="J71" s="16"/>
      <c r="K71" s="17"/>
    </row>
    <row r="72" spans="2:11" x14ac:dyDescent="0.25">
      <c r="B72" s="1"/>
      <c r="C72" s="16"/>
      <c r="D72" s="16"/>
      <c r="E72" s="16"/>
      <c r="F72" s="16"/>
      <c r="G72" s="18"/>
      <c r="H72" s="16"/>
      <c r="I72" s="19"/>
      <c r="J72" s="16"/>
      <c r="K72" s="17"/>
    </row>
    <row r="73" spans="2:11" x14ac:dyDescent="0.25">
      <c r="B73" s="1"/>
      <c r="C73" s="16"/>
      <c r="D73" s="16"/>
      <c r="E73" s="16"/>
      <c r="F73" s="16"/>
      <c r="G73" s="18"/>
      <c r="H73" s="16"/>
      <c r="I73" s="19"/>
      <c r="J73" s="16"/>
      <c r="K73" s="17"/>
    </row>
    <row r="74" spans="2:11" x14ac:dyDescent="0.25">
      <c r="B74" s="1"/>
      <c r="C74" s="16"/>
      <c r="D74" s="16"/>
      <c r="E74" s="16"/>
      <c r="F74" s="16"/>
      <c r="G74" s="18"/>
      <c r="H74" s="16"/>
      <c r="I74" s="19"/>
      <c r="J74" s="16"/>
      <c r="K74" s="17"/>
    </row>
    <row r="75" spans="2:11" x14ac:dyDescent="0.25">
      <c r="B75" s="1"/>
      <c r="C75" s="16"/>
      <c r="D75" s="16"/>
      <c r="E75" s="16"/>
      <c r="F75" s="16"/>
      <c r="G75" s="18"/>
      <c r="H75" s="16"/>
      <c r="I75" s="19"/>
      <c r="J75" s="16"/>
      <c r="K75" s="17"/>
    </row>
    <row r="76" spans="2:11" x14ac:dyDescent="0.25">
      <c r="B76" s="1"/>
      <c r="C76" s="16"/>
      <c r="D76" s="16"/>
      <c r="E76" s="16"/>
      <c r="F76" s="16"/>
      <c r="G76" s="18"/>
      <c r="H76" s="16"/>
      <c r="I76" s="19"/>
      <c r="J76" s="16"/>
      <c r="K76" s="17"/>
    </row>
    <row r="77" spans="2:11" x14ac:dyDescent="0.25">
      <c r="B77" s="1"/>
      <c r="C77" s="16"/>
      <c r="D77" s="16"/>
      <c r="E77" s="16"/>
      <c r="F77" s="16"/>
      <c r="G77" s="18"/>
      <c r="H77" s="16"/>
      <c r="I77" s="19"/>
      <c r="J77" s="16"/>
      <c r="K77" s="17"/>
    </row>
    <row r="78" spans="2:11" x14ac:dyDescent="0.25">
      <c r="B78" s="1"/>
      <c r="C78" s="16"/>
      <c r="D78" s="16"/>
      <c r="E78" s="16"/>
      <c r="F78" s="16"/>
      <c r="G78" s="18"/>
      <c r="H78" s="16"/>
      <c r="I78" s="19"/>
      <c r="J78" s="16"/>
      <c r="K78" s="17"/>
    </row>
    <row r="79" spans="2:11" x14ac:dyDescent="0.25">
      <c r="B79" s="1"/>
      <c r="C79" s="16"/>
      <c r="D79" s="16"/>
      <c r="E79" s="16"/>
      <c r="F79" s="16"/>
      <c r="G79" s="18"/>
      <c r="H79" s="16"/>
      <c r="I79" s="19"/>
      <c r="J79" s="16"/>
      <c r="K79" s="17"/>
    </row>
    <row r="80" spans="2:11" x14ac:dyDescent="0.25">
      <c r="B80" s="1"/>
      <c r="C80" s="16"/>
      <c r="D80" s="16"/>
      <c r="E80" s="16"/>
      <c r="F80" s="16"/>
      <c r="G80" s="18"/>
      <c r="H80" s="16"/>
      <c r="I80" s="19"/>
      <c r="J80" s="16"/>
      <c r="K80" s="17"/>
    </row>
    <row r="81" spans="2:11" x14ac:dyDescent="0.25">
      <c r="B81" s="1"/>
      <c r="C81" s="16"/>
      <c r="D81" s="16"/>
      <c r="E81" s="16"/>
      <c r="F81" s="16"/>
      <c r="G81" s="18"/>
      <c r="H81" s="16"/>
      <c r="I81" s="19"/>
      <c r="J81" s="16"/>
      <c r="K81" s="17"/>
    </row>
    <row r="82" spans="2:11" x14ac:dyDescent="0.25">
      <c r="B82" s="1"/>
      <c r="C82" s="16"/>
      <c r="D82" s="16"/>
      <c r="E82" s="16"/>
      <c r="F82" s="16"/>
      <c r="G82" s="18"/>
      <c r="H82" s="16"/>
      <c r="I82" s="19"/>
      <c r="J82" s="16"/>
      <c r="K82" s="17"/>
    </row>
    <row r="83" spans="2:11" x14ac:dyDescent="0.25">
      <c r="B83" s="1"/>
      <c r="C83" s="16"/>
      <c r="D83" s="16"/>
      <c r="E83" s="16"/>
      <c r="F83" s="16"/>
      <c r="G83" s="18"/>
      <c r="H83" s="16"/>
      <c r="I83" s="19"/>
      <c r="J83" s="16"/>
      <c r="K83" s="17"/>
    </row>
    <row r="84" spans="2:11" x14ac:dyDescent="0.25">
      <c r="B84" s="1"/>
      <c r="C84" s="16"/>
      <c r="D84" s="16"/>
      <c r="E84" s="16"/>
      <c r="F84" s="16"/>
      <c r="G84" s="18"/>
      <c r="H84" s="16"/>
      <c r="I84" s="19"/>
      <c r="J84" s="16"/>
      <c r="K84" s="17"/>
    </row>
    <row r="85" spans="2:11" x14ac:dyDescent="0.25">
      <c r="B85" s="1"/>
      <c r="C85" s="16"/>
      <c r="D85" s="16"/>
      <c r="E85" s="16"/>
      <c r="F85" s="16"/>
      <c r="G85" s="18"/>
      <c r="H85" s="16"/>
      <c r="I85" s="19"/>
      <c r="J85" s="16"/>
      <c r="K85" s="17"/>
    </row>
    <row r="86" spans="2:11" x14ac:dyDescent="0.25">
      <c r="B86" s="1"/>
      <c r="C86" s="16"/>
      <c r="D86" s="16"/>
      <c r="E86" s="16"/>
      <c r="F86" s="16"/>
      <c r="G86" s="18"/>
      <c r="H86" s="16"/>
      <c r="I86" s="19"/>
      <c r="J86" s="16"/>
      <c r="K86" s="17"/>
    </row>
    <row r="87" spans="2:11" x14ac:dyDescent="0.25">
      <c r="B87" s="1"/>
      <c r="C87" s="16"/>
      <c r="D87" s="16"/>
      <c r="E87" s="16"/>
      <c r="F87" s="16"/>
      <c r="G87" s="18"/>
      <c r="H87" s="16"/>
      <c r="I87" s="19"/>
      <c r="J87" s="16"/>
      <c r="K87" s="17"/>
    </row>
    <row r="88" spans="2:11" x14ac:dyDescent="0.25">
      <c r="B88" s="1"/>
      <c r="C88" s="16"/>
      <c r="D88" s="16"/>
      <c r="E88" s="16"/>
      <c r="F88" s="16"/>
      <c r="G88" s="18"/>
      <c r="H88" s="16"/>
      <c r="I88" s="19"/>
      <c r="J88" s="16"/>
      <c r="K88" s="17"/>
    </row>
    <row r="89" spans="2:11" x14ac:dyDescent="0.25">
      <c r="B89" s="1"/>
      <c r="C89" s="16"/>
      <c r="D89" s="16"/>
      <c r="E89" s="16"/>
      <c r="F89" s="16"/>
      <c r="G89" s="18"/>
      <c r="H89" s="16"/>
      <c r="I89" s="19"/>
      <c r="J89" s="16"/>
      <c r="K89" s="17"/>
    </row>
    <row r="90" spans="2:11" x14ac:dyDescent="0.25">
      <c r="B90" s="1"/>
      <c r="C90" s="16"/>
      <c r="D90" s="16"/>
      <c r="E90" s="16"/>
      <c r="F90" s="16"/>
      <c r="G90" s="18"/>
      <c r="H90" s="16"/>
      <c r="I90" s="19"/>
      <c r="J90" s="16"/>
      <c r="K90" s="17"/>
    </row>
    <row r="91" spans="2:11" x14ac:dyDescent="0.25">
      <c r="B91" s="1"/>
      <c r="C91" s="16"/>
      <c r="D91" s="16"/>
      <c r="E91" s="16"/>
      <c r="F91" s="16"/>
      <c r="G91" s="18"/>
      <c r="H91" s="16"/>
      <c r="I91" s="19"/>
      <c r="J91" s="16"/>
      <c r="K91" s="17"/>
    </row>
    <row r="92" spans="2:11" x14ac:dyDescent="0.25">
      <c r="B92" s="1"/>
      <c r="C92" s="16"/>
      <c r="D92" s="16"/>
      <c r="E92" s="16"/>
      <c r="F92" s="16"/>
      <c r="G92" s="18"/>
      <c r="H92" s="16"/>
      <c r="I92" s="19"/>
      <c r="J92" s="16"/>
      <c r="K92" s="17"/>
    </row>
    <row r="93" spans="2:11" x14ac:dyDescent="0.25">
      <c r="B93" s="1"/>
      <c r="C93" s="16"/>
      <c r="D93" s="16"/>
      <c r="E93" s="16"/>
      <c r="F93" s="16"/>
      <c r="G93" s="18"/>
      <c r="H93" s="16"/>
      <c r="I93" s="19"/>
      <c r="J93" s="16"/>
      <c r="K93" s="17"/>
    </row>
    <row r="94" spans="2:11" x14ac:dyDescent="0.25">
      <c r="B94" s="1"/>
      <c r="C94" s="16"/>
      <c r="D94" s="16"/>
      <c r="E94" s="16"/>
      <c r="F94" s="16"/>
      <c r="G94" s="18"/>
      <c r="H94" s="16"/>
      <c r="I94" s="19"/>
      <c r="J94" s="16"/>
      <c r="K94" s="17"/>
    </row>
    <row r="95" spans="2:11" x14ac:dyDescent="0.25">
      <c r="B95" s="1"/>
      <c r="C95" s="16"/>
      <c r="D95" s="16"/>
      <c r="E95" s="16"/>
      <c r="F95" s="16"/>
      <c r="G95" s="18"/>
      <c r="H95" s="16"/>
      <c r="I95" s="19"/>
      <c r="J95" s="16"/>
      <c r="K95" s="17"/>
    </row>
    <row r="96" spans="2:11" x14ac:dyDescent="0.25">
      <c r="B96" s="1"/>
      <c r="C96" s="16"/>
      <c r="D96" s="16"/>
      <c r="E96" s="16"/>
      <c r="F96" s="16"/>
      <c r="G96" s="18"/>
      <c r="H96" s="16"/>
      <c r="I96" s="19"/>
      <c r="J96" s="16"/>
      <c r="K96" s="17"/>
    </row>
    <row r="97" spans="2:11" x14ac:dyDescent="0.25">
      <c r="B97" s="1"/>
      <c r="C97" s="16"/>
      <c r="D97" s="16"/>
      <c r="E97" s="16"/>
      <c r="F97" s="16"/>
      <c r="G97" s="18"/>
      <c r="H97" s="16"/>
      <c r="I97" s="19"/>
      <c r="J97" s="16"/>
      <c r="K97" s="17"/>
    </row>
    <row r="98" spans="2:11" x14ac:dyDescent="0.25">
      <c r="B98" s="1"/>
      <c r="C98" s="16"/>
      <c r="D98" s="16"/>
      <c r="E98" s="16"/>
      <c r="F98" s="16"/>
      <c r="G98" s="18"/>
      <c r="H98" s="16"/>
      <c r="I98" s="19"/>
      <c r="J98" s="16"/>
      <c r="K98" s="17"/>
    </row>
    <row r="99" spans="2:11" x14ac:dyDescent="0.25">
      <c r="B99" s="1"/>
      <c r="C99" s="16"/>
      <c r="D99" s="16"/>
      <c r="E99" s="16"/>
      <c r="F99" s="16"/>
      <c r="G99" s="18"/>
      <c r="H99" s="16"/>
      <c r="I99" s="19"/>
      <c r="J99" s="16"/>
      <c r="K99" s="17"/>
    </row>
    <row r="100" spans="2:11" x14ac:dyDescent="0.25">
      <c r="B100" s="1"/>
      <c r="C100" s="16"/>
      <c r="D100" s="16"/>
      <c r="E100" s="16"/>
      <c r="F100" s="16"/>
      <c r="G100" s="18"/>
      <c r="H100" s="16"/>
      <c r="I100" s="19"/>
      <c r="J100" s="16"/>
      <c r="K100" s="17"/>
    </row>
    <row r="101" spans="2:11" x14ac:dyDescent="0.25">
      <c r="B101" s="1"/>
      <c r="C101" s="16"/>
      <c r="D101" s="16"/>
      <c r="E101" s="16"/>
      <c r="F101" s="16"/>
      <c r="G101" s="18"/>
      <c r="H101" s="16"/>
      <c r="I101" s="19"/>
      <c r="J101" s="16"/>
      <c r="K101" s="17"/>
    </row>
    <row r="102" spans="2:11" x14ac:dyDescent="0.25">
      <c r="B102" s="1"/>
      <c r="C102" s="16"/>
      <c r="D102" s="16"/>
      <c r="E102" s="16"/>
      <c r="F102" s="16"/>
      <c r="G102" s="18"/>
      <c r="H102" s="16"/>
      <c r="I102" s="19"/>
      <c r="J102" s="16"/>
      <c r="K102" s="17"/>
    </row>
    <row r="103" spans="2:11" x14ac:dyDescent="0.25">
      <c r="B103" s="1"/>
      <c r="C103" s="16"/>
      <c r="D103" s="16"/>
      <c r="E103" s="16"/>
      <c r="F103" s="16"/>
      <c r="G103" s="18"/>
      <c r="H103" s="16"/>
      <c r="I103" s="19"/>
      <c r="J103" s="16"/>
      <c r="K103" s="17"/>
    </row>
    <row r="104" spans="2:11" x14ac:dyDescent="0.25">
      <c r="B104" s="1"/>
      <c r="C104" s="16"/>
      <c r="D104" s="16"/>
      <c r="E104" s="16"/>
      <c r="F104" s="16"/>
      <c r="G104" s="18"/>
      <c r="H104" s="16"/>
      <c r="I104" s="19"/>
      <c r="J104" s="16"/>
      <c r="K104" s="17"/>
    </row>
    <row r="105" spans="2:11" x14ac:dyDescent="0.25">
      <c r="B105" s="1"/>
      <c r="C105" s="16"/>
      <c r="D105" s="16"/>
      <c r="E105" s="16"/>
      <c r="F105" s="16"/>
      <c r="G105" s="18"/>
      <c r="H105" s="16"/>
      <c r="I105" s="19"/>
      <c r="J105" s="16"/>
      <c r="K105" s="17"/>
    </row>
    <row r="106" spans="2:11" x14ac:dyDescent="0.25">
      <c r="B106" s="1"/>
      <c r="C106" s="16"/>
      <c r="D106" s="16"/>
      <c r="E106" s="16"/>
      <c r="F106" s="16"/>
      <c r="G106" s="18"/>
      <c r="H106" s="16"/>
      <c r="I106" s="19"/>
      <c r="J106" s="16"/>
      <c r="K106" s="17"/>
    </row>
    <row r="107" spans="2:11" x14ac:dyDescent="0.25">
      <c r="B107" s="1"/>
      <c r="C107" s="16"/>
      <c r="D107" s="16"/>
      <c r="E107" s="16"/>
      <c r="F107" s="16"/>
      <c r="G107" s="18"/>
      <c r="H107" s="16"/>
      <c r="I107" s="19"/>
      <c r="J107" s="16"/>
      <c r="K107" s="17"/>
    </row>
    <row r="108" spans="2:11" x14ac:dyDescent="0.25">
      <c r="B108" s="1"/>
      <c r="C108" s="16"/>
      <c r="D108" s="16"/>
      <c r="E108" s="16"/>
      <c r="F108" s="16"/>
      <c r="G108" s="18"/>
      <c r="H108" s="16"/>
      <c r="I108" s="19"/>
      <c r="J108" s="16"/>
      <c r="K108" s="17"/>
    </row>
    <row r="109" spans="2:11" x14ac:dyDescent="0.25">
      <c r="B109" s="1"/>
      <c r="C109" s="16"/>
      <c r="D109" s="16"/>
      <c r="E109" s="16"/>
      <c r="F109" s="16"/>
      <c r="G109" s="18"/>
      <c r="H109" s="16"/>
      <c r="I109" s="19"/>
      <c r="J109" s="16"/>
      <c r="K109" s="17"/>
    </row>
    <row r="110" spans="2:11" x14ac:dyDescent="0.25">
      <c r="B110" s="1"/>
      <c r="C110" s="16"/>
      <c r="D110" s="16"/>
      <c r="E110" s="16"/>
      <c r="F110" s="16"/>
      <c r="G110" s="18"/>
      <c r="H110" s="16"/>
      <c r="I110" s="19"/>
      <c r="J110" s="16"/>
      <c r="K110" s="17"/>
    </row>
    <row r="111" spans="2:11" x14ac:dyDescent="0.25">
      <c r="B111" s="1"/>
      <c r="C111" s="16"/>
      <c r="D111" s="16"/>
      <c r="E111" s="16"/>
      <c r="F111" s="16"/>
      <c r="G111" s="18"/>
      <c r="H111" s="16"/>
      <c r="I111" s="19"/>
      <c r="J111" s="16"/>
      <c r="K111" s="17"/>
    </row>
    <row r="112" spans="2:11" x14ac:dyDescent="0.25">
      <c r="B112" s="1"/>
      <c r="C112" s="16"/>
      <c r="D112" s="16"/>
      <c r="E112" s="16"/>
      <c r="F112" s="16"/>
      <c r="G112" s="18"/>
      <c r="H112" s="16"/>
      <c r="I112" s="19"/>
      <c r="J112" s="16"/>
      <c r="K112" s="17"/>
    </row>
    <row r="113" spans="2:11" x14ac:dyDescent="0.25">
      <c r="B113" s="1"/>
      <c r="C113" s="16"/>
      <c r="D113" s="16"/>
      <c r="E113" s="16"/>
      <c r="F113" s="16"/>
      <c r="G113" s="18"/>
      <c r="H113" s="16"/>
      <c r="I113" s="19"/>
      <c r="J113" s="16"/>
      <c r="K113" s="17"/>
    </row>
    <row r="114" spans="2:11" x14ac:dyDescent="0.25">
      <c r="B114" s="1"/>
      <c r="C114" s="16"/>
      <c r="D114" s="16"/>
      <c r="E114" s="16"/>
      <c r="F114" s="16"/>
      <c r="G114" s="18"/>
      <c r="H114" s="16"/>
      <c r="I114" s="19"/>
      <c r="J114" s="16"/>
      <c r="K114" s="17"/>
    </row>
    <row r="115" spans="2:11" x14ac:dyDescent="0.25">
      <c r="B115" s="1"/>
      <c r="C115" s="16"/>
      <c r="D115" s="16"/>
      <c r="E115" s="16"/>
      <c r="F115" s="16"/>
      <c r="G115" s="18"/>
      <c r="H115" s="16"/>
      <c r="I115" s="19"/>
      <c r="J115" s="16"/>
      <c r="K115" s="17"/>
    </row>
    <row r="116" spans="2:11" x14ac:dyDescent="0.25">
      <c r="B116" s="1"/>
      <c r="C116" s="16"/>
      <c r="D116" s="16"/>
      <c r="E116" s="16"/>
      <c r="F116" s="16"/>
      <c r="G116" s="18"/>
      <c r="H116" s="16"/>
      <c r="I116" s="19"/>
      <c r="J116" s="16"/>
      <c r="K116" s="17"/>
    </row>
    <row r="117" spans="2:11" x14ac:dyDescent="0.25">
      <c r="B117" s="1"/>
      <c r="C117" s="16"/>
      <c r="D117" s="16"/>
      <c r="E117" s="16"/>
      <c r="F117" s="16"/>
      <c r="G117" s="18"/>
      <c r="H117" s="16"/>
      <c r="I117" s="19"/>
      <c r="J117" s="16"/>
      <c r="K117" s="17"/>
    </row>
    <row r="118" spans="2:11" x14ac:dyDescent="0.25">
      <c r="B118" s="1"/>
      <c r="C118" s="16"/>
      <c r="D118" s="16"/>
      <c r="E118" s="16"/>
      <c r="F118" s="16"/>
      <c r="G118" s="18"/>
      <c r="H118" s="16"/>
      <c r="I118" s="19"/>
      <c r="J118" s="16"/>
      <c r="K118" s="17"/>
    </row>
    <row r="119" spans="2:11" x14ac:dyDescent="0.25">
      <c r="B119" s="1"/>
      <c r="C119" s="16"/>
      <c r="D119" s="16"/>
      <c r="E119" s="16"/>
      <c r="F119" s="16"/>
      <c r="G119" s="18"/>
      <c r="H119" s="16"/>
      <c r="I119" s="19"/>
      <c r="J119" s="16"/>
      <c r="K119" s="17"/>
    </row>
    <row r="120" spans="2:11" x14ac:dyDescent="0.25">
      <c r="B120" s="1"/>
      <c r="C120" s="16"/>
      <c r="D120" s="16"/>
      <c r="E120" s="16"/>
      <c r="F120" s="16"/>
      <c r="G120" s="18"/>
      <c r="H120" s="16"/>
      <c r="I120" s="19"/>
      <c r="J120" s="16"/>
      <c r="K120" s="17"/>
    </row>
    <row r="121" spans="2:11" x14ac:dyDescent="0.25">
      <c r="B121" s="1"/>
      <c r="C121" s="16"/>
      <c r="D121" s="16"/>
      <c r="E121" s="16"/>
      <c r="F121" s="16"/>
      <c r="G121" s="18"/>
      <c r="H121" s="16"/>
      <c r="I121" s="19"/>
      <c r="J121" s="16"/>
      <c r="K121" s="17"/>
    </row>
    <row r="122" spans="2:11" x14ac:dyDescent="0.25">
      <c r="B122" s="1"/>
      <c r="C122" s="16"/>
      <c r="D122" s="16"/>
      <c r="E122" s="16"/>
      <c r="F122" s="16"/>
      <c r="G122" s="18"/>
      <c r="H122" s="16"/>
      <c r="I122" s="19"/>
      <c r="J122" s="16"/>
      <c r="K122" s="17"/>
    </row>
    <row r="123" spans="2:11" x14ac:dyDescent="0.25">
      <c r="B123" s="1"/>
      <c r="C123" s="16"/>
      <c r="D123" s="16"/>
      <c r="E123" s="16"/>
      <c r="F123" s="16"/>
      <c r="G123" s="18"/>
      <c r="H123" s="16"/>
      <c r="I123" s="19"/>
      <c r="J123" s="16"/>
      <c r="K123" s="17"/>
    </row>
    <row r="124" spans="2:11" x14ac:dyDescent="0.25">
      <c r="B124" s="1"/>
      <c r="C124" s="16"/>
      <c r="D124" s="16"/>
      <c r="E124" s="16"/>
      <c r="F124" s="16"/>
      <c r="G124" s="18"/>
      <c r="H124" s="16"/>
      <c r="I124" s="19"/>
      <c r="J124" s="16"/>
      <c r="K124" s="17"/>
    </row>
    <row r="125" spans="2:11" x14ac:dyDescent="0.25">
      <c r="B125" s="1"/>
      <c r="C125" s="16"/>
      <c r="D125" s="16"/>
      <c r="E125" s="16"/>
      <c r="F125" s="16"/>
      <c r="G125" s="18"/>
      <c r="H125" s="16"/>
      <c r="I125" s="19"/>
      <c r="J125" s="16"/>
      <c r="K125" s="17"/>
    </row>
    <row r="126" spans="2:11" x14ac:dyDescent="0.25">
      <c r="B126" s="1"/>
      <c r="C126" s="16"/>
      <c r="D126" s="16"/>
      <c r="E126" s="16"/>
      <c r="F126" s="16"/>
      <c r="G126" s="18"/>
      <c r="H126" s="16"/>
      <c r="I126" s="19"/>
      <c r="J126" s="16"/>
      <c r="K126" s="17"/>
    </row>
    <row r="127" spans="2:11" x14ac:dyDescent="0.25">
      <c r="B127" s="1"/>
      <c r="C127" s="16"/>
      <c r="D127" s="16"/>
      <c r="E127" s="16"/>
      <c r="F127" s="16"/>
      <c r="G127" s="18"/>
      <c r="H127" s="16"/>
      <c r="I127" s="19"/>
      <c r="J127" s="16"/>
      <c r="K127" s="17"/>
    </row>
    <row r="128" spans="2:11" x14ac:dyDescent="0.25">
      <c r="B128" s="1"/>
      <c r="C128" s="16"/>
      <c r="D128" s="16"/>
      <c r="E128" s="16"/>
      <c r="F128" s="16"/>
      <c r="G128" s="18"/>
      <c r="H128" s="16"/>
      <c r="I128" s="19"/>
      <c r="J128" s="16"/>
      <c r="K128" s="17"/>
    </row>
    <row r="129" spans="2:11" x14ac:dyDescent="0.25">
      <c r="B129" s="1"/>
      <c r="C129" s="16"/>
      <c r="D129" s="16"/>
      <c r="E129" s="16"/>
      <c r="F129" s="16"/>
      <c r="G129" s="18"/>
      <c r="H129" s="16"/>
      <c r="I129" s="19"/>
      <c r="J129" s="16"/>
      <c r="K129" s="17"/>
    </row>
    <row r="130" spans="2:11" x14ac:dyDescent="0.25">
      <c r="B130" s="1"/>
      <c r="C130" s="16"/>
      <c r="D130" s="16"/>
      <c r="E130" s="16"/>
      <c r="F130" s="16"/>
      <c r="G130" s="18"/>
      <c r="H130" s="16"/>
      <c r="I130" s="19"/>
      <c r="J130" s="16"/>
      <c r="K130" s="17"/>
    </row>
    <row r="131" spans="2:11" x14ac:dyDescent="0.25">
      <c r="B131" s="1"/>
      <c r="C131" s="16"/>
      <c r="D131" s="16"/>
      <c r="E131" s="16"/>
      <c r="F131" s="16"/>
      <c r="G131" s="18"/>
      <c r="H131" s="16"/>
      <c r="I131" s="19"/>
      <c r="J131" s="16"/>
      <c r="K131" s="17"/>
    </row>
    <row r="132" spans="2:11" x14ac:dyDescent="0.25">
      <c r="B132" s="1"/>
      <c r="C132" s="16"/>
      <c r="D132" s="16"/>
      <c r="E132" s="16"/>
      <c r="F132" s="16"/>
      <c r="G132" s="18"/>
      <c r="H132" s="16"/>
      <c r="I132" s="19"/>
      <c r="J132" s="16"/>
      <c r="K132" s="17"/>
    </row>
    <row r="133" spans="2:11" x14ac:dyDescent="0.25">
      <c r="B133" s="1"/>
      <c r="C133" s="16"/>
      <c r="D133" s="16"/>
      <c r="E133" s="16"/>
      <c r="F133" s="16"/>
      <c r="G133" s="18"/>
      <c r="H133" s="16"/>
      <c r="I133" s="19"/>
      <c r="J133" s="16"/>
      <c r="K133" s="17"/>
    </row>
    <row r="134" spans="2:11" x14ac:dyDescent="0.25">
      <c r="B134" s="1"/>
      <c r="C134" s="16"/>
      <c r="D134" s="16"/>
      <c r="E134" s="16"/>
      <c r="F134" s="16"/>
      <c r="G134" s="18"/>
      <c r="H134" s="16"/>
      <c r="I134" s="19"/>
      <c r="J134" s="16"/>
      <c r="K134" s="17"/>
    </row>
    <row r="135" spans="2:11" x14ac:dyDescent="0.25">
      <c r="B135" s="1"/>
      <c r="C135" s="16"/>
      <c r="D135" s="16"/>
      <c r="E135" s="16"/>
      <c r="F135" s="16"/>
      <c r="G135" s="18"/>
      <c r="H135" s="16"/>
      <c r="I135" s="19"/>
      <c r="J135" s="16"/>
      <c r="K135" s="17"/>
    </row>
    <row r="136" spans="2:11" x14ac:dyDescent="0.25">
      <c r="B136" s="1"/>
      <c r="C136" s="16"/>
      <c r="D136" s="16"/>
      <c r="E136" s="16"/>
      <c r="F136" s="16"/>
      <c r="G136" s="18"/>
      <c r="H136" s="16"/>
      <c r="I136" s="19"/>
      <c r="J136" s="16"/>
      <c r="K136" s="17"/>
    </row>
    <row r="137" spans="2:11" x14ac:dyDescent="0.25">
      <c r="B137" s="1"/>
      <c r="C137" s="16"/>
      <c r="D137" s="16"/>
      <c r="E137" s="16"/>
      <c r="F137" s="16"/>
      <c r="G137" s="18"/>
      <c r="H137" s="16"/>
      <c r="I137" s="19"/>
      <c r="J137" s="16"/>
      <c r="K137" s="17"/>
    </row>
    <row r="138" spans="2:11" x14ac:dyDescent="0.25">
      <c r="B138" s="1"/>
      <c r="C138" s="16"/>
      <c r="D138" s="16"/>
      <c r="E138" s="16"/>
      <c r="F138" s="16"/>
      <c r="G138" s="18"/>
      <c r="H138" s="16"/>
      <c r="I138" s="19"/>
      <c r="J138" s="16"/>
      <c r="K138" s="17"/>
    </row>
    <row r="139" spans="2:11" x14ac:dyDescent="0.25">
      <c r="B139" s="1"/>
      <c r="C139" s="16"/>
      <c r="D139" s="16"/>
      <c r="E139" s="16"/>
      <c r="F139" s="16"/>
      <c r="G139" s="18"/>
      <c r="H139" s="16"/>
      <c r="I139" s="19"/>
      <c r="J139" s="16"/>
      <c r="K139" s="17"/>
    </row>
    <row r="140" spans="2:11" x14ac:dyDescent="0.25">
      <c r="B140" s="1"/>
      <c r="C140" s="16"/>
      <c r="D140" s="16"/>
      <c r="E140" s="16"/>
      <c r="F140" s="16"/>
      <c r="G140" s="18"/>
      <c r="H140" s="16"/>
      <c r="I140" s="19"/>
      <c r="J140" s="16"/>
      <c r="K140" s="17"/>
    </row>
    <row r="141" spans="2:11" x14ac:dyDescent="0.25">
      <c r="B141" s="1"/>
      <c r="C141" s="16"/>
      <c r="D141" s="16"/>
      <c r="E141" s="16"/>
      <c r="F141" s="16"/>
      <c r="G141" s="18"/>
      <c r="H141" s="16"/>
      <c r="I141" s="19"/>
      <c r="J141" s="16"/>
      <c r="K141" s="17"/>
    </row>
    <row r="142" spans="2:11" x14ac:dyDescent="0.25">
      <c r="B142" s="1"/>
      <c r="C142" s="16"/>
      <c r="D142" s="16"/>
      <c r="E142" s="16"/>
      <c r="F142" s="16"/>
      <c r="G142" s="18"/>
      <c r="H142" s="16"/>
      <c r="I142" s="19"/>
      <c r="J142" s="16"/>
      <c r="K142" s="17"/>
    </row>
    <row r="143" spans="2:11" x14ac:dyDescent="0.25">
      <c r="B143" s="1"/>
      <c r="C143" s="16"/>
      <c r="D143" s="16"/>
      <c r="E143" s="16"/>
      <c r="F143" s="16"/>
      <c r="G143" s="18"/>
      <c r="H143" s="16"/>
      <c r="I143" s="19"/>
      <c r="J143" s="16"/>
      <c r="K143" s="17"/>
    </row>
    <row r="144" spans="2:11" x14ac:dyDescent="0.25">
      <c r="B144" s="1"/>
      <c r="C144" s="16"/>
      <c r="D144" s="16"/>
      <c r="E144" s="16"/>
      <c r="F144" s="16"/>
      <c r="G144" s="18"/>
      <c r="H144" s="16"/>
      <c r="I144" s="19"/>
      <c r="J144" s="16"/>
      <c r="K144" s="17"/>
    </row>
    <row r="145" spans="2:11" x14ac:dyDescent="0.25">
      <c r="B145" s="1"/>
      <c r="C145" s="16"/>
      <c r="D145" s="16"/>
      <c r="E145" s="16"/>
      <c r="F145" s="16"/>
      <c r="G145" s="18"/>
      <c r="H145" s="16"/>
      <c r="I145" s="19"/>
      <c r="J145" s="16"/>
      <c r="K145" s="17"/>
    </row>
    <row r="146" spans="2:11" x14ac:dyDescent="0.25">
      <c r="B146" s="1"/>
      <c r="C146" s="16"/>
      <c r="D146" s="16"/>
      <c r="E146" s="16"/>
      <c r="F146" s="16"/>
      <c r="G146" s="18"/>
      <c r="H146" s="16"/>
      <c r="I146" s="19"/>
      <c r="J146" s="16"/>
      <c r="K146" s="17"/>
    </row>
    <row r="147" spans="2:11" x14ac:dyDescent="0.25">
      <c r="B147" s="1"/>
      <c r="C147" s="16"/>
      <c r="D147" s="16"/>
      <c r="E147" s="16"/>
      <c r="F147" s="16"/>
      <c r="G147" s="18"/>
      <c r="H147" s="16"/>
      <c r="I147" s="19"/>
      <c r="J147" s="16"/>
      <c r="K147" s="17"/>
    </row>
    <row r="148" spans="2:11" x14ac:dyDescent="0.25">
      <c r="B148" s="1"/>
      <c r="C148" s="16"/>
      <c r="D148" s="16"/>
      <c r="E148" s="16"/>
      <c r="F148" s="16"/>
      <c r="G148" s="18"/>
      <c r="H148" s="16"/>
      <c r="I148" s="19"/>
      <c r="J148" s="16"/>
      <c r="K148" s="17"/>
    </row>
    <row r="149" spans="2:11" x14ac:dyDescent="0.25">
      <c r="B149" s="1"/>
      <c r="C149" s="16"/>
      <c r="D149" s="16"/>
      <c r="E149" s="16"/>
      <c r="F149" s="16"/>
      <c r="G149" s="18"/>
      <c r="H149" s="16"/>
      <c r="I149" s="19"/>
      <c r="J149" s="16"/>
      <c r="K149" s="17"/>
    </row>
    <row r="150" spans="2:11" x14ac:dyDescent="0.25">
      <c r="B150" s="1"/>
      <c r="C150" s="16"/>
      <c r="D150" s="16"/>
      <c r="E150" s="16"/>
      <c r="F150" s="16"/>
      <c r="G150" s="18"/>
      <c r="H150" s="16"/>
      <c r="I150" s="19"/>
      <c r="J150" s="16"/>
      <c r="K150" s="17"/>
    </row>
    <row r="151" spans="2:11" x14ac:dyDescent="0.25">
      <c r="B151" s="1"/>
      <c r="C151" s="16"/>
      <c r="D151" s="16"/>
      <c r="E151" s="16"/>
      <c r="F151" s="16"/>
      <c r="G151" s="18"/>
      <c r="H151" s="16"/>
      <c r="I151" s="19"/>
      <c r="J151" s="16"/>
      <c r="K151" s="17"/>
    </row>
    <row r="152" spans="2:11" x14ac:dyDescent="0.25">
      <c r="B152" s="1"/>
      <c r="C152" s="16"/>
      <c r="D152" s="16"/>
      <c r="E152" s="16"/>
      <c r="F152" s="16"/>
      <c r="G152" s="18"/>
      <c r="H152" s="16"/>
      <c r="I152" s="19"/>
      <c r="J152" s="16"/>
      <c r="K152" s="17"/>
    </row>
    <row r="153" spans="2:11" x14ac:dyDescent="0.25">
      <c r="B153" s="1"/>
      <c r="C153" s="16"/>
      <c r="D153" s="16"/>
      <c r="E153" s="16"/>
      <c r="F153" s="16"/>
      <c r="G153" s="18"/>
      <c r="H153" s="16"/>
      <c r="I153" s="19"/>
      <c r="J153" s="16"/>
      <c r="K153" s="17"/>
    </row>
    <row r="154" spans="2:11" x14ac:dyDescent="0.25">
      <c r="B154" s="1"/>
      <c r="C154" s="16"/>
      <c r="D154" s="16"/>
      <c r="E154" s="16"/>
      <c r="F154" s="16"/>
      <c r="G154" s="18"/>
      <c r="H154" s="16"/>
      <c r="I154" s="19"/>
      <c r="J154" s="16"/>
      <c r="K154" s="17"/>
    </row>
    <row r="155" spans="2:11" x14ac:dyDescent="0.25">
      <c r="B155" s="1"/>
      <c r="C155" s="16"/>
      <c r="D155" s="16"/>
      <c r="E155" s="16"/>
      <c r="F155" s="16"/>
      <c r="G155" s="18"/>
      <c r="H155" s="16"/>
      <c r="I155" s="19"/>
      <c r="J155" s="16"/>
      <c r="K155" s="17"/>
    </row>
    <row r="156" spans="2:11" x14ac:dyDescent="0.25">
      <c r="B156" s="1"/>
      <c r="C156" s="16"/>
      <c r="D156" s="16"/>
      <c r="E156" s="16"/>
      <c r="F156" s="16"/>
      <c r="G156" s="18"/>
      <c r="H156" s="16"/>
      <c r="I156" s="19"/>
      <c r="J156" s="16"/>
      <c r="K156" s="17"/>
    </row>
    <row r="157" spans="2:11" x14ac:dyDescent="0.25">
      <c r="B157" s="1"/>
      <c r="C157" s="16"/>
      <c r="D157" s="16"/>
      <c r="E157" s="16"/>
      <c r="F157" s="16"/>
      <c r="G157" s="18"/>
      <c r="H157" s="16"/>
      <c r="I157" s="19"/>
      <c r="J157" s="16"/>
      <c r="K157" s="17"/>
    </row>
    <row r="158" spans="2:11" x14ac:dyDescent="0.25">
      <c r="B158" s="1"/>
      <c r="C158" s="16"/>
      <c r="D158" s="16"/>
      <c r="E158" s="16"/>
      <c r="F158" s="16"/>
      <c r="G158" s="18"/>
      <c r="H158" s="16"/>
      <c r="I158" s="19"/>
      <c r="J158" s="16"/>
      <c r="K158" s="17"/>
    </row>
    <row r="159" spans="2:11" x14ac:dyDescent="0.25">
      <c r="B159" s="1"/>
      <c r="C159" s="16"/>
      <c r="D159" s="16"/>
      <c r="E159" s="16"/>
      <c r="F159" s="16"/>
      <c r="G159" s="18"/>
      <c r="H159" s="16"/>
      <c r="I159" s="19"/>
      <c r="J159" s="16"/>
      <c r="K159" s="17"/>
    </row>
    <row r="160" spans="2:11" x14ac:dyDescent="0.25">
      <c r="B160" s="1"/>
      <c r="C160" s="16"/>
      <c r="D160" s="16"/>
      <c r="E160" s="16"/>
      <c r="F160" s="16"/>
      <c r="G160" s="18"/>
      <c r="H160" s="16"/>
      <c r="I160" s="19"/>
      <c r="J160" s="16"/>
      <c r="K160" s="17"/>
    </row>
    <row r="161" spans="2:11" x14ac:dyDescent="0.25">
      <c r="B161" s="1"/>
      <c r="C161" s="16"/>
      <c r="D161" s="16"/>
      <c r="E161" s="16"/>
      <c r="F161" s="16"/>
      <c r="G161" s="18"/>
      <c r="H161" s="16"/>
      <c r="I161" s="19"/>
      <c r="J161" s="16"/>
      <c r="K161" s="17"/>
    </row>
    <row r="162" spans="2:11" x14ac:dyDescent="0.25">
      <c r="B162" s="1"/>
      <c r="C162" s="16"/>
      <c r="D162" s="16"/>
      <c r="E162" s="16"/>
      <c r="F162" s="16"/>
      <c r="G162" s="18"/>
      <c r="H162" s="16"/>
      <c r="I162" s="19"/>
      <c r="J162" s="16"/>
      <c r="K162" s="17"/>
    </row>
    <row r="163" spans="2:11" x14ac:dyDescent="0.25">
      <c r="B163" s="1"/>
      <c r="C163" s="16"/>
      <c r="D163" s="16"/>
      <c r="E163" s="16"/>
      <c r="F163" s="16"/>
      <c r="G163" s="18"/>
      <c r="H163" s="16"/>
      <c r="I163" s="19"/>
      <c r="J163" s="16"/>
      <c r="K163" s="17"/>
    </row>
    <row r="164" spans="2:11" x14ac:dyDescent="0.25">
      <c r="B164" s="1"/>
      <c r="C164" s="16"/>
      <c r="D164" s="16"/>
      <c r="E164" s="16"/>
      <c r="F164" s="16"/>
      <c r="G164" s="18"/>
      <c r="H164" s="16"/>
      <c r="I164" s="19"/>
      <c r="J164" s="16"/>
      <c r="K164" s="17"/>
    </row>
    <row r="165" spans="2:11" x14ac:dyDescent="0.25">
      <c r="B165" s="1"/>
      <c r="C165" s="16"/>
      <c r="D165" s="16"/>
      <c r="E165" s="16"/>
      <c r="F165" s="16"/>
      <c r="G165" s="18"/>
      <c r="H165" s="16"/>
      <c r="I165" s="19"/>
      <c r="J165" s="16"/>
      <c r="K165" s="17"/>
    </row>
    <row r="166" spans="2:11" x14ac:dyDescent="0.25">
      <c r="B166" s="1"/>
      <c r="C166" s="16"/>
      <c r="D166" s="16"/>
      <c r="E166" s="16"/>
      <c r="F166" s="16"/>
      <c r="G166" s="18"/>
      <c r="H166" s="16"/>
      <c r="I166" s="19"/>
      <c r="J166" s="16"/>
      <c r="K166" s="17"/>
    </row>
    <row r="167" spans="2:11" x14ac:dyDescent="0.25">
      <c r="B167" s="1"/>
      <c r="C167" s="16"/>
      <c r="D167" s="16"/>
      <c r="E167" s="16"/>
      <c r="F167" s="16"/>
      <c r="G167" s="18"/>
      <c r="H167" s="16"/>
      <c r="I167" s="19"/>
      <c r="J167" s="16"/>
      <c r="K167" s="17"/>
    </row>
    <row r="168" spans="2:11" x14ac:dyDescent="0.25">
      <c r="B168" s="1"/>
      <c r="C168" s="16"/>
      <c r="D168" s="16"/>
      <c r="E168" s="16"/>
      <c r="F168" s="16"/>
      <c r="G168" s="18"/>
      <c r="H168" s="16"/>
      <c r="I168" s="19"/>
      <c r="J168" s="16"/>
      <c r="K168" s="17"/>
    </row>
    <row r="169" spans="2:11" x14ac:dyDescent="0.25">
      <c r="B169" s="1"/>
      <c r="C169" s="16"/>
      <c r="D169" s="16"/>
      <c r="E169" s="16"/>
      <c r="F169" s="16"/>
      <c r="G169" s="18"/>
      <c r="H169" s="16"/>
      <c r="I169" s="19"/>
      <c r="J169" s="16"/>
      <c r="K169" s="17"/>
    </row>
    <row r="170" spans="2:11" x14ac:dyDescent="0.25">
      <c r="B170" s="1"/>
      <c r="C170" s="16"/>
      <c r="D170" s="16"/>
      <c r="E170" s="16"/>
      <c r="F170" s="16"/>
      <c r="G170" s="18"/>
      <c r="H170" s="16"/>
      <c r="I170" s="19"/>
      <c r="J170" s="16"/>
      <c r="K170" s="17"/>
    </row>
    <row r="171" spans="2:11" x14ac:dyDescent="0.25">
      <c r="B171" s="1"/>
      <c r="C171" s="16"/>
      <c r="D171" s="16"/>
      <c r="E171" s="16"/>
      <c r="F171" s="16"/>
      <c r="G171" s="18"/>
      <c r="H171" s="16"/>
      <c r="I171" s="19"/>
      <c r="J171" s="16"/>
      <c r="K171" s="17"/>
    </row>
    <row r="172" spans="2:11" x14ac:dyDescent="0.25">
      <c r="B172" s="1"/>
      <c r="C172" s="16"/>
      <c r="D172" s="16"/>
      <c r="E172" s="16"/>
      <c r="F172" s="16"/>
      <c r="G172" s="18"/>
      <c r="H172" s="16"/>
      <c r="I172" s="19"/>
      <c r="J172" s="16"/>
      <c r="K172" s="17"/>
    </row>
    <row r="173" spans="2:11" x14ac:dyDescent="0.25">
      <c r="B173" s="1"/>
      <c r="C173" s="16"/>
      <c r="D173" s="16"/>
      <c r="E173" s="16"/>
      <c r="F173" s="16"/>
      <c r="G173" s="18"/>
      <c r="H173" s="16"/>
      <c r="I173" s="19"/>
      <c r="J173" s="16"/>
      <c r="K173" s="17"/>
    </row>
    <row r="174" spans="2:11" x14ac:dyDescent="0.25">
      <c r="B174" s="1"/>
      <c r="C174" s="16"/>
      <c r="D174" s="16"/>
      <c r="E174" s="16"/>
      <c r="F174" s="16"/>
      <c r="G174" s="18"/>
      <c r="H174" s="16"/>
      <c r="I174" s="19"/>
      <c r="J174" s="16"/>
      <c r="K174" s="17"/>
    </row>
    <row r="175" spans="2:11" x14ac:dyDescent="0.25">
      <c r="B175" s="1"/>
      <c r="C175" s="16"/>
      <c r="D175" s="16"/>
      <c r="E175" s="16"/>
      <c r="F175" s="16"/>
      <c r="G175" s="18"/>
      <c r="H175" s="16"/>
      <c r="I175" s="19"/>
      <c r="J175" s="16"/>
      <c r="K175" s="17"/>
    </row>
    <row r="176" spans="2:11" x14ac:dyDescent="0.25">
      <c r="B176" s="1"/>
      <c r="C176" s="16"/>
      <c r="D176" s="16"/>
      <c r="E176" s="16"/>
      <c r="F176" s="16"/>
      <c r="G176" s="18"/>
      <c r="H176" s="16"/>
      <c r="I176" s="19"/>
      <c r="J176" s="16"/>
      <c r="K176" s="17"/>
    </row>
    <row r="177" spans="2:11" x14ac:dyDescent="0.25">
      <c r="B177" s="1"/>
      <c r="C177" s="16"/>
      <c r="D177" s="16"/>
      <c r="E177" s="16"/>
      <c r="F177" s="16"/>
      <c r="G177" s="18"/>
      <c r="H177" s="16"/>
      <c r="I177" s="19"/>
      <c r="J177" s="16"/>
      <c r="K177" s="17"/>
    </row>
    <row r="178" spans="2:11" x14ac:dyDescent="0.25">
      <c r="B178" s="1"/>
      <c r="C178" s="16"/>
      <c r="D178" s="16"/>
      <c r="E178" s="16"/>
      <c r="F178" s="16"/>
      <c r="G178" s="18"/>
      <c r="H178" s="16"/>
      <c r="I178" s="19"/>
      <c r="J178" s="16"/>
      <c r="K178" s="17"/>
    </row>
    <row r="179" spans="2:11" x14ac:dyDescent="0.25">
      <c r="B179" s="1"/>
      <c r="C179" s="16"/>
      <c r="D179" s="16"/>
      <c r="E179" s="16"/>
      <c r="F179" s="16"/>
      <c r="G179" s="18"/>
      <c r="H179" s="16"/>
      <c r="I179" s="19"/>
      <c r="J179" s="16"/>
      <c r="K179" s="17"/>
    </row>
    <row r="180" spans="2:11" x14ac:dyDescent="0.25">
      <c r="B180" s="1"/>
      <c r="C180" s="16"/>
      <c r="D180" s="16"/>
      <c r="E180" s="16"/>
      <c r="F180" s="16"/>
      <c r="G180" s="18"/>
      <c r="H180" s="16"/>
      <c r="I180" s="19"/>
      <c r="J180" s="16"/>
      <c r="K180" s="17"/>
    </row>
    <row r="181" spans="2:11" x14ac:dyDescent="0.25">
      <c r="B181" s="1"/>
      <c r="C181" s="16"/>
      <c r="D181" s="16"/>
      <c r="E181" s="16"/>
      <c r="F181" s="16"/>
      <c r="G181" s="18"/>
      <c r="H181" s="16"/>
      <c r="I181" s="19"/>
      <c r="J181" s="16"/>
      <c r="K181" s="17"/>
    </row>
    <row r="182" spans="2:11" x14ac:dyDescent="0.25">
      <c r="B182" s="1"/>
      <c r="C182" s="16"/>
      <c r="D182" s="16"/>
      <c r="E182" s="16"/>
      <c r="F182" s="16"/>
      <c r="G182" s="18"/>
      <c r="H182" s="16"/>
      <c r="I182" s="19"/>
      <c r="J182" s="16"/>
      <c r="K182" s="17"/>
    </row>
    <row r="183" spans="2:11" x14ac:dyDescent="0.25">
      <c r="B183" s="1"/>
      <c r="C183" s="16"/>
      <c r="D183" s="16"/>
      <c r="E183" s="16"/>
      <c r="F183" s="16"/>
      <c r="G183" s="18"/>
      <c r="H183" s="16"/>
      <c r="I183" s="19"/>
      <c r="J183" s="16"/>
      <c r="K183" s="17"/>
    </row>
    <row r="184" spans="2:11" x14ac:dyDescent="0.25">
      <c r="B184" s="1"/>
      <c r="C184" s="16"/>
      <c r="D184" s="16"/>
      <c r="E184" s="16"/>
      <c r="F184" s="16"/>
      <c r="G184" s="18"/>
      <c r="H184" s="16"/>
      <c r="I184" s="19"/>
      <c r="J184" s="16"/>
      <c r="K184" s="17"/>
    </row>
    <row r="185" spans="2:11" x14ac:dyDescent="0.25">
      <c r="B185" s="1"/>
      <c r="C185" s="16"/>
      <c r="D185" s="16"/>
      <c r="E185" s="16"/>
      <c r="F185" s="16"/>
      <c r="G185" s="18"/>
      <c r="H185" s="16"/>
      <c r="I185" s="19"/>
      <c r="J185" s="16"/>
      <c r="K185" s="17"/>
    </row>
    <row r="186" spans="2:11" x14ac:dyDescent="0.25">
      <c r="B186" s="1"/>
      <c r="C186" s="16"/>
      <c r="D186" s="16"/>
      <c r="E186" s="16"/>
      <c r="F186" s="16"/>
      <c r="G186" s="18"/>
      <c r="H186" s="16"/>
      <c r="I186" s="19"/>
      <c r="J186" s="16"/>
      <c r="K186" s="17"/>
    </row>
    <row r="187" spans="2:11" x14ac:dyDescent="0.25">
      <c r="B187" s="1"/>
      <c r="C187" s="16"/>
      <c r="D187" s="16"/>
      <c r="E187" s="16"/>
      <c r="F187" s="16"/>
      <c r="G187" s="18"/>
      <c r="H187" s="16"/>
      <c r="I187" s="19"/>
      <c r="J187" s="16"/>
      <c r="K187" s="17"/>
    </row>
    <row r="188" spans="2:11" x14ac:dyDescent="0.25">
      <c r="B188" s="1"/>
      <c r="C188" s="16"/>
      <c r="D188" s="16"/>
      <c r="E188" s="16"/>
      <c r="F188" s="16"/>
      <c r="G188" s="18"/>
      <c r="H188" s="16"/>
      <c r="I188" s="19"/>
      <c r="J188" s="16"/>
      <c r="K188" s="17"/>
    </row>
    <row r="189" spans="2:11" x14ac:dyDescent="0.25">
      <c r="B189" s="1"/>
      <c r="C189" s="16"/>
      <c r="D189" s="16"/>
      <c r="E189" s="16"/>
      <c r="F189" s="16"/>
      <c r="G189" s="18"/>
      <c r="H189" s="16"/>
      <c r="I189" s="19"/>
      <c r="J189" s="16"/>
      <c r="K189" s="17"/>
    </row>
    <row r="190" spans="2:11" x14ac:dyDescent="0.25">
      <c r="B190" s="1"/>
      <c r="C190" s="16"/>
      <c r="D190" s="16"/>
      <c r="E190" s="16"/>
      <c r="F190" s="16"/>
      <c r="G190" s="18"/>
      <c r="H190" s="16"/>
      <c r="I190" s="19"/>
      <c r="J190" s="16"/>
      <c r="K190" s="17"/>
    </row>
    <row r="191" spans="2:11" x14ac:dyDescent="0.25">
      <c r="B191" s="1"/>
      <c r="C191" s="16"/>
      <c r="D191" s="16"/>
      <c r="E191" s="16"/>
      <c r="F191" s="16"/>
      <c r="G191" s="18"/>
      <c r="H191" s="16"/>
      <c r="I191" s="19"/>
      <c r="J191" s="16"/>
      <c r="K191" s="17"/>
    </row>
    <row r="192" spans="2:11" x14ac:dyDescent="0.25">
      <c r="B192" s="1"/>
      <c r="C192" s="16"/>
      <c r="D192" s="16"/>
      <c r="E192" s="16"/>
      <c r="F192" s="16"/>
      <c r="G192" s="18"/>
      <c r="H192" s="16"/>
      <c r="I192" s="19"/>
      <c r="J192" s="16"/>
      <c r="K192" s="17"/>
    </row>
    <row r="193" spans="2:11" x14ac:dyDescent="0.25">
      <c r="B193" s="1"/>
      <c r="C193" s="16"/>
      <c r="D193" s="16"/>
      <c r="E193" s="16"/>
      <c r="F193" s="16"/>
      <c r="G193" s="18"/>
      <c r="H193" s="16"/>
      <c r="I193" s="19"/>
      <c r="J193" s="16"/>
      <c r="K193" s="17"/>
    </row>
    <row r="194" spans="2:11" x14ac:dyDescent="0.25">
      <c r="B194" s="1"/>
      <c r="C194" s="16"/>
      <c r="D194" s="16"/>
      <c r="E194" s="16"/>
      <c r="F194" s="16"/>
      <c r="G194" s="18"/>
      <c r="H194" s="16"/>
      <c r="I194" s="19"/>
      <c r="J194" s="16"/>
      <c r="K194" s="17"/>
    </row>
    <row r="195" spans="2:11" x14ac:dyDescent="0.25">
      <c r="B195" s="1"/>
      <c r="C195" s="16"/>
      <c r="D195" s="16"/>
      <c r="E195" s="16"/>
      <c r="F195" s="16"/>
      <c r="G195" s="18"/>
      <c r="H195" s="16"/>
      <c r="I195" s="19"/>
      <c r="J195" s="16"/>
      <c r="K195" s="17"/>
    </row>
    <row r="196" spans="2:11" x14ac:dyDescent="0.25">
      <c r="B196" s="1"/>
      <c r="C196" s="16"/>
      <c r="D196" s="16"/>
      <c r="E196" s="16"/>
      <c r="F196" s="16"/>
      <c r="G196" s="18"/>
      <c r="H196" s="16"/>
      <c r="I196" s="19"/>
      <c r="J196" s="16"/>
      <c r="K196" s="17"/>
    </row>
    <row r="197" spans="2:11" x14ac:dyDescent="0.25">
      <c r="B197" s="1"/>
      <c r="C197" s="16"/>
      <c r="D197" s="16"/>
      <c r="E197" s="16"/>
      <c r="F197" s="16"/>
      <c r="G197" s="18"/>
      <c r="H197" s="16"/>
      <c r="I197" s="19"/>
      <c r="J197" s="16"/>
      <c r="K197" s="17"/>
    </row>
    <row r="198" spans="2:11" x14ac:dyDescent="0.25">
      <c r="B198" s="1"/>
      <c r="C198" s="16"/>
      <c r="D198" s="16"/>
      <c r="E198" s="16"/>
      <c r="F198" s="16"/>
      <c r="G198" s="18"/>
      <c r="H198" s="16"/>
      <c r="I198" s="19"/>
      <c r="J198" s="16"/>
      <c r="K198" s="17"/>
    </row>
    <row r="199" spans="2:11" x14ac:dyDescent="0.25">
      <c r="B199" s="1"/>
      <c r="C199" s="16"/>
      <c r="D199" s="16"/>
      <c r="E199" s="16"/>
      <c r="F199" s="16"/>
      <c r="G199" s="18"/>
      <c r="H199" s="16"/>
      <c r="I199" s="19"/>
      <c r="J199" s="16"/>
      <c r="K199" s="17"/>
    </row>
    <row r="200" spans="2:11" x14ac:dyDescent="0.25">
      <c r="B200" s="1"/>
      <c r="C200" s="16"/>
      <c r="D200" s="16"/>
      <c r="E200" s="16"/>
      <c r="F200" s="16"/>
      <c r="G200" s="18"/>
      <c r="H200" s="16"/>
      <c r="I200" s="19"/>
      <c r="J200" s="16"/>
      <c r="K200" s="17"/>
    </row>
    <row r="201" spans="2:11" x14ac:dyDescent="0.25">
      <c r="B201" s="1"/>
      <c r="C201" s="16"/>
      <c r="D201" s="16"/>
      <c r="E201" s="16"/>
      <c r="F201" s="16"/>
      <c r="G201" s="18"/>
      <c r="H201" s="16"/>
      <c r="I201" s="19"/>
      <c r="J201" s="16"/>
      <c r="K201" s="17"/>
    </row>
    <row r="202" spans="2:11" x14ac:dyDescent="0.25">
      <c r="B202" s="1"/>
      <c r="C202" s="16"/>
      <c r="D202" s="16"/>
      <c r="E202" s="16"/>
      <c r="F202" s="16"/>
      <c r="G202" s="18"/>
      <c r="H202" s="16"/>
      <c r="I202" s="19"/>
      <c r="J202" s="16"/>
      <c r="K202" s="17"/>
    </row>
    <row r="203" spans="2:11" x14ac:dyDescent="0.25">
      <c r="B203" s="1"/>
      <c r="C203" s="16"/>
      <c r="D203" s="16"/>
      <c r="E203" s="16"/>
      <c r="F203" s="16"/>
      <c r="G203" s="18"/>
      <c r="H203" s="16"/>
      <c r="I203" s="19"/>
      <c r="J203" s="16"/>
      <c r="K203" s="17"/>
    </row>
    <row r="204" spans="2:11" x14ac:dyDescent="0.25">
      <c r="B204" s="1"/>
      <c r="C204" s="16"/>
      <c r="D204" s="16"/>
      <c r="E204" s="16"/>
      <c r="F204" s="16"/>
      <c r="G204" s="18"/>
      <c r="H204" s="16"/>
      <c r="I204" s="19"/>
      <c r="J204" s="16"/>
      <c r="K204" s="17"/>
    </row>
    <row r="205" spans="2:11" x14ac:dyDescent="0.25">
      <c r="B205" s="1"/>
      <c r="C205" s="16"/>
      <c r="D205" s="16"/>
      <c r="E205" s="16"/>
      <c r="F205" s="16"/>
      <c r="G205" s="18"/>
      <c r="H205" s="16"/>
      <c r="I205" s="19"/>
      <c r="J205" s="16"/>
      <c r="K205" s="17"/>
    </row>
    <row r="206" spans="2:11" x14ac:dyDescent="0.25">
      <c r="B206" s="1"/>
      <c r="C206" s="16"/>
      <c r="D206" s="16"/>
      <c r="E206" s="16"/>
      <c r="F206" s="16"/>
      <c r="G206" s="18"/>
      <c r="H206" s="16"/>
      <c r="I206" s="19"/>
      <c r="J206" s="16"/>
      <c r="K206" s="17"/>
    </row>
    <row r="207" spans="2:11" x14ac:dyDescent="0.25">
      <c r="B207" s="1"/>
      <c r="C207" s="16"/>
      <c r="D207" s="16"/>
      <c r="E207" s="16"/>
      <c r="F207" s="16"/>
      <c r="G207" s="18"/>
      <c r="H207" s="16"/>
      <c r="I207" s="19"/>
      <c r="J207" s="16"/>
      <c r="K207" s="17"/>
    </row>
    <row r="208" spans="2:11" x14ac:dyDescent="0.25">
      <c r="B208" s="1"/>
      <c r="C208" s="16"/>
      <c r="D208" s="16"/>
      <c r="E208" s="16"/>
      <c r="F208" s="16"/>
      <c r="G208" s="18"/>
      <c r="H208" s="16"/>
      <c r="I208" s="19"/>
      <c r="J208" s="16"/>
      <c r="K208" s="17"/>
    </row>
    <row r="209" spans="2:11" x14ac:dyDescent="0.25">
      <c r="B209" s="1"/>
      <c r="C209" s="16"/>
      <c r="D209" s="16"/>
      <c r="E209" s="16"/>
      <c r="F209" s="16"/>
      <c r="G209" s="18"/>
      <c r="H209" s="16"/>
      <c r="I209" s="19"/>
      <c r="J209" s="16"/>
      <c r="K209" s="17"/>
    </row>
    <row r="210" spans="2:11" x14ac:dyDescent="0.25">
      <c r="B210" s="1"/>
      <c r="C210" s="16"/>
      <c r="D210" s="16"/>
      <c r="E210" s="16"/>
      <c r="F210" s="16"/>
      <c r="G210" s="18"/>
      <c r="H210" s="16"/>
      <c r="I210" s="19"/>
      <c r="J210" s="16"/>
      <c r="K210" s="17"/>
    </row>
    <row r="211" spans="2:11" x14ac:dyDescent="0.25">
      <c r="B211" s="1"/>
      <c r="C211" s="16"/>
      <c r="D211" s="16"/>
      <c r="E211" s="16"/>
      <c r="F211" s="16"/>
      <c r="G211" s="18"/>
      <c r="H211" s="16"/>
      <c r="I211" s="19"/>
      <c r="J211" s="16"/>
      <c r="K211" s="17"/>
    </row>
    <row r="212" spans="2:11" x14ac:dyDescent="0.25">
      <c r="B212" s="1"/>
      <c r="C212" s="16"/>
      <c r="D212" s="16"/>
      <c r="E212" s="16"/>
      <c r="F212" s="16"/>
      <c r="G212" s="18"/>
      <c r="H212" s="16"/>
      <c r="I212" s="19"/>
      <c r="J212" s="16"/>
      <c r="K212" s="17"/>
    </row>
    <row r="213" spans="2:11" x14ac:dyDescent="0.25">
      <c r="B213" s="1"/>
      <c r="C213" s="16"/>
      <c r="D213" s="16"/>
      <c r="E213" s="16"/>
      <c r="F213" s="16"/>
      <c r="G213" s="18"/>
      <c r="H213" s="16"/>
      <c r="I213" s="19"/>
      <c r="J213" s="16"/>
      <c r="K213" s="17"/>
    </row>
    <row r="214" spans="2:11" x14ac:dyDescent="0.25">
      <c r="B214" s="1"/>
      <c r="C214" s="16"/>
      <c r="D214" s="16"/>
      <c r="E214" s="16"/>
      <c r="F214" s="16"/>
      <c r="G214" s="18"/>
      <c r="H214" s="16"/>
      <c r="I214" s="19"/>
      <c r="J214" s="16"/>
      <c r="K214" s="17"/>
    </row>
    <row r="215" spans="2:11" x14ac:dyDescent="0.25">
      <c r="B215" s="1"/>
      <c r="C215" s="16"/>
      <c r="D215" s="16"/>
      <c r="E215" s="16"/>
      <c r="F215" s="16"/>
      <c r="G215" s="18"/>
      <c r="H215" s="16"/>
      <c r="I215" s="19"/>
      <c r="J215" s="16"/>
      <c r="K215" s="17"/>
    </row>
    <row r="216" spans="2:11" x14ac:dyDescent="0.25">
      <c r="B216" s="1"/>
      <c r="C216" s="16"/>
      <c r="D216" s="16"/>
      <c r="E216" s="16"/>
      <c r="F216" s="16"/>
      <c r="G216" s="18"/>
      <c r="H216" s="16"/>
      <c r="I216" s="19"/>
      <c r="J216" s="16"/>
      <c r="K216" s="17"/>
    </row>
    <row r="217" spans="2:11" x14ac:dyDescent="0.25">
      <c r="B217" s="1"/>
      <c r="C217" s="16"/>
      <c r="D217" s="16"/>
      <c r="E217" s="16"/>
      <c r="F217" s="16"/>
      <c r="G217" s="18"/>
      <c r="H217" s="16"/>
      <c r="I217" s="19"/>
      <c r="J217" s="16"/>
      <c r="K217" s="17"/>
    </row>
    <row r="218" spans="2:11" x14ac:dyDescent="0.25">
      <c r="B218" s="1"/>
      <c r="C218" s="16"/>
      <c r="D218" s="16"/>
      <c r="E218" s="16"/>
      <c r="F218" s="16"/>
      <c r="G218" s="18"/>
      <c r="H218" s="16"/>
      <c r="I218" s="19"/>
      <c r="J218" s="16"/>
      <c r="K218" s="17"/>
    </row>
    <row r="219" spans="2:11" x14ac:dyDescent="0.25">
      <c r="B219" s="1"/>
      <c r="C219" s="16"/>
      <c r="D219" s="16"/>
      <c r="E219" s="16"/>
      <c r="F219" s="16"/>
      <c r="G219" s="18"/>
      <c r="H219" s="16"/>
      <c r="I219" s="19"/>
      <c r="J219" s="16"/>
      <c r="K219" s="17"/>
    </row>
    <row r="220" spans="2:11" x14ac:dyDescent="0.25">
      <c r="B220" s="1"/>
      <c r="C220" s="16"/>
      <c r="D220" s="16"/>
      <c r="E220" s="16"/>
      <c r="F220" s="16"/>
      <c r="G220" s="18"/>
      <c r="H220" s="16"/>
      <c r="I220" s="19"/>
      <c r="J220" s="16"/>
      <c r="K220" s="17"/>
    </row>
    <row r="221" spans="2:11" x14ac:dyDescent="0.25">
      <c r="B221" s="1"/>
      <c r="C221" s="16"/>
      <c r="D221" s="16"/>
      <c r="E221" s="16"/>
      <c r="F221" s="16"/>
      <c r="G221" s="18"/>
      <c r="H221" s="16"/>
      <c r="I221" s="19"/>
      <c r="J221" s="16"/>
      <c r="K221" s="17"/>
    </row>
    <row r="222" spans="2:11" x14ac:dyDescent="0.25">
      <c r="B222" s="1"/>
      <c r="C222" s="16"/>
      <c r="D222" s="16"/>
      <c r="E222" s="16"/>
      <c r="F222" s="16"/>
      <c r="G222" s="18"/>
      <c r="H222" s="16"/>
      <c r="I222" s="19"/>
      <c r="J222" s="16"/>
      <c r="K222" s="17"/>
    </row>
    <row r="223" spans="2:11" x14ac:dyDescent="0.25">
      <c r="B223" s="1"/>
      <c r="C223" s="16"/>
      <c r="D223" s="16"/>
      <c r="E223" s="16"/>
      <c r="F223" s="16"/>
      <c r="G223" s="18"/>
      <c r="H223" s="16"/>
      <c r="I223" s="19"/>
      <c r="J223" s="16"/>
      <c r="K223" s="17"/>
    </row>
    <row r="224" spans="2:11" x14ac:dyDescent="0.25">
      <c r="B224" s="1"/>
      <c r="C224" s="16"/>
      <c r="D224" s="16"/>
      <c r="E224" s="16"/>
      <c r="F224" s="16"/>
      <c r="G224" s="18"/>
      <c r="H224" s="16"/>
      <c r="I224" s="19"/>
      <c r="J224" s="16"/>
      <c r="K224" s="17"/>
    </row>
    <row r="225" spans="2:11" x14ac:dyDescent="0.25">
      <c r="B225" s="1"/>
      <c r="C225" s="16"/>
      <c r="D225" s="16"/>
      <c r="E225" s="16"/>
      <c r="F225" s="16"/>
      <c r="G225" s="18"/>
      <c r="H225" s="16"/>
      <c r="I225" s="19"/>
      <c r="J225" s="16"/>
      <c r="K225" s="17"/>
    </row>
    <row r="226" spans="2:11" x14ac:dyDescent="0.25">
      <c r="B226" s="1"/>
      <c r="C226" s="16"/>
      <c r="D226" s="16"/>
      <c r="E226" s="16"/>
      <c r="F226" s="16"/>
      <c r="G226" s="18"/>
      <c r="H226" s="16"/>
      <c r="I226" s="19"/>
      <c r="J226" s="16"/>
      <c r="K226" s="17"/>
    </row>
    <row r="227" spans="2:11" x14ac:dyDescent="0.25">
      <c r="B227" s="1"/>
      <c r="C227" s="16"/>
      <c r="D227" s="16"/>
      <c r="E227" s="16"/>
      <c r="F227" s="16"/>
      <c r="G227" s="18"/>
      <c r="H227" s="16"/>
      <c r="I227" s="19"/>
      <c r="J227" s="16"/>
      <c r="K227" s="17"/>
    </row>
    <row r="228" spans="2:11" x14ac:dyDescent="0.25">
      <c r="B228" s="1"/>
      <c r="C228" s="16"/>
      <c r="D228" s="16"/>
      <c r="E228" s="16"/>
      <c r="F228" s="16"/>
      <c r="G228" s="18"/>
      <c r="H228" s="16"/>
      <c r="I228" s="19"/>
      <c r="J228" s="16"/>
      <c r="K228" s="17"/>
    </row>
    <row r="229" spans="2:11" x14ac:dyDescent="0.25">
      <c r="B229" s="1"/>
      <c r="C229" s="16"/>
      <c r="D229" s="16"/>
      <c r="E229" s="16"/>
      <c r="F229" s="16"/>
      <c r="G229" s="18"/>
      <c r="H229" s="16"/>
      <c r="I229" s="19"/>
      <c r="J229" s="16"/>
      <c r="K229" s="17"/>
    </row>
    <row r="230" spans="2:11" x14ac:dyDescent="0.25">
      <c r="B230" s="1"/>
      <c r="C230" s="16"/>
      <c r="D230" s="16"/>
      <c r="E230" s="16"/>
      <c r="F230" s="16"/>
      <c r="G230" s="18"/>
      <c r="H230" s="16"/>
      <c r="I230" s="19"/>
      <c r="J230" s="16"/>
      <c r="K230" s="17"/>
    </row>
    <row r="231" spans="2:11" x14ac:dyDescent="0.25">
      <c r="B231" s="1"/>
      <c r="C231" s="16"/>
      <c r="D231" s="16"/>
      <c r="E231" s="16"/>
      <c r="F231" s="16"/>
      <c r="G231" s="18"/>
      <c r="H231" s="16"/>
      <c r="I231" s="19"/>
      <c r="J231" s="16"/>
      <c r="K231" s="17"/>
    </row>
    <row r="232" spans="2:11" x14ac:dyDescent="0.25">
      <c r="B232" s="1"/>
      <c r="C232" s="16"/>
      <c r="D232" s="16"/>
      <c r="E232" s="16"/>
      <c r="F232" s="16"/>
      <c r="G232" s="18"/>
      <c r="H232" s="16"/>
      <c r="I232" s="19"/>
      <c r="J232" s="16"/>
      <c r="K232" s="17"/>
    </row>
    <row r="233" spans="2:11" x14ac:dyDescent="0.25">
      <c r="B233" s="1"/>
      <c r="C233" s="16"/>
      <c r="D233" s="16"/>
      <c r="E233" s="16"/>
      <c r="F233" s="16"/>
      <c r="G233" s="18"/>
      <c r="H233" s="16"/>
      <c r="I233" s="19"/>
      <c r="J233" s="16"/>
      <c r="K233" s="17"/>
    </row>
    <row r="234" spans="2:11" x14ac:dyDescent="0.25">
      <c r="B234" s="1"/>
      <c r="C234" s="16"/>
      <c r="D234" s="16"/>
      <c r="E234" s="16"/>
      <c r="F234" s="16"/>
      <c r="G234" s="18"/>
      <c r="H234" s="16"/>
      <c r="I234" s="19"/>
      <c r="J234" s="16"/>
      <c r="K234" s="17"/>
    </row>
    <row r="235" spans="2:11" x14ac:dyDescent="0.25">
      <c r="B235" s="1"/>
      <c r="C235" s="16"/>
      <c r="D235" s="16"/>
      <c r="E235" s="16"/>
      <c r="F235" s="16"/>
      <c r="G235" s="18"/>
      <c r="H235" s="16"/>
      <c r="I235" s="19"/>
      <c r="J235" s="16"/>
      <c r="K235" s="17"/>
    </row>
    <row r="236" spans="2:11" x14ac:dyDescent="0.25">
      <c r="B236" s="1"/>
      <c r="C236" s="16"/>
      <c r="D236" s="16"/>
      <c r="E236" s="16"/>
      <c r="F236" s="16"/>
      <c r="G236" s="18"/>
      <c r="H236" s="16"/>
      <c r="I236" s="19"/>
      <c r="J236" s="16"/>
      <c r="K236" s="17"/>
    </row>
    <row r="237" spans="2:11" x14ac:dyDescent="0.25">
      <c r="B237" s="1"/>
      <c r="C237" s="16"/>
      <c r="D237" s="16"/>
      <c r="E237" s="16"/>
      <c r="F237" s="16"/>
      <c r="G237" s="18"/>
      <c r="H237" s="16"/>
      <c r="I237" s="19"/>
      <c r="J237" s="16"/>
      <c r="K237" s="17"/>
    </row>
    <row r="238" spans="2:11" x14ac:dyDescent="0.25">
      <c r="B238" s="1"/>
      <c r="C238" s="16"/>
      <c r="D238" s="16"/>
      <c r="E238" s="16"/>
      <c r="F238" s="16"/>
      <c r="G238" s="18"/>
      <c r="H238" s="16"/>
      <c r="I238" s="19"/>
      <c r="J238" s="16"/>
      <c r="K238" s="17"/>
    </row>
    <row r="239" spans="2:11" x14ac:dyDescent="0.25">
      <c r="B239" s="1"/>
      <c r="C239" s="16"/>
      <c r="D239" s="16"/>
      <c r="E239" s="16"/>
      <c r="F239" s="16"/>
      <c r="G239" s="18"/>
      <c r="H239" s="16"/>
      <c r="I239" s="19"/>
      <c r="J239" s="16"/>
      <c r="K239" s="17"/>
    </row>
    <row r="240" spans="2:11" x14ac:dyDescent="0.25">
      <c r="B240" s="1"/>
      <c r="C240" s="16"/>
      <c r="D240" s="16"/>
      <c r="E240" s="16"/>
      <c r="F240" s="16"/>
      <c r="G240" s="18"/>
      <c r="H240" s="16"/>
      <c r="I240" s="19"/>
      <c r="J240" s="16"/>
      <c r="K240" s="17"/>
    </row>
    <row r="241" spans="2:11" x14ac:dyDescent="0.25">
      <c r="B241" s="1"/>
      <c r="C241" s="16"/>
      <c r="D241" s="16"/>
      <c r="E241" s="16"/>
      <c r="F241" s="16"/>
      <c r="G241" s="18"/>
      <c r="H241" s="16"/>
      <c r="I241" s="19"/>
      <c r="J241" s="16"/>
      <c r="K241" s="17"/>
    </row>
    <row r="242" spans="2:11" x14ac:dyDescent="0.25">
      <c r="B242" s="1"/>
      <c r="C242" s="16"/>
      <c r="D242" s="16"/>
      <c r="E242" s="16"/>
      <c r="F242" s="16"/>
      <c r="G242" s="18"/>
      <c r="H242" s="16"/>
      <c r="I242" s="19"/>
      <c r="J242" s="16"/>
      <c r="K242" s="17"/>
    </row>
    <row r="243" spans="2:11" x14ac:dyDescent="0.25">
      <c r="B243" s="1"/>
      <c r="C243" s="16"/>
      <c r="D243" s="16"/>
      <c r="E243" s="16"/>
      <c r="F243" s="16"/>
      <c r="G243" s="18"/>
      <c r="H243" s="16"/>
      <c r="I243" s="19"/>
      <c r="J243" s="16"/>
      <c r="K243" s="17"/>
    </row>
    <row r="244" spans="2:11" x14ac:dyDescent="0.25">
      <c r="B244" s="1"/>
      <c r="C244" s="16"/>
      <c r="D244" s="16"/>
      <c r="E244" s="16"/>
      <c r="F244" s="16"/>
      <c r="G244" s="18"/>
      <c r="H244" s="16"/>
      <c r="I244" s="19"/>
      <c r="J244" s="16"/>
      <c r="K244" s="17"/>
    </row>
    <row r="245" spans="2:11" x14ac:dyDescent="0.25">
      <c r="B245" s="1"/>
      <c r="C245" s="16"/>
      <c r="D245" s="16"/>
      <c r="E245" s="16"/>
      <c r="F245" s="16"/>
      <c r="G245" s="18"/>
      <c r="H245" s="16"/>
      <c r="I245" s="19"/>
      <c r="J245" s="16"/>
      <c r="K245" s="17"/>
    </row>
    <row r="246" spans="2:11" x14ac:dyDescent="0.25">
      <c r="B246" s="1"/>
      <c r="C246" s="16"/>
      <c r="D246" s="16"/>
      <c r="E246" s="16"/>
      <c r="F246" s="16"/>
      <c r="G246" s="18"/>
      <c r="H246" s="16"/>
      <c r="I246" s="19"/>
      <c r="J246" s="16"/>
      <c r="K246" s="17"/>
    </row>
    <row r="247" spans="2:11" x14ac:dyDescent="0.25">
      <c r="B247" s="1"/>
      <c r="C247" s="16"/>
      <c r="D247" s="16"/>
      <c r="E247" s="16"/>
      <c r="F247" s="16"/>
      <c r="G247" s="18"/>
      <c r="H247" s="16"/>
      <c r="I247" s="19"/>
      <c r="J247" s="16"/>
      <c r="K247" s="17"/>
    </row>
    <row r="248" spans="2:11" x14ac:dyDescent="0.25">
      <c r="B248" s="1"/>
      <c r="C248" s="16"/>
      <c r="D248" s="16"/>
      <c r="E248" s="16"/>
      <c r="F248" s="16"/>
      <c r="G248" s="18"/>
      <c r="H248" s="16"/>
      <c r="I248" s="19"/>
      <c r="J248" s="16"/>
      <c r="K248" s="17"/>
    </row>
    <row r="249" spans="2:11" x14ac:dyDescent="0.25">
      <c r="B249" s="1"/>
      <c r="C249" s="16"/>
      <c r="D249" s="16"/>
      <c r="E249" s="16"/>
      <c r="F249" s="16"/>
      <c r="G249" s="18"/>
      <c r="H249" s="16"/>
      <c r="I249" s="19"/>
      <c r="J249" s="16"/>
      <c r="K249" s="17"/>
    </row>
    <row r="250" spans="2:11" x14ac:dyDescent="0.25">
      <c r="B250" s="1"/>
      <c r="C250" s="16"/>
      <c r="D250" s="16"/>
      <c r="E250" s="16"/>
      <c r="F250" s="16"/>
      <c r="G250" s="18"/>
      <c r="H250" s="16"/>
      <c r="I250" s="19"/>
      <c r="J250" s="16"/>
      <c r="K250" s="17"/>
    </row>
    <row r="251" spans="2:11" x14ac:dyDescent="0.25">
      <c r="B251" s="1"/>
      <c r="C251" s="16"/>
      <c r="D251" s="16"/>
      <c r="E251" s="16"/>
      <c r="F251" s="16"/>
      <c r="G251" s="18"/>
      <c r="H251" s="16"/>
      <c r="I251" s="19"/>
      <c r="J251" s="16"/>
      <c r="K251" s="17"/>
    </row>
    <row r="252" spans="2:11" x14ac:dyDescent="0.25">
      <c r="B252" s="1"/>
      <c r="C252" s="16"/>
      <c r="D252" s="16"/>
      <c r="E252" s="16"/>
      <c r="F252" s="16"/>
      <c r="G252" s="18"/>
      <c r="H252" s="16"/>
      <c r="I252" s="19"/>
      <c r="J252" s="16"/>
      <c r="K252" s="17"/>
    </row>
    <row r="253" spans="2:11" x14ac:dyDescent="0.25">
      <c r="B253" s="1"/>
      <c r="C253" s="16"/>
      <c r="D253" s="16"/>
      <c r="E253" s="16"/>
      <c r="F253" s="16"/>
      <c r="G253" s="18"/>
      <c r="H253" s="16"/>
      <c r="I253" s="19"/>
      <c r="J253" s="16"/>
      <c r="K253" s="17"/>
    </row>
    <row r="254" spans="2:11" x14ac:dyDescent="0.25">
      <c r="B254" s="1"/>
      <c r="C254" s="16"/>
      <c r="D254" s="16"/>
      <c r="E254" s="16"/>
      <c r="F254" s="16"/>
      <c r="G254" s="18"/>
      <c r="H254" s="16"/>
      <c r="I254" s="19"/>
      <c r="J254" s="16"/>
      <c r="K254" s="17"/>
    </row>
    <row r="255" spans="2:11" x14ac:dyDescent="0.25">
      <c r="B255" s="1"/>
      <c r="C255" s="16"/>
      <c r="D255" s="16"/>
      <c r="E255" s="16"/>
      <c r="F255" s="16"/>
      <c r="G255" s="18"/>
      <c r="H255" s="16"/>
      <c r="I255" s="19"/>
      <c r="J255" s="16"/>
      <c r="K255" s="17"/>
    </row>
    <row r="256" spans="2:11" x14ac:dyDescent="0.25">
      <c r="B256" s="1"/>
      <c r="C256" s="16"/>
      <c r="D256" s="16"/>
      <c r="E256" s="16"/>
      <c r="F256" s="16"/>
      <c r="G256" s="18"/>
      <c r="H256" s="16"/>
      <c r="I256" s="19"/>
      <c r="J256" s="16"/>
      <c r="K256" s="17"/>
    </row>
    <row r="257" spans="2:11" x14ac:dyDescent="0.25">
      <c r="B257" s="1"/>
      <c r="C257" s="16"/>
      <c r="D257" s="16"/>
      <c r="E257" s="16"/>
      <c r="F257" s="16"/>
      <c r="G257" s="18"/>
      <c r="H257" s="16"/>
      <c r="I257" s="19"/>
      <c r="J257" s="16"/>
      <c r="K257" s="17"/>
    </row>
    <row r="258" spans="2:11" x14ac:dyDescent="0.25">
      <c r="B258" s="1"/>
      <c r="C258" s="16"/>
      <c r="D258" s="16"/>
      <c r="E258" s="16"/>
      <c r="F258" s="16"/>
      <c r="G258" s="18"/>
      <c r="H258" s="16"/>
      <c r="I258" s="19"/>
      <c r="J258" s="16"/>
      <c r="K258" s="17"/>
    </row>
    <row r="259" spans="2:11" x14ac:dyDescent="0.25">
      <c r="B259" s="1"/>
      <c r="C259" s="16"/>
      <c r="D259" s="16"/>
      <c r="E259" s="16"/>
      <c r="F259" s="16"/>
      <c r="G259" s="18"/>
      <c r="H259" s="16"/>
      <c r="I259" s="19"/>
      <c r="J259" s="16"/>
      <c r="K259" s="17"/>
    </row>
    <row r="260" spans="2:11" x14ac:dyDescent="0.25">
      <c r="B260" s="1"/>
      <c r="C260" s="16"/>
      <c r="D260" s="16"/>
      <c r="E260" s="16"/>
      <c r="F260" s="16"/>
      <c r="G260" s="18"/>
      <c r="H260" s="16"/>
      <c r="I260" s="19"/>
      <c r="J260" s="16"/>
      <c r="K260" s="17"/>
    </row>
    <row r="261" spans="2:11" x14ac:dyDescent="0.25">
      <c r="B261" s="1"/>
      <c r="C261" s="16"/>
      <c r="D261" s="16"/>
      <c r="E261" s="16"/>
      <c r="F261" s="16"/>
      <c r="G261" s="18"/>
      <c r="H261" s="16"/>
      <c r="I261" s="19"/>
      <c r="J261" s="16"/>
      <c r="K261" s="17"/>
    </row>
    <row r="262" spans="2:11" x14ac:dyDescent="0.25">
      <c r="B262" s="1"/>
      <c r="C262" s="16"/>
      <c r="D262" s="16"/>
      <c r="E262" s="16"/>
      <c r="F262" s="16"/>
      <c r="G262" s="18"/>
      <c r="H262" s="16"/>
      <c r="I262" s="19"/>
      <c r="J262" s="16"/>
      <c r="K262" s="17"/>
    </row>
    <row r="263" spans="2:11" x14ac:dyDescent="0.25">
      <c r="B263" s="1"/>
      <c r="C263" s="16"/>
      <c r="D263" s="16"/>
      <c r="E263" s="16"/>
      <c r="F263" s="16"/>
      <c r="G263" s="18"/>
      <c r="H263" s="16"/>
      <c r="I263" s="19"/>
      <c r="J263" s="16"/>
      <c r="K263" s="17"/>
    </row>
    <row r="264" spans="2:11" x14ac:dyDescent="0.25">
      <c r="B264" s="1"/>
      <c r="C264" s="16"/>
      <c r="D264" s="16"/>
      <c r="E264" s="16"/>
      <c r="F264" s="16"/>
      <c r="G264" s="18"/>
      <c r="H264" s="16"/>
      <c r="I264" s="19"/>
      <c r="J264" s="16"/>
      <c r="K264" s="17"/>
    </row>
    <row r="265" spans="2:11" x14ac:dyDescent="0.25">
      <c r="B265" s="1"/>
      <c r="C265" s="16"/>
      <c r="D265" s="16"/>
      <c r="E265" s="16"/>
      <c r="F265" s="16"/>
      <c r="G265" s="18"/>
      <c r="H265" s="16"/>
      <c r="I265" s="19"/>
      <c r="J265" s="16"/>
      <c r="K265" s="17"/>
    </row>
    <row r="266" spans="2:11" x14ac:dyDescent="0.25">
      <c r="B266" s="1"/>
      <c r="C266" s="16"/>
      <c r="D266" s="16"/>
      <c r="E266" s="16"/>
      <c r="F266" s="16"/>
      <c r="G266" s="18"/>
      <c r="H266" s="16"/>
      <c r="I266" s="19"/>
      <c r="J266" s="16"/>
      <c r="K266" s="17"/>
    </row>
    <row r="267" spans="2:11" x14ac:dyDescent="0.25">
      <c r="B267" s="1"/>
      <c r="C267" s="16"/>
      <c r="D267" s="16"/>
      <c r="E267" s="16"/>
      <c r="F267" s="16"/>
      <c r="G267" s="18"/>
      <c r="H267" s="16"/>
      <c r="I267" s="19"/>
      <c r="J267" s="16"/>
      <c r="K267" s="17"/>
    </row>
    <row r="268" spans="2:11" x14ac:dyDescent="0.25">
      <c r="B268" s="1"/>
      <c r="C268" s="16"/>
      <c r="D268" s="16"/>
      <c r="E268" s="16"/>
      <c r="F268" s="16"/>
      <c r="G268" s="18"/>
      <c r="H268" s="16"/>
      <c r="I268" s="19"/>
      <c r="J268" s="16"/>
      <c r="K268" s="17"/>
    </row>
    <row r="269" spans="2:11" x14ac:dyDescent="0.25">
      <c r="B269" s="1"/>
      <c r="C269" s="16"/>
      <c r="D269" s="16"/>
      <c r="E269" s="16"/>
      <c r="F269" s="16"/>
      <c r="G269" s="18"/>
      <c r="H269" s="16"/>
      <c r="I269" s="19"/>
      <c r="J269" s="16"/>
      <c r="K269" s="17"/>
    </row>
    <row r="270" spans="2:11" x14ac:dyDescent="0.25">
      <c r="B270" s="1"/>
      <c r="C270" s="16"/>
      <c r="D270" s="16"/>
      <c r="E270" s="16"/>
      <c r="F270" s="16"/>
      <c r="G270" s="18"/>
      <c r="H270" s="16"/>
      <c r="I270" s="19"/>
      <c r="J270" s="16"/>
      <c r="K270" s="17"/>
    </row>
    <row r="271" spans="2:11" x14ac:dyDescent="0.25">
      <c r="B271" s="1"/>
      <c r="C271" s="16"/>
      <c r="D271" s="16"/>
      <c r="E271" s="16"/>
      <c r="F271" s="16"/>
      <c r="G271" s="18"/>
      <c r="H271" s="16"/>
      <c r="I271" s="19"/>
      <c r="J271" s="16"/>
      <c r="K271" s="17"/>
    </row>
    <row r="272" spans="2:11" x14ac:dyDescent="0.25">
      <c r="B272" s="1"/>
      <c r="C272" s="16"/>
      <c r="D272" s="16"/>
      <c r="E272" s="16"/>
      <c r="F272" s="16"/>
      <c r="G272" s="18"/>
      <c r="H272" s="16"/>
      <c r="I272" s="19"/>
      <c r="J272" s="16"/>
      <c r="K272" s="17"/>
    </row>
    <row r="273" spans="2:11" x14ac:dyDescent="0.25">
      <c r="B273" s="1"/>
      <c r="C273" s="16"/>
      <c r="D273" s="16"/>
      <c r="E273" s="16"/>
      <c r="F273" s="16"/>
      <c r="G273" s="18"/>
      <c r="H273" s="16"/>
      <c r="I273" s="19"/>
      <c r="J273" s="16"/>
      <c r="K273" s="17"/>
    </row>
    <row r="274" spans="2:11" x14ac:dyDescent="0.25">
      <c r="B274" s="1"/>
      <c r="C274" s="16"/>
      <c r="D274" s="16"/>
      <c r="E274" s="16"/>
      <c r="F274" s="16"/>
      <c r="G274" s="18"/>
      <c r="H274" s="16"/>
      <c r="I274" s="19"/>
      <c r="J274" s="16"/>
      <c r="K274" s="17"/>
    </row>
    <row r="275" spans="2:11" x14ac:dyDescent="0.25">
      <c r="B275" s="1"/>
      <c r="C275" s="16"/>
      <c r="D275" s="16"/>
      <c r="E275" s="16"/>
      <c r="F275" s="16"/>
      <c r="G275" s="18"/>
      <c r="H275" s="16"/>
      <c r="I275" s="19"/>
      <c r="J275" s="16"/>
      <c r="K275" s="17"/>
    </row>
    <row r="276" spans="2:11" x14ac:dyDescent="0.25">
      <c r="B276" s="1"/>
      <c r="C276" s="16"/>
      <c r="D276" s="16"/>
      <c r="E276" s="16"/>
      <c r="F276" s="16"/>
      <c r="G276" s="18"/>
      <c r="H276" s="16"/>
      <c r="I276" s="19"/>
      <c r="J276" s="16"/>
      <c r="K276" s="17"/>
    </row>
    <row r="277" spans="2:11" x14ac:dyDescent="0.25">
      <c r="B277" s="1"/>
      <c r="C277" s="16"/>
      <c r="D277" s="16"/>
      <c r="E277" s="16"/>
      <c r="F277" s="16"/>
      <c r="G277" s="18"/>
      <c r="H277" s="16"/>
      <c r="I277" s="19"/>
      <c r="J277" s="16"/>
      <c r="K277" s="17"/>
    </row>
    <row r="278" spans="2:11" x14ac:dyDescent="0.25">
      <c r="B278" s="1"/>
      <c r="C278" s="16"/>
      <c r="D278" s="16"/>
      <c r="E278" s="16"/>
      <c r="F278" s="16"/>
      <c r="G278" s="18"/>
      <c r="H278" s="16"/>
      <c r="I278" s="19"/>
      <c r="J278" s="16"/>
      <c r="K278" s="17"/>
    </row>
    <row r="279" spans="2:11" x14ac:dyDescent="0.25">
      <c r="B279" s="1"/>
      <c r="C279" s="16"/>
      <c r="D279" s="16"/>
      <c r="E279" s="16"/>
      <c r="F279" s="16"/>
      <c r="G279" s="18"/>
      <c r="H279" s="16"/>
      <c r="I279" s="19"/>
      <c r="J279" s="16"/>
      <c r="K279" s="17"/>
    </row>
    <row r="280" spans="2:11" x14ac:dyDescent="0.25">
      <c r="B280" s="1"/>
      <c r="C280" s="16"/>
      <c r="D280" s="16"/>
      <c r="E280" s="16"/>
      <c r="F280" s="16"/>
      <c r="G280" s="18"/>
      <c r="H280" s="16"/>
      <c r="I280" s="19"/>
      <c r="J280" s="16"/>
      <c r="K280" s="17"/>
    </row>
    <row r="281" spans="2:11" x14ac:dyDescent="0.25">
      <c r="B281" s="1"/>
      <c r="C281" s="16"/>
      <c r="D281" s="16"/>
      <c r="E281" s="16"/>
      <c r="F281" s="16"/>
      <c r="G281" s="18"/>
      <c r="H281" s="16"/>
      <c r="I281" s="19"/>
      <c r="J281" s="16"/>
      <c r="K281" s="17"/>
    </row>
    <row r="282" spans="2:11" x14ac:dyDescent="0.25">
      <c r="B282" s="1"/>
      <c r="C282" s="16"/>
      <c r="D282" s="16"/>
      <c r="E282" s="16"/>
      <c r="F282" s="16"/>
      <c r="G282" s="18"/>
      <c r="H282" s="16"/>
      <c r="I282" s="19"/>
      <c r="J282" s="16"/>
      <c r="K282" s="17"/>
    </row>
    <row r="283" spans="2:11" x14ac:dyDescent="0.25">
      <c r="B283" s="1"/>
      <c r="C283" s="16"/>
      <c r="D283" s="16"/>
      <c r="E283" s="16"/>
      <c r="F283" s="16"/>
      <c r="G283" s="18"/>
      <c r="H283" s="16"/>
      <c r="I283" s="19"/>
      <c r="J283" s="16"/>
      <c r="K283" s="17"/>
    </row>
    <row r="284" spans="2:11" x14ac:dyDescent="0.25">
      <c r="B284" s="1"/>
      <c r="C284" s="16"/>
      <c r="D284" s="16"/>
      <c r="E284" s="16"/>
      <c r="F284" s="16"/>
      <c r="G284" s="18"/>
      <c r="H284" s="16"/>
      <c r="I284" s="19"/>
      <c r="J284" s="16"/>
      <c r="K284" s="17"/>
    </row>
    <row r="285" spans="2:11" x14ac:dyDescent="0.25">
      <c r="B285" s="1"/>
      <c r="C285" s="16"/>
      <c r="D285" s="16"/>
      <c r="E285" s="16"/>
      <c r="F285" s="16"/>
      <c r="G285" s="18"/>
      <c r="H285" s="16"/>
      <c r="I285" s="19"/>
      <c r="J285" s="16"/>
      <c r="K285" s="17"/>
    </row>
    <row r="286" spans="2:11" x14ac:dyDescent="0.25">
      <c r="B286" s="1"/>
      <c r="C286" s="16"/>
      <c r="D286" s="16"/>
      <c r="E286" s="16"/>
      <c r="F286" s="16"/>
      <c r="G286" s="18"/>
      <c r="H286" s="16"/>
      <c r="I286" s="19"/>
      <c r="J286" s="16"/>
      <c r="K286" s="17"/>
    </row>
    <row r="287" spans="2:11" x14ac:dyDescent="0.25">
      <c r="B287" s="1"/>
      <c r="C287" s="16"/>
      <c r="D287" s="16"/>
      <c r="E287" s="16"/>
      <c r="F287" s="16"/>
      <c r="G287" s="18"/>
      <c r="H287" s="16"/>
      <c r="I287" s="19"/>
      <c r="J287" s="16"/>
      <c r="K287" s="17"/>
    </row>
    <row r="288" spans="2:11" x14ac:dyDescent="0.25">
      <c r="B288" s="1"/>
      <c r="C288" s="16"/>
      <c r="D288" s="16"/>
      <c r="E288" s="16"/>
      <c r="F288" s="16"/>
      <c r="G288" s="18"/>
      <c r="H288" s="16"/>
      <c r="I288" s="19"/>
      <c r="J288" s="16"/>
      <c r="K288" s="17"/>
    </row>
    <row r="289" spans="2:11" x14ac:dyDescent="0.25">
      <c r="B289" s="1"/>
      <c r="C289" s="16"/>
      <c r="D289" s="16"/>
      <c r="E289" s="16"/>
      <c r="F289" s="16"/>
      <c r="G289" s="18"/>
      <c r="H289" s="16"/>
      <c r="I289" s="19"/>
      <c r="J289" s="16"/>
      <c r="K289" s="17"/>
    </row>
    <row r="290" spans="2:11" x14ac:dyDescent="0.25">
      <c r="B290" s="1"/>
      <c r="C290" s="16"/>
      <c r="D290" s="16"/>
      <c r="E290" s="16"/>
      <c r="F290" s="16"/>
      <c r="G290" s="18"/>
      <c r="H290" s="16"/>
      <c r="I290" s="19"/>
      <c r="J290" s="16"/>
      <c r="K290" s="17"/>
    </row>
    <row r="291" spans="2:11" x14ac:dyDescent="0.25">
      <c r="B291" s="1"/>
      <c r="C291" s="16"/>
      <c r="D291" s="16"/>
      <c r="E291" s="16"/>
      <c r="F291" s="16"/>
      <c r="G291" s="18"/>
      <c r="H291" s="16"/>
      <c r="I291" s="19"/>
      <c r="J291" s="16"/>
      <c r="K291" s="17"/>
    </row>
    <row r="292" spans="2:11" x14ac:dyDescent="0.25">
      <c r="B292" s="1"/>
      <c r="C292" s="16"/>
      <c r="D292" s="16"/>
      <c r="E292" s="16"/>
      <c r="F292" s="16"/>
      <c r="G292" s="18"/>
      <c r="H292" s="16"/>
      <c r="I292" s="19"/>
      <c r="J292" s="16"/>
      <c r="K292" s="17"/>
    </row>
    <row r="293" spans="2:11" x14ac:dyDescent="0.25">
      <c r="B293" s="1"/>
      <c r="C293" s="16"/>
      <c r="D293" s="16"/>
      <c r="E293" s="16"/>
      <c r="F293" s="16"/>
      <c r="G293" s="18"/>
      <c r="H293" s="16"/>
      <c r="I293" s="19"/>
      <c r="J293" s="16"/>
      <c r="K293" s="17"/>
    </row>
    <row r="294" spans="2:11" x14ac:dyDescent="0.25">
      <c r="B294" s="1"/>
      <c r="C294" s="16"/>
      <c r="D294" s="16"/>
      <c r="E294" s="16"/>
      <c r="F294" s="16"/>
      <c r="G294" s="18"/>
      <c r="H294" s="16"/>
      <c r="I294" s="19"/>
      <c r="J294" s="16"/>
      <c r="K294" s="17"/>
    </row>
    <row r="295" spans="2:11" x14ac:dyDescent="0.25">
      <c r="B295" s="1"/>
      <c r="C295" s="16"/>
      <c r="D295" s="16"/>
      <c r="E295" s="16"/>
      <c r="F295" s="16"/>
      <c r="G295" s="18"/>
      <c r="H295" s="16"/>
      <c r="I295" s="19"/>
      <c r="J295" s="16"/>
      <c r="K295" s="17"/>
    </row>
    <row r="296" spans="2:11" x14ac:dyDescent="0.25">
      <c r="B296" s="1"/>
      <c r="C296" s="16"/>
      <c r="D296" s="16"/>
      <c r="E296" s="16"/>
      <c r="F296" s="16"/>
      <c r="G296" s="18"/>
      <c r="H296" s="16"/>
      <c r="I296" s="19"/>
      <c r="J296" s="16"/>
      <c r="K296" s="17"/>
    </row>
    <row r="297" spans="2:11" x14ac:dyDescent="0.25">
      <c r="B297" s="1"/>
      <c r="C297" s="16"/>
      <c r="D297" s="16"/>
      <c r="E297" s="16"/>
      <c r="F297" s="16"/>
      <c r="G297" s="18"/>
      <c r="H297" s="16"/>
      <c r="I297" s="19"/>
      <c r="J297" s="16"/>
      <c r="K297" s="17"/>
    </row>
    <row r="298" spans="2:11" x14ac:dyDescent="0.25">
      <c r="B298" s="1"/>
      <c r="C298" s="16"/>
      <c r="D298" s="16"/>
      <c r="E298" s="16"/>
      <c r="F298" s="16"/>
      <c r="G298" s="18"/>
      <c r="H298" s="16"/>
      <c r="I298" s="19"/>
      <c r="J298" s="16"/>
      <c r="K298" s="17"/>
    </row>
    <row r="299" spans="2:11" x14ac:dyDescent="0.25">
      <c r="B299" s="1"/>
      <c r="C299" s="16"/>
      <c r="D299" s="16"/>
      <c r="E299" s="16"/>
      <c r="F299" s="16"/>
      <c r="G299" s="18"/>
      <c r="H299" s="16"/>
      <c r="I299" s="19"/>
      <c r="J299" s="16"/>
      <c r="K299" s="17"/>
    </row>
    <row r="300" spans="2:11" x14ac:dyDescent="0.25">
      <c r="B300" s="1"/>
      <c r="C300" s="16"/>
      <c r="D300" s="16"/>
      <c r="E300" s="16"/>
      <c r="F300" s="16"/>
      <c r="G300" s="18"/>
      <c r="H300" s="16"/>
      <c r="I300" s="19"/>
      <c r="J300" s="16"/>
      <c r="K300" s="17"/>
    </row>
    <row r="301" spans="2:11" x14ac:dyDescent="0.25">
      <c r="B301" s="1"/>
      <c r="C301" s="16"/>
      <c r="D301" s="16"/>
      <c r="E301" s="16"/>
      <c r="F301" s="16"/>
      <c r="G301" s="18"/>
      <c r="H301" s="16"/>
      <c r="I301" s="19"/>
      <c r="J301" s="16"/>
      <c r="K301" s="17"/>
    </row>
    <row r="302" spans="2:11" x14ac:dyDescent="0.25">
      <c r="B302" s="1"/>
      <c r="C302" s="16"/>
      <c r="D302" s="16"/>
      <c r="E302" s="16"/>
      <c r="F302" s="16"/>
      <c r="G302" s="18"/>
      <c r="H302" s="16"/>
      <c r="I302" s="19"/>
      <c r="J302" s="16"/>
      <c r="K302" s="17"/>
    </row>
    <row r="303" spans="2:11" x14ac:dyDescent="0.25">
      <c r="B303" s="1"/>
      <c r="C303" s="16"/>
      <c r="D303" s="16"/>
      <c r="E303" s="16"/>
      <c r="F303" s="16"/>
      <c r="G303" s="18"/>
      <c r="H303" s="16"/>
      <c r="I303" s="19"/>
      <c r="J303" s="16"/>
      <c r="K303" s="17"/>
    </row>
    <row r="304" spans="2:11" x14ac:dyDescent="0.25">
      <c r="B304" s="1"/>
      <c r="C304" s="16"/>
      <c r="D304" s="16"/>
      <c r="E304" s="16"/>
      <c r="F304" s="16"/>
      <c r="G304" s="18"/>
      <c r="H304" s="16"/>
      <c r="I304" s="19"/>
      <c r="J304" s="16"/>
      <c r="K304" s="17"/>
    </row>
    <row r="305" spans="2:11" x14ac:dyDescent="0.25">
      <c r="B305" s="1"/>
      <c r="C305" s="16"/>
      <c r="D305" s="16"/>
      <c r="E305" s="16"/>
      <c r="F305" s="16"/>
      <c r="G305" s="18"/>
      <c r="H305" s="16"/>
      <c r="I305" s="19"/>
      <c r="J305" s="16"/>
      <c r="K305" s="17"/>
    </row>
    <row r="306" spans="2:11" x14ac:dyDescent="0.25">
      <c r="B306" s="1"/>
      <c r="C306" s="16"/>
      <c r="D306" s="16"/>
      <c r="E306" s="16"/>
      <c r="F306" s="16"/>
      <c r="G306" s="18"/>
      <c r="H306" s="16"/>
      <c r="I306" s="19"/>
      <c r="J306" s="16"/>
      <c r="K306" s="17"/>
    </row>
    <row r="307" spans="2:11" x14ac:dyDescent="0.25">
      <c r="B307" s="1"/>
      <c r="C307" s="16"/>
      <c r="D307" s="16"/>
      <c r="E307" s="16"/>
      <c r="F307" s="16"/>
      <c r="G307" s="18"/>
      <c r="H307" s="16"/>
      <c r="I307" s="19"/>
      <c r="J307" s="16"/>
      <c r="K307" s="17"/>
    </row>
    <row r="308" spans="2:11" x14ac:dyDescent="0.25">
      <c r="B308" s="1"/>
      <c r="C308" s="16"/>
      <c r="D308" s="16"/>
      <c r="E308" s="16"/>
      <c r="F308" s="16"/>
      <c r="G308" s="18"/>
      <c r="H308" s="16"/>
      <c r="I308" s="19"/>
      <c r="J308" s="16"/>
      <c r="K308" s="17"/>
    </row>
    <row r="309" spans="2:11" x14ac:dyDescent="0.25">
      <c r="B309" s="1"/>
      <c r="C309" s="16"/>
      <c r="D309" s="16"/>
      <c r="E309" s="16"/>
      <c r="F309" s="16"/>
      <c r="G309" s="18"/>
      <c r="H309" s="16"/>
      <c r="I309" s="19"/>
      <c r="J309" s="16"/>
      <c r="K309" s="17"/>
    </row>
    <row r="310" spans="2:11" x14ac:dyDescent="0.25">
      <c r="B310" s="1"/>
      <c r="C310" s="16"/>
      <c r="D310" s="16"/>
      <c r="E310" s="16"/>
      <c r="F310" s="16"/>
      <c r="G310" s="18"/>
      <c r="H310" s="16"/>
      <c r="I310" s="19"/>
      <c r="J310" s="16"/>
      <c r="K310" s="17"/>
    </row>
    <row r="311" spans="2:11" x14ac:dyDescent="0.25">
      <c r="B311" s="1"/>
      <c r="C311" s="16"/>
      <c r="D311" s="16"/>
      <c r="E311" s="16"/>
      <c r="F311" s="16"/>
      <c r="G311" s="18"/>
      <c r="H311" s="16"/>
      <c r="I311" s="19"/>
      <c r="J311" s="16"/>
      <c r="K311" s="17"/>
    </row>
    <row r="312" spans="2:11" x14ac:dyDescent="0.25">
      <c r="B312" s="1"/>
      <c r="C312" s="16"/>
      <c r="D312" s="16"/>
      <c r="E312" s="16"/>
      <c r="F312" s="16"/>
      <c r="G312" s="18"/>
      <c r="H312" s="16"/>
      <c r="I312" s="19"/>
      <c r="J312" s="16"/>
      <c r="K312" s="17"/>
    </row>
    <row r="313" spans="2:11" x14ac:dyDescent="0.25">
      <c r="B313" s="1"/>
      <c r="C313" s="16"/>
      <c r="D313" s="16"/>
      <c r="E313" s="16"/>
      <c r="F313" s="16"/>
      <c r="G313" s="18"/>
      <c r="H313" s="16"/>
      <c r="I313" s="19"/>
      <c r="J313" s="16"/>
      <c r="K313" s="17"/>
    </row>
    <row r="314" spans="2:11" x14ac:dyDescent="0.25">
      <c r="B314" s="1"/>
      <c r="C314" s="16"/>
      <c r="D314" s="16"/>
      <c r="E314" s="16"/>
      <c r="F314" s="16"/>
      <c r="G314" s="18"/>
      <c r="H314" s="16"/>
      <c r="I314" s="19"/>
      <c r="J314" s="16"/>
      <c r="K314" s="17"/>
    </row>
    <row r="315" spans="2:11" x14ac:dyDescent="0.25">
      <c r="B315" s="1"/>
      <c r="C315" s="16"/>
      <c r="D315" s="16"/>
      <c r="E315" s="16"/>
      <c r="F315" s="16"/>
      <c r="G315" s="18"/>
      <c r="H315" s="16"/>
      <c r="I315" s="19"/>
      <c r="J315" s="16"/>
      <c r="K315" s="17"/>
    </row>
    <row r="316" spans="2:11" x14ac:dyDescent="0.25">
      <c r="B316" s="1"/>
      <c r="C316" s="16"/>
      <c r="D316" s="16"/>
      <c r="E316" s="16"/>
      <c r="F316" s="16"/>
      <c r="G316" s="18"/>
      <c r="H316" s="16"/>
      <c r="I316" s="19"/>
      <c r="J316" s="16"/>
      <c r="K316" s="17"/>
    </row>
    <row r="317" spans="2:11" x14ac:dyDescent="0.25">
      <c r="B317" s="1"/>
      <c r="C317" s="16"/>
      <c r="D317" s="16"/>
      <c r="E317" s="16"/>
      <c r="F317" s="16"/>
      <c r="G317" s="18"/>
      <c r="H317" s="16"/>
      <c r="I317" s="19"/>
      <c r="J317" s="16"/>
      <c r="K317" s="17"/>
    </row>
    <row r="318" spans="2:11" x14ac:dyDescent="0.25">
      <c r="B318" s="1"/>
      <c r="C318" s="16"/>
      <c r="D318" s="16"/>
      <c r="E318" s="16"/>
      <c r="F318" s="16"/>
      <c r="G318" s="18"/>
      <c r="H318" s="16"/>
      <c r="I318" s="19"/>
      <c r="J318" s="16"/>
      <c r="K318" s="17"/>
    </row>
    <row r="319" spans="2:11" x14ac:dyDescent="0.25">
      <c r="B319" s="1"/>
      <c r="C319" s="16"/>
      <c r="D319" s="16"/>
      <c r="E319" s="16"/>
      <c r="F319" s="16"/>
      <c r="G319" s="18"/>
      <c r="H319" s="16"/>
      <c r="I319" s="19"/>
      <c r="J319" s="16"/>
      <c r="K319" s="17"/>
    </row>
    <row r="320" spans="2:11" x14ac:dyDescent="0.25">
      <c r="B320" s="1"/>
      <c r="C320" s="16"/>
      <c r="D320" s="16"/>
      <c r="E320" s="16"/>
      <c r="F320" s="16"/>
      <c r="G320" s="18"/>
      <c r="H320" s="16"/>
      <c r="I320" s="19"/>
      <c r="J320" s="16"/>
      <c r="K320" s="17"/>
    </row>
    <row r="321" spans="2:11" x14ac:dyDescent="0.25">
      <c r="B321" s="1"/>
      <c r="C321" s="16"/>
      <c r="D321" s="16"/>
      <c r="E321" s="16"/>
      <c r="F321" s="16"/>
      <c r="G321" s="18"/>
      <c r="H321" s="16"/>
      <c r="I321" s="19"/>
      <c r="J321" s="16"/>
      <c r="K321" s="17"/>
    </row>
    <row r="322" spans="2:11" x14ac:dyDescent="0.25">
      <c r="B322" s="1"/>
      <c r="C322" s="16"/>
      <c r="D322" s="16"/>
      <c r="E322" s="16"/>
      <c r="F322" s="16"/>
      <c r="G322" s="18"/>
      <c r="H322" s="16"/>
      <c r="I322" s="19"/>
      <c r="J322" s="16"/>
      <c r="K322" s="17"/>
    </row>
    <row r="323" spans="2:11" x14ac:dyDescent="0.25">
      <c r="B323" s="1"/>
      <c r="C323" s="16"/>
      <c r="D323" s="16"/>
      <c r="E323" s="16"/>
      <c r="F323" s="16"/>
      <c r="G323" s="18"/>
      <c r="H323" s="16"/>
      <c r="I323" s="19"/>
      <c r="J323" s="16"/>
      <c r="K323" s="17"/>
    </row>
    <row r="324" spans="2:11" x14ac:dyDescent="0.25">
      <c r="B324" s="1"/>
      <c r="C324" s="16"/>
      <c r="D324" s="16"/>
      <c r="E324" s="16"/>
      <c r="F324" s="16"/>
      <c r="G324" s="18"/>
      <c r="H324" s="16"/>
      <c r="I324" s="19"/>
      <c r="J324" s="16"/>
      <c r="K324" s="17"/>
    </row>
    <row r="325" spans="2:11" x14ac:dyDescent="0.25">
      <c r="B325" s="1"/>
      <c r="C325" s="16"/>
      <c r="D325" s="16"/>
      <c r="E325" s="16"/>
      <c r="F325" s="16"/>
      <c r="G325" s="18"/>
      <c r="H325" s="16"/>
      <c r="I325" s="19"/>
      <c r="J325" s="16"/>
      <c r="K325" s="17"/>
    </row>
    <row r="326" spans="2:11" x14ac:dyDescent="0.25">
      <c r="B326" s="1"/>
      <c r="C326" s="16"/>
      <c r="D326" s="16"/>
      <c r="E326" s="16"/>
      <c r="F326" s="16"/>
      <c r="G326" s="18"/>
      <c r="H326" s="16"/>
      <c r="I326" s="19"/>
      <c r="J326" s="16"/>
      <c r="K326" s="17"/>
    </row>
    <row r="327" spans="2:11" x14ac:dyDescent="0.25">
      <c r="B327" s="1"/>
      <c r="C327" s="16"/>
      <c r="D327" s="16"/>
      <c r="E327" s="16"/>
      <c r="F327" s="16"/>
      <c r="G327" s="18"/>
      <c r="H327" s="16"/>
      <c r="I327" s="19"/>
      <c r="J327" s="16"/>
      <c r="K327" s="17"/>
    </row>
    <row r="328" spans="2:11" x14ac:dyDescent="0.25">
      <c r="B328" s="1"/>
      <c r="C328" s="16"/>
      <c r="D328" s="16"/>
      <c r="E328" s="16"/>
      <c r="F328" s="16"/>
      <c r="G328" s="18"/>
      <c r="H328" s="16"/>
      <c r="I328" s="19"/>
      <c r="J328" s="16"/>
      <c r="K328" s="17"/>
    </row>
    <row r="329" spans="2:11" x14ac:dyDescent="0.25">
      <c r="B329" s="1"/>
      <c r="C329" s="16"/>
      <c r="D329" s="16"/>
      <c r="E329" s="16"/>
      <c r="F329" s="16"/>
      <c r="G329" s="18"/>
      <c r="H329" s="16"/>
      <c r="I329" s="19"/>
      <c r="J329" s="16"/>
      <c r="K329" s="17"/>
    </row>
    <row r="330" spans="2:11" x14ac:dyDescent="0.25">
      <c r="B330" s="1"/>
      <c r="C330" s="16"/>
      <c r="D330" s="16"/>
      <c r="E330" s="16"/>
      <c r="F330" s="16"/>
      <c r="G330" s="18"/>
      <c r="H330" s="16"/>
      <c r="I330" s="19"/>
      <c r="J330" s="16"/>
      <c r="K330" s="17"/>
    </row>
    <row r="331" spans="2:11" x14ac:dyDescent="0.25">
      <c r="B331" s="1"/>
      <c r="C331" s="16"/>
      <c r="D331" s="16"/>
      <c r="E331" s="16"/>
      <c r="F331" s="16"/>
      <c r="G331" s="18"/>
      <c r="H331" s="16"/>
      <c r="I331" s="19"/>
      <c r="J331" s="16"/>
      <c r="K331" s="17"/>
    </row>
    <row r="332" spans="2:11" x14ac:dyDescent="0.25">
      <c r="B332" s="1"/>
      <c r="C332" s="16"/>
      <c r="D332" s="16"/>
      <c r="E332" s="16"/>
      <c r="F332" s="16"/>
      <c r="G332" s="18"/>
      <c r="H332" s="16"/>
      <c r="I332" s="19"/>
      <c r="J332" s="16"/>
      <c r="K332" s="17"/>
    </row>
    <row r="333" spans="2:11" x14ac:dyDescent="0.25">
      <c r="B333" s="1"/>
      <c r="C333" s="16"/>
      <c r="D333" s="16"/>
      <c r="E333" s="16"/>
      <c r="F333" s="16"/>
      <c r="G333" s="18"/>
      <c r="H333" s="16"/>
      <c r="I333" s="19"/>
      <c r="J333" s="16"/>
      <c r="K333" s="17"/>
    </row>
    <row r="334" spans="2:11" x14ac:dyDescent="0.25">
      <c r="B334" s="1"/>
      <c r="C334" s="16"/>
      <c r="D334" s="16"/>
      <c r="E334" s="16"/>
      <c r="F334" s="16"/>
      <c r="G334" s="18"/>
      <c r="H334" s="16"/>
      <c r="I334" s="19"/>
      <c r="J334" s="16"/>
      <c r="K334" s="17"/>
    </row>
    <row r="335" spans="2:11" x14ac:dyDescent="0.25">
      <c r="B335" s="1"/>
      <c r="C335" s="16"/>
      <c r="D335" s="16"/>
      <c r="E335" s="16"/>
      <c r="F335" s="16"/>
      <c r="G335" s="18"/>
      <c r="H335" s="16"/>
      <c r="I335" s="19"/>
      <c r="J335" s="16"/>
      <c r="K335" s="17"/>
    </row>
    <row r="336" spans="2:11" x14ac:dyDescent="0.25">
      <c r="B336" s="1"/>
      <c r="C336" s="16"/>
      <c r="D336" s="16"/>
      <c r="E336" s="16"/>
      <c r="F336" s="16"/>
      <c r="G336" s="18"/>
      <c r="H336" s="16"/>
      <c r="I336" s="19"/>
      <c r="J336" s="16"/>
      <c r="K336" s="17"/>
    </row>
    <row r="337" spans="2:11" x14ac:dyDescent="0.25">
      <c r="B337" s="1"/>
      <c r="C337" s="16"/>
      <c r="D337" s="16"/>
      <c r="E337" s="16"/>
      <c r="F337" s="16"/>
      <c r="G337" s="18"/>
      <c r="H337" s="16"/>
      <c r="I337" s="19"/>
      <c r="J337" s="16"/>
      <c r="K337" s="17"/>
    </row>
    <row r="338" spans="2:11" x14ac:dyDescent="0.25">
      <c r="B338" s="1"/>
      <c r="C338" s="16"/>
      <c r="D338" s="16"/>
      <c r="E338" s="16"/>
      <c r="F338" s="16"/>
      <c r="G338" s="18"/>
      <c r="H338" s="16"/>
      <c r="I338" s="19"/>
      <c r="J338" s="16"/>
      <c r="K338" s="17"/>
    </row>
    <row r="339" spans="2:11" x14ac:dyDescent="0.25">
      <c r="B339" s="1"/>
      <c r="C339" s="16"/>
      <c r="D339" s="16"/>
      <c r="E339" s="16"/>
      <c r="F339" s="16"/>
      <c r="G339" s="18"/>
      <c r="H339" s="16"/>
      <c r="I339" s="19"/>
      <c r="J339" s="16"/>
      <c r="K339" s="17"/>
    </row>
    <row r="340" spans="2:11" x14ac:dyDescent="0.25">
      <c r="B340" s="1"/>
      <c r="C340" s="16"/>
      <c r="D340" s="16"/>
      <c r="E340" s="16"/>
      <c r="F340" s="16"/>
      <c r="G340" s="18"/>
      <c r="H340" s="16"/>
      <c r="I340" s="19"/>
      <c r="J340" s="16"/>
      <c r="K340" s="17"/>
    </row>
    <row r="341" spans="2:11" x14ac:dyDescent="0.25">
      <c r="B341" s="1"/>
      <c r="C341" s="16"/>
      <c r="D341" s="16"/>
      <c r="E341" s="16"/>
      <c r="F341" s="16"/>
      <c r="G341" s="18"/>
      <c r="H341" s="16"/>
      <c r="I341" s="19"/>
      <c r="J341" s="16"/>
      <c r="K341" s="17"/>
    </row>
    <row r="342" spans="2:11" x14ac:dyDescent="0.25">
      <c r="B342" s="1"/>
      <c r="C342" s="16"/>
      <c r="D342" s="16"/>
      <c r="E342" s="16"/>
      <c r="F342" s="16"/>
      <c r="G342" s="18"/>
      <c r="H342" s="16"/>
      <c r="I342" s="19"/>
      <c r="J342" s="16"/>
      <c r="K342" s="17"/>
    </row>
    <row r="343" spans="2:11" x14ac:dyDescent="0.25">
      <c r="B343" s="1"/>
      <c r="C343" s="16"/>
      <c r="D343" s="16"/>
      <c r="E343" s="16"/>
      <c r="F343" s="16"/>
      <c r="G343" s="18"/>
      <c r="H343" s="16"/>
      <c r="I343" s="19"/>
      <c r="J343" s="16"/>
      <c r="K343" s="17"/>
    </row>
    <row r="344" spans="2:11" x14ac:dyDescent="0.25">
      <c r="B344" s="1"/>
      <c r="C344" s="16"/>
      <c r="D344" s="16"/>
      <c r="E344" s="16"/>
      <c r="F344" s="16"/>
      <c r="G344" s="18"/>
      <c r="H344" s="16"/>
      <c r="I344" s="19"/>
      <c r="J344" s="16"/>
      <c r="K344" s="17"/>
    </row>
    <row r="345" spans="2:11" x14ac:dyDescent="0.25">
      <c r="B345" s="1"/>
      <c r="C345" s="16"/>
      <c r="D345" s="16"/>
      <c r="E345" s="16"/>
      <c r="F345" s="16"/>
      <c r="G345" s="18"/>
      <c r="H345" s="16"/>
      <c r="I345" s="19"/>
      <c r="J345" s="16"/>
      <c r="K345" s="17"/>
    </row>
    <row r="346" spans="2:11" x14ac:dyDescent="0.25">
      <c r="B346" s="1"/>
      <c r="C346" s="16"/>
      <c r="D346" s="16"/>
      <c r="E346" s="16"/>
      <c r="F346" s="16"/>
      <c r="G346" s="18"/>
      <c r="H346" s="16"/>
      <c r="I346" s="19"/>
      <c r="J346" s="16"/>
      <c r="K346" s="17"/>
    </row>
    <row r="347" spans="2:11" x14ac:dyDescent="0.25">
      <c r="B347" s="1"/>
      <c r="C347" s="16"/>
      <c r="D347" s="16"/>
      <c r="E347" s="16"/>
      <c r="F347" s="16"/>
      <c r="G347" s="18"/>
      <c r="H347" s="16"/>
      <c r="I347" s="19"/>
      <c r="J347" s="16"/>
      <c r="K347" s="17"/>
    </row>
    <row r="348" spans="2:11" x14ac:dyDescent="0.25">
      <c r="B348" s="1"/>
      <c r="C348" s="16"/>
      <c r="D348" s="16"/>
      <c r="E348" s="16"/>
      <c r="F348" s="16"/>
      <c r="G348" s="18"/>
      <c r="H348" s="16"/>
      <c r="I348" s="19"/>
      <c r="J348" s="16"/>
      <c r="K348" s="17"/>
    </row>
    <row r="349" spans="2:11" x14ac:dyDescent="0.25">
      <c r="B349" s="1"/>
      <c r="C349" s="16"/>
      <c r="D349" s="16"/>
      <c r="E349" s="16"/>
      <c r="F349" s="16"/>
      <c r="G349" s="18"/>
      <c r="H349" s="16"/>
      <c r="I349" s="19"/>
      <c r="J349" s="16"/>
      <c r="K349" s="17"/>
    </row>
    <row r="350" spans="2:11" x14ac:dyDescent="0.25">
      <c r="B350" s="1"/>
      <c r="C350" s="16"/>
      <c r="D350" s="16"/>
      <c r="E350" s="16"/>
      <c r="F350" s="16"/>
      <c r="G350" s="18"/>
      <c r="H350" s="16"/>
      <c r="I350" s="19"/>
      <c r="J350" s="16"/>
      <c r="K350" s="17"/>
    </row>
    <row r="351" spans="2:11" x14ac:dyDescent="0.25">
      <c r="B351" s="1"/>
      <c r="C351" s="16"/>
      <c r="D351" s="16"/>
      <c r="E351" s="16"/>
      <c r="F351" s="16"/>
      <c r="G351" s="18"/>
      <c r="H351" s="16"/>
      <c r="I351" s="19"/>
      <c r="J351" s="16"/>
      <c r="K351" s="17"/>
    </row>
    <row r="352" spans="2:11" x14ac:dyDescent="0.25">
      <c r="B352" s="1"/>
      <c r="C352" s="16"/>
      <c r="D352" s="16"/>
      <c r="E352" s="16"/>
      <c r="F352" s="16"/>
      <c r="G352" s="18"/>
      <c r="H352" s="16"/>
      <c r="I352" s="19"/>
      <c r="J352" s="16"/>
      <c r="K352" s="17"/>
    </row>
    <row r="353" spans="2:11" x14ac:dyDescent="0.25">
      <c r="B353" s="1"/>
      <c r="C353" s="16"/>
      <c r="D353" s="16"/>
      <c r="E353" s="16"/>
      <c r="F353" s="16"/>
      <c r="G353" s="18"/>
      <c r="H353" s="16"/>
      <c r="I353" s="19"/>
      <c r="J353" s="16"/>
      <c r="K353" s="17"/>
    </row>
    <row r="354" spans="2:11" x14ac:dyDescent="0.25">
      <c r="B354" s="1"/>
      <c r="C354" s="16"/>
      <c r="D354" s="16"/>
      <c r="E354" s="16"/>
      <c r="F354" s="16"/>
      <c r="G354" s="18"/>
      <c r="H354" s="16"/>
      <c r="I354" s="19"/>
      <c r="J354" s="16"/>
      <c r="K354" s="17"/>
    </row>
    <row r="355" spans="2:11" x14ac:dyDescent="0.25">
      <c r="B355" s="1"/>
      <c r="C355" s="16"/>
      <c r="D355" s="16"/>
      <c r="E355" s="16"/>
      <c r="F355" s="16"/>
      <c r="G355" s="18"/>
      <c r="H355" s="16"/>
      <c r="I355" s="19"/>
      <c r="J355" s="16"/>
      <c r="K355" s="17"/>
    </row>
    <row r="356" spans="2:11" x14ac:dyDescent="0.25">
      <c r="B356" s="1"/>
      <c r="C356" s="16"/>
      <c r="D356" s="16"/>
      <c r="E356" s="16"/>
      <c r="F356" s="16"/>
      <c r="G356" s="18"/>
      <c r="H356" s="16"/>
      <c r="I356" s="19"/>
      <c r="J356" s="16"/>
      <c r="K356" s="17"/>
    </row>
    <row r="357" spans="2:11" x14ac:dyDescent="0.25">
      <c r="B357" s="1"/>
      <c r="C357" s="16"/>
      <c r="D357" s="16"/>
      <c r="E357" s="16"/>
      <c r="F357" s="16"/>
      <c r="G357" s="18"/>
      <c r="H357" s="16"/>
      <c r="I357" s="19"/>
      <c r="J357" s="16"/>
      <c r="K357" s="17"/>
    </row>
    <row r="358" spans="2:11" x14ac:dyDescent="0.25">
      <c r="B358" s="1"/>
      <c r="C358" s="16"/>
      <c r="D358" s="16"/>
      <c r="E358" s="16"/>
      <c r="F358" s="16"/>
      <c r="G358" s="18"/>
      <c r="H358" s="16"/>
      <c r="I358" s="19"/>
      <c r="J358" s="16"/>
      <c r="K358" s="17"/>
    </row>
    <row r="359" spans="2:11" x14ac:dyDescent="0.25">
      <c r="B359" s="1"/>
      <c r="C359" s="16"/>
      <c r="D359" s="16"/>
      <c r="E359" s="16"/>
      <c r="F359" s="16"/>
      <c r="G359" s="18"/>
      <c r="H359" s="16"/>
      <c r="I359" s="19"/>
      <c r="J359" s="16"/>
      <c r="K359" s="17"/>
    </row>
    <row r="360" spans="2:11" x14ac:dyDescent="0.25">
      <c r="B360" s="1"/>
      <c r="C360" s="16"/>
      <c r="D360" s="16"/>
      <c r="E360" s="16"/>
      <c r="F360" s="16"/>
      <c r="G360" s="18"/>
      <c r="H360" s="16"/>
      <c r="I360" s="19"/>
      <c r="J360" s="16"/>
      <c r="K360" s="17"/>
    </row>
    <row r="361" spans="2:11" x14ac:dyDescent="0.25">
      <c r="B361" s="1"/>
      <c r="C361" s="16"/>
      <c r="D361" s="16"/>
      <c r="E361" s="16"/>
      <c r="F361" s="16"/>
      <c r="G361" s="18"/>
      <c r="H361" s="16"/>
      <c r="I361" s="19"/>
      <c r="J361" s="16"/>
      <c r="K361" s="17"/>
    </row>
    <row r="362" spans="2:11" x14ac:dyDescent="0.25">
      <c r="B362" s="1"/>
      <c r="C362" s="16"/>
      <c r="D362" s="16"/>
      <c r="E362" s="16"/>
      <c r="F362" s="16"/>
      <c r="G362" s="18"/>
      <c r="H362" s="16"/>
      <c r="I362" s="19"/>
      <c r="J362" s="16"/>
      <c r="K362" s="17"/>
    </row>
    <row r="363" spans="2:11" x14ac:dyDescent="0.25">
      <c r="B363" s="1"/>
      <c r="C363" s="16"/>
      <c r="D363" s="16"/>
      <c r="E363" s="16"/>
      <c r="F363" s="16"/>
      <c r="G363" s="18"/>
      <c r="H363" s="16"/>
      <c r="I363" s="19"/>
      <c r="J363" s="16"/>
      <c r="K363" s="17"/>
    </row>
    <row r="364" spans="2:11" x14ac:dyDescent="0.25">
      <c r="B364" s="1"/>
      <c r="C364" s="16"/>
      <c r="D364" s="16"/>
      <c r="E364" s="16"/>
      <c r="F364" s="16"/>
      <c r="G364" s="18"/>
      <c r="H364" s="16"/>
      <c r="I364" s="19"/>
      <c r="J364" s="16"/>
      <c r="K364" s="17"/>
    </row>
    <row r="365" spans="2:11" x14ac:dyDescent="0.25">
      <c r="B365" s="1"/>
      <c r="C365" s="16"/>
      <c r="D365" s="16"/>
      <c r="E365" s="16"/>
      <c r="F365" s="16"/>
      <c r="G365" s="18"/>
      <c r="H365" s="16"/>
      <c r="I365" s="19"/>
      <c r="J365" s="16"/>
      <c r="K365" s="17"/>
    </row>
    <row r="366" spans="2:11" x14ac:dyDescent="0.25">
      <c r="B366" s="1"/>
      <c r="C366" s="16"/>
      <c r="D366" s="16"/>
      <c r="E366" s="16"/>
      <c r="F366" s="16"/>
      <c r="G366" s="18"/>
      <c r="H366" s="16"/>
      <c r="I366" s="19"/>
      <c r="J366" s="16"/>
      <c r="K366" s="17"/>
    </row>
    <row r="367" spans="2:11" x14ac:dyDescent="0.25">
      <c r="B367" s="1"/>
      <c r="C367" s="16"/>
      <c r="D367" s="16"/>
      <c r="E367" s="16"/>
      <c r="F367" s="16"/>
      <c r="G367" s="18"/>
      <c r="H367" s="16"/>
      <c r="I367" s="19"/>
      <c r="J367" s="16"/>
      <c r="K367" s="17"/>
    </row>
    <row r="368" spans="2:11" x14ac:dyDescent="0.25">
      <c r="B368" s="1"/>
      <c r="C368" s="16"/>
      <c r="D368" s="16"/>
      <c r="E368" s="16"/>
      <c r="F368" s="16"/>
      <c r="G368" s="18"/>
      <c r="H368" s="16"/>
      <c r="I368" s="19"/>
      <c r="J368" s="16"/>
      <c r="K368" s="17"/>
    </row>
    <row r="369" spans="2:11" x14ac:dyDescent="0.25">
      <c r="B369" s="1"/>
      <c r="C369" s="16"/>
      <c r="D369" s="16"/>
      <c r="E369" s="16"/>
      <c r="F369" s="16"/>
      <c r="G369" s="18"/>
      <c r="H369" s="16"/>
      <c r="I369" s="19"/>
      <c r="J369" s="16"/>
      <c r="K369" s="17"/>
    </row>
    <row r="370" spans="2:11" x14ac:dyDescent="0.25">
      <c r="B370" s="1"/>
      <c r="C370" s="16"/>
      <c r="D370" s="16"/>
      <c r="E370" s="16"/>
      <c r="F370" s="16"/>
      <c r="G370" s="18"/>
      <c r="H370" s="16"/>
      <c r="I370" s="19"/>
      <c r="J370" s="16"/>
      <c r="K370" s="17"/>
    </row>
    <row r="371" spans="2:11" x14ac:dyDescent="0.25">
      <c r="B371" s="1"/>
      <c r="C371" s="16"/>
      <c r="D371" s="16"/>
      <c r="E371" s="16"/>
      <c r="F371" s="16"/>
      <c r="G371" s="18"/>
      <c r="H371" s="16"/>
      <c r="I371" s="19"/>
      <c r="J371" s="16"/>
      <c r="K371" s="17"/>
    </row>
    <row r="372" spans="2:11" x14ac:dyDescent="0.25">
      <c r="B372" s="1"/>
      <c r="C372" s="16"/>
      <c r="D372" s="16"/>
      <c r="E372" s="16"/>
      <c r="F372" s="16"/>
      <c r="G372" s="18"/>
      <c r="H372" s="16"/>
      <c r="I372" s="19"/>
      <c r="J372" s="16"/>
      <c r="K372" s="17"/>
    </row>
    <row r="373" spans="2:11" x14ac:dyDescent="0.25">
      <c r="B373" s="1"/>
      <c r="C373" s="16"/>
      <c r="D373" s="16"/>
      <c r="E373" s="16"/>
      <c r="F373" s="16"/>
      <c r="G373" s="18"/>
      <c r="H373" s="16"/>
      <c r="I373" s="19"/>
      <c r="J373" s="16"/>
      <c r="K373" s="17"/>
    </row>
    <row r="374" spans="2:11" x14ac:dyDescent="0.25">
      <c r="B374" s="1"/>
      <c r="C374" s="16"/>
      <c r="D374" s="16"/>
      <c r="E374" s="16"/>
      <c r="F374" s="16"/>
      <c r="G374" s="18"/>
      <c r="H374" s="16"/>
      <c r="I374" s="19"/>
      <c r="J374" s="16"/>
      <c r="K374" s="17"/>
    </row>
    <row r="375" spans="2:11" x14ac:dyDescent="0.25">
      <c r="B375" s="1"/>
      <c r="C375" s="16"/>
      <c r="D375" s="16"/>
      <c r="E375" s="16"/>
      <c r="F375" s="16"/>
      <c r="G375" s="18"/>
      <c r="H375" s="16"/>
      <c r="I375" s="19"/>
      <c r="J375" s="16"/>
      <c r="K375" s="17"/>
    </row>
    <row r="376" spans="2:11" x14ac:dyDescent="0.25">
      <c r="B376" s="1"/>
      <c r="C376" s="16"/>
      <c r="D376" s="16"/>
      <c r="E376" s="16"/>
      <c r="F376" s="16"/>
      <c r="G376" s="18"/>
      <c r="H376" s="16"/>
      <c r="I376" s="19"/>
      <c r="J376" s="16"/>
      <c r="K376" s="17"/>
    </row>
    <row r="377" spans="2:11" x14ac:dyDescent="0.25">
      <c r="B377" s="1"/>
      <c r="C377" s="16"/>
      <c r="D377" s="16"/>
      <c r="E377" s="16"/>
      <c r="F377" s="16"/>
      <c r="G377" s="18"/>
      <c r="H377" s="16"/>
      <c r="I377" s="19"/>
      <c r="J377" s="16"/>
      <c r="K377" s="17"/>
    </row>
    <row r="378" spans="2:11" x14ac:dyDescent="0.25">
      <c r="B378" s="1"/>
      <c r="C378" s="16"/>
      <c r="D378" s="16"/>
      <c r="E378" s="16"/>
      <c r="F378" s="16"/>
      <c r="G378" s="18"/>
      <c r="H378" s="16"/>
      <c r="I378" s="19"/>
      <c r="J378" s="16"/>
      <c r="K378" s="17"/>
    </row>
    <row r="379" spans="2:11" x14ac:dyDescent="0.25">
      <c r="B379" s="1"/>
      <c r="C379" s="16"/>
      <c r="D379" s="16"/>
      <c r="E379" s="16"/>
      <c r="F379" s="16"/>
      <c r="G379" s="18"/>
      <c r="H379" s="16"/>
      <c r="I379" s="19"/>
      <c r="J379" s="16"/>
      <c r="K379" s="17"/>
    </row>
    <row r="380" spans="2:11" x14ac:dyDescent="0.25">
      <c r="B380" s="1"/>
      <c r="C380" s="16"/>
      <c r="D380" s="16"/>
      <c r="E380" s="16"/>
      <c r="F380" s="16"/>
      <c r="G380" s="18"/>
      <c r="H380" s="16"/>
      <c r="I380" s="19"/>
      <c r="J380" s="16"/>
      <c r="K380" s="17"/>
    </row>
    <row r="381" spans="2:11" x14ac:dyDescent="0.25">
      <c r="B381" s="1"/>
      <c r="C381" s="16"/>
      <c r="D381" s="16"/>
      <c r="E381" s="16"/>
      <c r="F381" s="16"/>
      <c r="G381" s="18"/>
      <c r="H381" s="16"/>
      <c r="I381" s="19"/>
      <c r="J381" s="16"/>
      <c r="K381" s="17"/>
    </row>
    <row r="382" spans="2:11" x14ac:dyDescent="0.25">
      <c r="B382" s="1"/>
      <c r="C382" s="16"/>
      <c r="D382" s="16"/>
      <c r="E382" s="16"/>
      <c r="F382" s="16"/>
      <c r="G382" s="18"/>
      <c r="H382" s="16"/>
      <c r="I382" s="19"/>
      <c r="J382" s="16"/>
      <c r="K382" s="17"/>
    </row>
    <row r="383" spans="2:11" x14ac:dyDescent="0.25">
      <c r="B383" s="1"/>
      <c r="C383" s="16"/>
      <c r="D383" s="16"/>
      <c r="E383" s="16"/>
      <c r="F383" s="16"/>
      <c r="G383" s="18"/>
      <c r="H383" s="16"/>
      <c r="I383" s="19"/>
      <c r="J383" s="16"/>
      <c r="K383" s="17"/>
    </row>
    <row r="384" spans="2:11" x14ac:dyDescent="0.25">
      <c r="B384" s="1"/>
      <c r="C384" s="16"/>
      <c r="D384" s="16"/>
      <c r="E384" s="16"/>
      <c r="F384" s="16"/>
      <c r="G384" s="18"/>
      <c r="H384" s="16"/>
      <c r="I384" s="19"/>
      <c r="J384" s="16"/>
      <c r="K384" s="17"/>
    </row>
    <row r="385" spans="2:11" x14ac:dyDescent="0.25">
      <c r="B385" s="1"/>
      <c r="C385" s="16"/>
      <c r="D385" s="16"/>
      <c r="E385" s="16"/>
      <c r="F385" s="16"/>
      <c r="G385" s="18"/>
      <c r="H385" s="16"/>
      <c r="I385" s="19"/>
      <c r="J385" s="16"/>
      <c r="K385" s="17"/>
    </row>
    <row r="386" spans="2:11" x14ac:dyDescent="0.25">
      <c r="B386" s="1"/>
      <c r="C386" s="16"/>
      <c r="D386" s="16"/>
      <c r="E386" s="16"/>
      <c r="F386" s="16"/>
      <c r="G386" s="18"/>
      <c r="H386" s="16"/>
      <c r="I386" s="19"/>
      <c r="J386" s="16"/>
      <c r="K386" s="17"/>
    </row>
    <row r="387" spans="2:11" x14ac:dyDescent="0.25">
      <c r="B387" s="1"/>
      <c r="C387" s="16"/>
      <c r="D387" s="16"/>
      <c r="E387" s="16"/>
      <c r="F387" s="16"/>
      <c r="G387" s="18"/>
      <c r="H387" s="16"/>
      <c r="I387" s="19"/>
      <c r="J387" s="16"/>
      <c r="K387" s="17"/>
    </row>
    <row r="388" spans="2:11" x14ac:dyDescent="0.25">
      <c r="B388" s="1"/>
      <c r="C388" s="16"/>
      <c r="D388" s="16"/>
      <c r="E388" s="16"/>
      <c r="F388" s="16"/>
      <c r="G388" s="18"/>
      <c r="H388" s="16"/>
      <c r="I388" s="19"/>
      <c r="J388" s="16"/>
      <c r="K388" s="17"/>
    </row>
    <row r="389" spans="2:11" x14ac:dyDescent="0.25">
      <c r="B389" s="1"/>
      <c r="C389" s="16"/>
      <c r="D389" s="16"/>
      <c r="E389" s="16"/>
      <c r="F389" s="16"/>
      <c r="G389" s="18"/>
      <c r="H389" s="16"/>
      <c r="I389" s="19"/>
      <c r="J389" s="16"/>
      <c r="K389" s="17"/>
    </row>
    <row r="390" spans="2:11" x14ac:dyDescent="0.25">
      <c r="B390" s="1"/>
      <c r="C390" s="16"/>
      <c r="D390" s="16"/>
      <c r="E390" s="16"/>
      <c r="F390" s="16"/>
      <c r="G390" s="18"/>
      <c r="H390" s="16"/>
      <c r="I390" s="19"/>
      <c r="J390" s="16"/>
      <c r="K390" s="17"/>
    </row>
    <row r="391" spans="2:11" x14ac:dyDescent="0.25">
      <c r="B391" s="1"/>
      <c r="C391" s="16"/>
      <c r="D391" s="16"/>
      <c r="E391" s="16"/>
      <c r="F391" s="16"/>
      <c r="G391" s="18"/>
      <c r="H391" s="16"/>
      <c r="I391" s="19"/>
      <c r="J391" s="16"/>
      <c r="K391" s="17"/>
    </row>
    <row r="392" spans="2:11" x14ac:dyDescent="0.25">
      <c r="B392" s="1"/>
      <c r="C392" s="16"/>
      <c r="D392" s="16"/>
      <c r="E392" s="16"/>
      <c r="F392" s="16"/>
      <c r="G392" s="18"/>
      <c r="H392" s="16"/>
      <c r="I392" s="19"/>
      <c r="J392" s="16"/>
      <c r="K392" s="17"/>
    </row>
    <row r="393" spans="2:11" x14ac:dyDescent="0.25">
      <c r="B393" s="1"/>
      <c r="C393" s="16"/>
      <c r="D393" s="16"/>
      <c r="E393" s="16"/>
      <c r="F393" s="16"/>
      <c r="G393" s="18"/>
      <c r="H393" s="16"/>
      <c r="I393" s="19"/>
      <c r="J393" s="16"/>
      <c r="K393" s="17"/>
    </row>
    <row r="394" spans="2:11" x14ac:dyDescent="0.25">
      <c r="B394" s="1"/>
      <c r="C394" s="16"/>
      <c r="D394" s="16"/>
      <c r="E394" s="16"/>
      <c r="F394" s="16"/>
      <c r="G394" s="18"/>
      <c r="H394" s="16"/>
      <c r="I394" s="19"/>
      <c r="J394" s="16"/>
      <c r="K394" s="17"/>
    </row>
    <row r="395" spans="2:11" x14ac:dyDescent="0.25">
      <c r="B395" s="1"/>
      <c r="C395" s="16"/>
      <c r="D395" s="16"/>
      <c r="E395" s="16"/>
      <c r="F395" s="16"/>
      <c r="G395" s="18"/>
      <c r="H395" s="16"/>
      <c r="I395" s="19"/>
      <c r="J395" s="16"/>
      <c r="K395" s="17"/>
    </row>
    <row r="396" spans="2:11" x14ac:dyDescent="0.25">
      <c r="B396" s="1"/>
      <c r="C396" s="16"/>
      <c r="D396" s="16"/>
      <c r="E396" s="16"/>
      <c r="F396" s="16"/>
      <c r="G396" s="18"/>
      <c r="H396" s="16"/>
      <c r="I396" s="19"/>
      <c r="J396" s="16"/>
      <c r="K396" s="17"/>
    </row>
    <row r="397" spans="2:11" x14ac:dyDescent="0.25">
      <c r="B397" s="1"/>
      <c r="C397" s="16"/>
      <c r="D397" s="16"/>
      <c r="E397" s="16"/>
      <c r="F397" s="16"/>
      <c r="G397" s="18"/>
      <c r="H397" s="16"/>
      <c r="I397" s="19"/>
      <c r="J397" s="16"/>
      <c r="K397" s="17"/>
    </row>
    <row r="398" spans="2:11" x14ac:dyDescent="0.25">
      <c r="B398" s="1"/>
      <c r="C398" s="16"/>
      <c r="D398" s="16"/>
      <c r="E398" s="16"/>
      <c r="F398" s="16"/>
      <c r="G398" s="18"/>
      <c r="H398" s="16"/>
      <c r="I398" s="19"/>
      <c r="J398" s="16"/>
      <c r="K398" s="17"/>
    </row>
    <row r="399" spans="2:11" x14ac:dyDescent="0.25">
      <c r="B399" s="1"/>
      <c r="C399" s="16"/>
      <c r="D399" s="16"/>
      <c r="E399" s="16"/>
      <c r="F399" s="16"/>
      <c r="G399" s="18"/>
      <c r="H399" s="16"/>
      <c r="I399" s="19"/>
      <c r="J399" s="16"/>
      <c r="K399" s="17"/>
    </row>
    <row r="400" spans="2:11" x14ac:dyDescent="0.25">
      <c r="B400" s="1"/>
      <c r="C400" s="16"/>
      <c r="D400" s="16"/>
      <c r="E400" s="16"/>
      <c r="F400" s="16"/>
      <c r="G400" s="18"/>
      <c r="H400" s="16"/>
      <c r="I400" s="19"/>
      <c r="J400" s="16"/>
      <c r="K400" s="17"/>
    </row>
    <row r="401" spans="2:11" x14ac:dyDescent="0.25">
      <c r="B401" s="1"/>
      <c r="C401" s="16"/>
      <c r="D401" s="16"/>
      <c r="E401" s="16"/>
      <c r="F401" s="16"/>
      <c r="G401" s="18"/>
      <c r="H401" s="16"/>
      <c r="I401" s="19"/>
      <c r="J401" s="16"/>
      <c r="K401" s="17"/>
    </row>
    <row r="402" spans="2:11" x14ac:dyDescent="0.25">
      <c r="B402" s="1"/>
      <c r="C402" s="16"/>
      <c r="D402" s="16"/>
      <c r="E402" s="16"/>
      <c r="F402" s="16"/>
      <c r="G402" s="18"/>
      <c r="H402" s="16"/>
      <c r="I402" s="19"/>
      <c r="J402" s="16"/>
      <c r="K402" s="17"/>
    </row>
    <row r="403" spans="2:11" x14ac:dyDescent="0.25">
      <c r="B403" s="1"/>
      <c r="C403" s="16"/>
      <c r="D403" s="16"/>
      <c r="E403" s="16"/>
      <c r="F403" s="16"/>
      <c r="G403" s="18"/>
      <c r="H403" s="16"/>
      <c r="I403" s="19"/>
      <c r="J403" s="16"/>
      <c r="K403" s="17"/>
    </row>
    <row r="404" spans="2:11" x14ac:dyDescent="0.25">
      <c r="B404" s="1"/>
      <c r="C404" s="16"/>
      <c r="D404" s="16"/>
      <c r="E404" s="16"/>
      <c r="F404" s="16"/>
      <c r="G404" s="18"/>
      <c r="H404" s="16"/>
      <c r="I404" s="19"/>
      <c r="J404" s="16"/>
      <c r="K404" s="17"/>
    </row>
    <row r="405" spans="2:11" x14ac:dyDescent="0.25">
      <c r="B405" s="1"/>
      <c r="C405" s="16"/>
      <c r="D405" s="16"/>
      <c r="E405" s="16"/>
      <c r="F405" s="16"/>
      <c r="G405" s="18"/>
      <c r="H405" s="16"/>
      <c r="I405" s="19"/>
      <c r="J405" s="16"/>
      <c r="K405" s="17"/>
    </row>
    <row r="406" spans="2:11" x14ac:dyDescent="0.25">
      <c r="B406" s="1"/>
      <c r="C406" s="16"/>
      <c r="D406" s="16"/>
      <c r="E406" s="16"/>
      <c r="F406" s="16"/>
      <c r="G406" s="18"/>
      <c r="H406" s="16"/>
      <c r="I406" s="19"/>
      <c r="J406" s="16"/>
      <c r="K406" s="17"/>
    </row>
    <row r="407" spans="2:11" x14ac:dyDescent="0.25">
      <c r="B407" s="1"/>
      <c r="C407" s="16"/>
      <c r="D407" s="16"/>
      <c r="E407" s="16"/>
      <c r="F407" s="16"/>
      <c r="G407" s="18"/>
      <c r="H407" s="16"/>
      <c r="I407" s="19"/>
      <c r="J407" s="16"/>
      <c r="K407" s="17"/>
    </row>
    <row r="408" spans="2:11" x14ac:dyDescent="0.25">
      <c r="B408" s="1"/>
      <c r="C408" s="16"/>
      <c r="D408" s="16"/>
      <c r="E408" s="16"/>
      <c r="F408" s="16"/>
      <c r="G408" s="18"/>
      <c r="H408" s="16"/>
      <c r="I408" s="19"/>
      <c r="J408" s="16"/>
      <c r="K408" s="17"/>
    </row>
    <row r="409" spans="2:11" x14ac:dyDescent="0.25">
      <c r="B409" s="1"/>
      <c r="C409" s="16"/>
      <c r="D409" s="16"/>
      <c r="E409" s="16"/>
      <c r="F409" s="16"/>
      <c r="G409" s="18"/>
      <c r="H409" s="16"/>
      <c r="I409" s="19"/>
      <c r="J409" s="16"/>
      <c r="K409" s="17"/>
    </row>
    <row r="410" spans="2:11" x14ac:dyDescent="0.25">
      <c r="B410" s="1"/>
      <c r="C410" s="16"/>
      <c r="D410" s="16"/>
      <c r="E410" s="16"/>
      <c r="F410" s="16"/>
      <c r="G410" s="18"/>
      <c r="H410" s="16"/>
      <c r="I410" s="19"/>
      <c r="J410" s="16"/>
      <c r="K410" s="17"/>
    </row>
    <row r="411" spans="2:11" x14ac:dyDescent="0.25">
      <c r="B411" s="1"/>
      <c r="C411" s="16"/>
      <c r="D411" s="16"/>
      <c r="E411" s="16"/>
      <c r="F411" s="16"/>
      <c r="G411" s="18"/>
      <c r="H411" s="16"/>
      <c r="I411" s="19"/>
      <c r="J411" s="16"/>
      <c r="K411" s="17"/>
    </row>
    <row r="412" spans="2:11" x14ac:dyDescent="0.25">
      <c r="B412" s="1"/>
      <c r="C412" s="16"/>
      <c r="D412" s="16"/>
      <c r="E412" s="16"/>
      <c r="F412" s="16"/>
      <c r="G412" s="18"/>
      <c r="H412" s="16"/>
      <c r="I412" s="19"/>
      <c r="J412" s="16"/>
      <c r="K412" s="17"/>
    </row>
    <row r="413" spans="2:11" x14ac:dyDescent="0.25">
      <c r="B413" s="1"/>
      <c r="C413" s="16"/>
      <c r="D413" s="16"/>
      <c r="E413" s="16"/>
      <c r="F413" s="16"/>
      <c r="G413" s="18"/>
      <c r="H413" s="16"/>
      <c r="I413" s="19"/>
      <c r="J413" s="16"/>
      <c r="K413" s="17"/>
    </row>
    <row r="414" spans="2:11" x14ac:dyDescent="0.25">
      <c r="B414" s="1"/>
      <c r="C414" s="16"/>
      <c r="D414" s="16"/>
      <c r="E414" s="16"/>
      <c r="F414" s="16"/>
      <c r="G414" s="18"/>
      <c r="H414" s="16"/>
      <c r="I414" s="19"/>
      <c r="J414" s="16"/>
      <c r="K414" s="17"/>
    </row>
    <row r="415" spans="2:11" x14ac:dyDescent="0.25">
      <c r="B415" s="1"/>
      <c r="C415" s="16"/>
      <c r="D415" s="16"/>
      <c r="E415" s="16"/>
      <c r="F415" s="16"/>
      <c r="G415" s="18"/>
      <c r="H415" s="16"/>
      <c r="I415" s="19"/>
      <c r="J415" s="16"/>
      <c r="K415" s="17"/>
    </row>
    <row r="416" spans="2:11" x14ac:dyDescent="0.25">
      <c r="B416" s="1"/>
      <c r="C416" s="16"/>
      <c r="D416" s="16"/>
      <c r="E416" s="16"/>
      <c r="F416" s="16"/>
      <c r="G416" s="18"/>
      <c r="H416" s="16"/>
      <c r="I416" s="19"/>
      <c r="J416" s="16"/>
      <c r="K416" s="17"/>
    </row>
    <row r="417" spans="2:11" x14ac:dyDescent="0.25">
      <c r="B417" s="1"/>
      <c r="C417" s="16"/>
      <c r="D417" s="16"/>
      <c r="E417" s="16"/>
      <c r="F417" s="16"/>
      <c r="G417" s="18"/>
      <c r="H417" s="16"/>
      <c r="I417" s="19"/>
      <c r="J417" s="16"/>
      <c r="K417" s="17"/>
    </row>
    <row r="418" spans="2:11" x14ac:dyDescent="0.25">
      <c r="B418" s="1"/>
      <c r="C418" s="16"/>
      <c r="D418" s="16"/>
      <c r="E418" s="16"/>
      <c r="F418" s="16"/>
      <c r="G418" s="18"/>
      <c r="H418" s="16"/>
      <c r="I418" s="19"/>
      <c r="J418" s="16"/>
      <c r="K418" s="17"/>
    </row>
    <row r="419" spans="2:11" x14ac:dyDescent="0.25">
      <c r="B419" s="1"/>
      <c r="C419" s="16"/>
      <c r="D419" s="16"/>
      <c r="E419" s="16"/>
      <c r="F419" s="16"/>
      <c r="G419" s="18"/>
      <c r="H419" s="16"/>
      <c r="I419" s="19"/>
      <c r="J419" s="16"/>
      <c r="K419" s="17"/>
    </row>
    <row r="420" spans="2:11" x14ac:dyDescent="0.25">
      <c r="B420" s="1"/>
      <c r="C420" s="16"/>
      <c r="D420" s="16"/>
      <c r="E420" s="16"/>
      <c r="F420" s="16"/>
      <c r="G420" s="18"/>
      <c r="H420" s="16"/>
      <c r="I420" s="19"/>
      <c r="J420" s="16"/>
      <c r="K420" s="17"/>
    </row>
    <row r="421" spans="2:11" x14ac:dyDescent="0.25">
      <c r="B421" s="1"/>
      <c r="C421" s="16"/>
      <c r="D421" s="16"/>
      <c r="E421" s="16"/>
      <c r="F421" s="16"/>
      <c r="G421" s="18"/>
      <c r="H421" s="16"/>
      <c r="I421" s="19"/>
      <c r="J421" s="16"/>
      <c r="K421" s="17"/>
    </row>
    <row r="422" spans="2:11" x14ac:dyDescent="0.25">
      <c r="B422" s="1"/>
      <c r="C422" s="16"/>
      <c r="D422" s="16"/>
      <c r="E422" s="16"/>
      <c r="F422" s="16"/>
      <c r="G422" s="18"/>
      <c r="H422" s="16"/>
      <c r="I422" s="19"/>
      <c r="J422" s="16"/>
      <c r="K422" s="17"/>
    </row>
    <row r="423" spans="2:11" x14ac:dyDescent="0.25">
      <c r="B423" s="1"/>
      <c r="C423" s="16"/>
      <c r="D423" s="16"/>
      <c r="E423" s="16"/>
      <c r="F423" s="16"/>
      <c r="G423" s="18"/>
      <c r="H423" s="16"/>
      <c r="I423" s="19"/>
      <c r="J423" s="16"/>
      <c r="K423" s="17"/>
    </row>
    <row r="424" spans="2:11" x14ac:dyDescent="0.25">
      <c r="B424" s="1"/>
      <c r="C424" s="16"/>
      <c r="D424" s="16"/>
      <c r="E424" s="16"/>
      <c r="F424" s="16"/>
      <c r="G424" s="18"/>
      <c r="H424" s="16"/>
      <c r="I424" s="19"/>
      <c r="J424" s="16"/>
      <c r="K424" s="17"/>
    </row>
    <row r="425" spans="2:11" x14ac:dyDescent="0.25">
      <c r="B425" s="1"/>
      <c r="C425" s="16"/>
      <c r="D425" s="16"/>
      <c r="E425" s="16"/>
      <c r="F425" s="16"/>
      <c r="G425" s="18"/>
      <c r="H425" s="16"/>
      <c r="I425" s="19"/>
      <c r="J425" s="16"/>
      <c r="K425" s="17"/>
    </row>
    <row r="426" spans="2:11" x14ac:dyDescent="0.25">
      <c r="B426" s="1"/>
      <c r="C426" s="16"/>
      <c r="D426" s="16"/>
      <c r="E426" s="16"/>
      <c r="F426" s="16"/>
      <c r="G426" s="18"/>
      <c r="H426" s="16"/>
      <c r="I426" s="19"/>
      <c r="J426" s="16"/>
      <c r="K426" s="17"/>
    </row>
    <row r="427" spans="2:11" x14ac:dyDescent="0.25">
      <c r="B427" s="1"/>
      <c r="C427" s="16"/>
      <c r="D427" s="16"/>
      <c r="E427" s="16"/>
      <c r="F427" s="16"/>
      <c r="G427" s="18"/>
      <c r="H427" s="16"/>
      <c r="I427" s="19"/>
      <c r="J427" s="16"/>
      <c r="K427" s="17"/>
    </row>
    <row r="428" spans="2:11" x14ac:dyDescent="0.25">
      <c r="B428" s="1"/>
      <c r="C428" s="16"/>
      <c r="D428" s="16"/>
      <c r="E428" s="16"/>
      <c r="F428" s="16"/>
      <c r="G428" s="18"/>
      <c r="H428" s="16"/>
      <c r="I428" s="19"/>
      <c r="J428" s="16"/>
      <c r="K428" s="17"/>
    </row>
    <row r="429" spans="2:11" x14ac:dyDescent="0.25">
      <c r="B429" s="1"/>
      <c r="C429" s="16"/>
      <c r="D429" s="16"/>
      <c r="E429" s="16"/>
      <c r="F429" s="16"/>
      <c r="G429" s="18"/>
      <c r="H429" s="16"/>
      <c r="I429" s="19"/>
      <c r="J429" s="16"/>
      <c r="K429" s="17"/>
    </row>
    <row r="430" spans="2:11" x14ac:dyDescent="0.25">
      <c r="B430" s="1"/>
      <c r="C430" s="16"/>
      <c r="D430" s="16"/>
      <c r="E430" s="16"/>
      <c r="F430" s="16"/>
      <c r="G430" s="18"/>
      <c r="H430" s="16"/>
      <c r="I430" s="19"/>
      <c r="J430" s="16"/>
      <c r="K430" s="17"/>
    </row>
    <row r="431" spans="2:11" x14ac:dyDescent="0.25">
      <c r="B431" s="1"/>
      <c r="C431" s="16"/>
      <c r="D431" s="16"/>
      <c r="E431" s="16"/>
      <c r="F431" s="16"/>
      <c r="G431" s="18"/>
      <c r="H431" s="16"/>
      <c r="I431" s="19"/>
      <c r="J431" s="16"/>
      <c r="K431" s="17"/>
    </row>
    <row r="432" spans="2:11" x14ac:dyDescent="0.25">
      <c r="B432" s="1"/>
      <c r="C432" s="16"/>
      <c r="D432" s="16"/>
      <c r="E432" s="16"/>
      <c r="F432" s="16"/>
      <c r="G432" s="18"/>
      <c r="H432" s="16"/>
      <c r="I432" s="19"/>
      <c r="J432" s="16"/>
      <c r="K432" s="17"/>
    </row>
    <row r="433" spans="2:11" x14ac:dyDescent="0.25">
      <c r="B433" s="1"/>
      <c r="C433" s="16"/>
      <c r="D433" s="16"/>
      <c r="E433" s="16"/>
      <c r="F433" s="16"/>
      <c r="G433" s="18"/>
      <c r="H433" s="16"/>
      <c r="I433" s="19"/>
      <c r="J433" s="16"/>
      <c r="K433" s="17"/>
    </row>
    <row r="434" spans="2:11" x14ac:dyDescent="0.25">
      <c r="B434" s="1"/>
      <c r="C434" s="16"/>
      <c r="D434" s="16"/>
      <c r="E434" s="16"/>
      <c r="F434" s="16"/>
      <c r="G434" s="18"/>
      <c r="H434" s="16"/>
      <c r="I434" s="19"/>
      <c r="J434" s="16"/>
      <c r="K434" s="17"/>
    </row>
    <row r="435" spans="2:11" x14ac:dyDescent="0.25">
      <c r="B435" s="1"/>
      <c r="C435" s="16"/>
      <c r="D435" s="16"/>
      <c r="E435" s="16"/>
      <c r="F435" s="16"/>
      <c r="G435" s="18"/>
      <c r="H435" s="16"/>
      <c r="I435" s="19"/>
      <c r="J435" s="16"/>
      <c r="K435" s="17"/>
    </row>
    <row r="436" spans="2:11" x14ac:dyDescent="0.25">
      <c r="B436" s="1"/>
      <c r="C436" s="16"/>
      <c r="D436" s="16"/>
      <c r="E436" s="16"/>
      <c r="F436" s="16"/>
      <c r="G436" s="18"/>
      <c r="H436" s="16"/>
      <c r="I436" s="19"/>
      <c r="J436" s="16"/>
      <c r="K436" s="17"/>
    </row>
    <row r="437" spans="2:11" x14ac:dyDescent="0.25">
      <c r="B437" s="1"/>
      <c r="C437" s="16"/>
      <c r="D437" s="16"/>
      <c r="E437" s="16"/>
      <c r="F437" s="16"/>
      <c r="G437" s="18"/>
      <c r="H437" s="16"/>
      <c r="I437" s="19"/>
      <c r="J437" s="16"/>
      <c r="K437" s="17"/>
    </row>
    <row r="438" spans="2:11" x14ac:dyDescent="0.25">
      <c r="B438" s="1"/>
      <c r="C438" s="16"/>
      <c r="D438" s="16"/>
      <c r="E438" s="16"/>
      <c r="F438" s="16"/>
      <c r="G438" s="18"/>
      <c r="H438" s="16"/>
      <c r="I438" s="19"/>
      <c r="J438" s="16"/>
      <c r="K438" s="17"/>
    </row>
    <row r="439" spans="2:11" x14ac:dyDescent="0.25">
      <c r="B439" s="1"/>
      <c r="C439" s="16"/>
      <c r="D439" s="16"/>
      <c r="E439" s="16"/>
      <c r="F439" s="16"/>
      <c r="G439" s="18"/>
      <c r="H439" s="16"/>
      <c r="I439" s="19"/>
      <c r="J439" s="16"/>
      <c r="K439" s="17"/>
    </row>
    <row r="440" spans="2:11" x14ac:dyDescent="0.25">
      <c r="B440" s="1"/>
      <c r="C440" s="16"/>
      <c r="D440" s="16"/>
      <c r="E440" s="16"/>
      <c r="F440" s="16"/>
      <c r="G440" s="18"/>
      <c r="H440" s="16"/>
      <c r="I440" s="19"/>
      <c r="J440" s="16"/>
      <c r="K440" s="17"/>
    </row>
    <row r="441" spans="2:11" x14ac:dyDescent="0.25">
      <c r="B441" s="1"/>
      <c r="C441" s="16"/>
      <c r="D441" s="16"/>
      <c r="E441" s="16"/>
      <c r="F441" s="16"/>
      <c r="G441" s="18"/>
      <c r="H441" s="16"/>
      <c r="I441" s="19"/>
      <c r="J441" s="16"/>
      <c r="K441" s="17"/>
    </row>
    <row r="442" spans="2:11" x14ac:dyDescent="0.25">
      <c r="B442" s="1"/>
      <c r="C442" s="16"/>
      <c r="D442" s="16"/>
      <c r="E442" s="16"/>
      <c r="F442" s="16"/>
      <c r="G442" s="18"/>
      <c r="H442" s="16"/>
      <c r="I442" s="19"/>
      <c r="J442" s="16"/>
      <c r="K442" s="17"/>
    </row>
    <row r="443" spans="2:11" x14ac:dyDescent="0.25">
      <c r="B443" s="1"/>
      <c r="C443" s="16"/>
      <c r="D443" s="16"/>
      <c r="E443" s="16"/>
      <c r="F443" s="16"/>
      <c r="G443" s="18"/>
      <c r="H443" s="16"/>
      <c r="I443" s="19"/>
      <c r="J443" s="16"/>
      <c r="K443" s="17"/>
    </row>
    <row r="444" spans="2:11" x14ac:dyDescent="0.25">
      <c r="B444" s="1"/>
      <c r="C444" s="16"/>
      <c r="D444" s="16"/>
      <c r="E444" s="16"/>
      <c r="F444" s="16"/>
      <c r="G444" s="18"/>
      <c r="H444" s="16"/>
      <c r="I444" s="19"/>
      <c r="J444" s="16"/>
      <c r="K444" s="17"/>
    </row>
    <row r="445" spans="2:11" x14ac:dyDescent="0.25">
      <c r="B445" s="1"/>
      <c r="C445" s="16"/>
      <c r="D445" s="16"/>
      <c r="E445" s="16"/>
      <c r="F445" s="16"/>
      <c r="G445" s="18"/>
      <c r="H445" s="16"/>
      <c r="I445" s="19"/>
      <c r="J445" s="16"/>
      <c r="K445" s="17"/>
    </row>
    <row r="446" spans="2:11" x14ac:dyDescent="0.25">
      <c r="B446" s="1"/>
      <c r="C446" s="16"/>
      <c r="D446" s="16"/>
      <c r="E446" s="16"/>
      <c r="F446" s="16"/>
      <c r="G446" s="18"/>
      <c r="H446" s="16"/>
      <c r="I446" s="19"/>
      <c r="J446" s="16"/>
      <c r="K446" s="17"/>
    </row>
    <row r="447" spans="2:11" x14ac:dyDescent="0.25">
      <c r="B447" s="1"/>
      <c r="C447" s="16"/>
      <c r="D447" s="16"/>
      <c r="E447" s="16"/>
      <c r="F447" s="16"/>
      <c r="G447" s="18"/>
      <c r="H447" s="16"/>
      <c r="I447" s="19"/>
      <c r="J447" s="16"/>
      <c r="K447" s="17"/>
    </row>
    <row r="448" spans="2:11" x14ac:dyDescent="0.25">
      <c r="B448" s="1"/>
      <c r="C448" s="16"/>
      <c r="D448" s="16"/>
      <c r="E448" s="16"/>
      <c r="F448" s="16"/>
      <c r="G448" s="18"/>
      <c r="H448" s="16"/>
      <c r="I448" s="19"/>
      <c r="J448" s="16"/>
      <c r="K448" s="17"/>
    </row>
    <row r="449" spans="2:11" x14ac:dyDescent="0.25">
      <c r="B449" s="1"/>
      <c r="C449" s="16"/>
      <c r="D449" s="16"/>
      <c r="E449" s="16"/>
      <c r="F449" s="16"/>
      <c r="G449" s="18"/>
      <c r="H449" s="16"/>
      <c r="I449" s="19"/>
      <c r="J449" s="16"/>
      <c r="K449" s="17"/>
    </row>
    <row r="450" spans="2:11" x14ac:dyDescent="0.25">
      <c r="B450" s="1"/>
      <c r="C450" s="16"/>
      <c r="D450" s="16"/>
      <c r="E450" s="16"/>
      <c r="F450" s="16"/>
      <c r="G450" s="18"/>
      <c r="H450" s="16"/>
      <c r="I450" s="19"/>
      <c r="J450" s="16"/>
      <c r="K450" s="17"/>
    </row>
    <row r="451" spans="2:11" x14ac:dyDescent="0.25">
      <c r="B451" s="1"/>
      <c r="C451" s="16"/>
      <c r="D451" s="16"/>
      <c r="E451" s="16"/>
      <c r="F451" s="16"/>
      <c r="G451" s="18"/>
      <c r="H451" s="16"/>
      <c r="I451" s="19"/>
      <c r="J451" s="16"/>
      <c r="K451" s="17"/>
    </row>
    <row r="452" spans="2:11" x14ac:dyDescent="0.25">
      <c r="B452" s="1"/>
      <c r="C452" s="16"/>
      <c r="D452" s="16"/>
      <c r="E452" s="16"/>
      <c r="F452" s="16"/>
      <c r="G452" s="18"/>
      <c r="H452" s="16"/>
      <c r="I452" s="19"/>
      <c r="J452" s="16"/>
      <c r="K452" s="17"/>
    </row>
    <row r="453" spans="2:11" x14ac:dyDescent="0.25">
      <c r="B453" s="1"/>
      <c r="C453" s="16"/>
      <c r="D453" s="16"/>
      <c r="E453" s="16"/>
      <c r="F453" s="16"/>
      <c r="G453" s="18"/>
      <c r="H453" s="16"/>
      <c r="I453" s="19"/>
      <c r="J453" s="16"/>
      <c r="K453" s="17"/>
    </row>
    <row r="454" spans="2:11" x14ac:dyDescent="0.25">
      <c r="B454" s="1"/>
      <c r="C454" s="16"/>
      <c r="D454" s="16"/>
      <c r="E454" s="16"/>
      <c r="F454" s="16"/>
      <c r="G454" s="18"/>
      <c r="H454" s="16"/>
      <c r="I454" s="19"/>
      <c r="J454" s="16"/>
      <c r="K454" s="17"/>
    </row>
    <row r="455" spans="2:11" x14ac:dyDescent="0.25">
      <c r="B455" s="1"/>
      <c r="C455" s="16"/>
      <c r="D455" s="16"/>
      <c r="E455" s="16"/>
      <c r="F455" s="16"/>
      <c r="G455" s="18"/>
      <c r="H455" s="16"/>
      <c r="I455" s="19"/>
      <c r="J455" s="16"/>
      <c r="K455" s="17"/>
    </row>
    <row r="456" spans="2:11" x14ac:dyDescent="0.25">
      <c r="B456" s="1"/>
      <c r="C456" s="16"/>
      <c r="D456" s="16"/>
      <c r="E456" s="16"/>
      <c r="F456" s="16"/>
      <c r="G456" s="18"/>
      <c r="H456" s="16"/>
      <c r="I456" s="19"/>
      <c r="J456" s="16"/>
      <c r="K456" s="17"/>
    </row>
    <row r="457" spans="2:11" x14ac:dyDescent="0.25">
      <c r="B457" s="1"/>
      <c r="C457" s="16"/>
      <c r="D457" s="16"/>
      <c r="E457" s="16"/>
      <c r="F457" s="16"/>
      <c r="G457" s="18"/>
      <c r="H457" s="16"/>
      <c r="I457" s="19"/>
      <c r="J457" s="16"/>
      <c r="K457" s="17"/>
    </row>
    <row r="458" spans="2:11" x14ac:dyDescent="0.25">
      <c r="B458" s="1"/>
      <c r="C458" s="16"/>
      <c r="D458" s="16"/>
      <c r="E458" s="16"/>
      <c r="F458" s="16"/>
      <c r="G458" s="18"/>
      <c r="H458" s="16"/>
      <c r="I458" s="19"/>
      <c r="J458" s="16"/>
      <c r="K458" s="17"/>
    </row>
    <row r="459" spans="2:11" x14ac:dyDescent="0.25">
      <c r="B459" s="1"/>
    </row>
    <row r="460" spans="2:11" x14ac:dyDescent="0.25">
      <c r="B460" s="1"/>
    </row>
    <row r="461" spans="2:11" x14ac:dyDescent="0.25">
      <c r="B461" s="1"/>
    </row>
    <row r="462" spans="2:11" x14ac:dyDescent="0.25">
      <c r="B462" s="1"/>
    </row>
    <row r="463" spans="2:11" x14ac:dyDescent="0.25">
      <c r="B463" s="1"/>
    </row>
    <row r="464" spans="2:11" x14ac:dyDescent="0.25">
      <c r="B464" s="1"/>
    </row>
    <row r="465" spans="2:2" x14ac:dyDescent="0.25">
      <c r="B465" s="1"/>
    </row>
    <row r="466" spans="2:2" x14ac:dyDescent="0.25">
      <c r="B466" s="1"/>
    </row>
    <row r="467" spans="2:2" x14ac:dyDescent="0.25">
      <c r="B467" s="1"/>
    </row>
    <row r="468" spans="2:2" x14ac:dyDescent="0.25">
      <c r="B468" s="1"/>
    </row>
    <row r="469" spans="2:2" x14ac:dyDescent="0.25">
      <c r="B469" s="1"/>
    </row>
    <row r="470" spans="2:2" x14ac:dyDescent="0.25">
      <c r="B470" s="1"/>
    </row>
    <row r="471" spans="2:2" x14ac:dyDescent="0.25">
      <c r="B471" s="1"/>
    </row>
    <row r="472" spans="2:2" x14ac:dyDescent="0.25">
      <c r="B472" s="1"/>
    </row>
    <row r="473" spans="2:2" x14ac:dyDescent="0.25">
      <c r="B473" s="1"/>
    </row>
    <row r="474" spans="2:2" x14ac:dyDescent="0.25">
      <c r="B474" s="1"/>
    </row>
    <row r="475" spans="2:2" x14ac:dyDescent="0.25">
      <c r="B475" s="1"/>
    </row>
    <row r="476" spans="2:2" x14ac:dyDescent="0.25">
      <c r="B476" s="1"/>
    </row>
    <row r="477" spans="2:2" x14ac:dyDescent="0.25">
      <c r="B477" s="1"/>
    </row>
    <row r="478" spans="2:2" x14ac:dyDescent="0.25">
      <c r="B478" s="1"/>
    </row>
    <row r="479" spans="2:2" x14ac:dyDescent="0.25">
      <c r="B479" s="1"/>
    </row>
    <row r="480" spans="2:2" x14ac:dyDescent="0.25">
      <c r="B480" s="1"/>
    </row>
    <row r="481" spans="2:2" x14ac:dyDescent="0.25">
      <c r="B481" s="1"/>
    </row>
    <row r="482" spans="2:2" x14ac:dyDescent="0.25">
      <c r="B482" s="1"/>
    </row>
    <row r="483" spans="2:2" x14ac:dyDescent="0.25">
      <c r="B483" s="1"/>
    </row>
    <row r="484" spans="2:2" x14ac:dyDescent="0.25">
      <c r="B484" s="1"/>
    </row>
    <row r="485" spans="2:2" x14ac:dyDescent="0.25">
      <c r="B485" s="1"/>
    </row>
    <row r="486" spans="2:2" x14ac:dyDescent="0.25">
      <c r="B486" s="1"/>
    </row>
    <row r="487" spans="2:2" x14ac:dyDescent="0.25">
      <c r="B487" s="1"/>
    </row>
    <row r="488" spans="2:2" x14ac:dyDescent="0.25">
      <c r="B488" s="1"/>
    </row>
    <row r="489" spans="2:2" x14ac:dyDescent="0.25">
      <c r="B489" s="1"/>
    </row>
    <row r="490" spans="2:2" x14ac:dyDescent="0.25">
      <c r="B490" s="1"/>
    </row>
    <row r="491" spans="2:2" x14ac:dyDescent="0.25">
      <c r="B491" s="1"/>
    </row>
    <row r="492" spans="2:2" x14ac:dyDescent="0.25">
      <c r="B492" s="1"/>
    </row>
    <row r="493" spans="2:2" x14ac:dyDescent="0.25">
      <c r="B493" s="1"/>
    </row>
    <row r="494" spans="2:2" x14ac:dyDescent="0.25">
      <c r="B494" s="1"/>
    </row>
    <row r="495" spans="2:2" x14ac:dyDescent="0.25">
      <c r="B495" s="1"/>
    </row>
    <row r="496" spans="2:2" x14ac:dyDescent="0.25">
      <c r="B496" s="1"/>
    </row>
    <row r="497" spans="2:2" x14ac:dyDescent="0.25">
      <c r="B497" s="1"/>
    </row>
    <row r="498" spans="2:2" x14ac:dyDescent="0.25">
      <c r="B498" s="1"/>
    </row>
    <row r="499" spans="2:2" x14ac:dyDescent="0.25">
      <c r="B499" s="1"/>
    </row>
    <row r="500" spans="2:2" x14ac:dyDescent="0.25">
      <c r="B500" s="1"/>
    </row>
    <row r="501" spans="2:2" x14ac:dyDescent="0.25">
      <c r="B501" s="1"/>
    </row>
    <row r="502" spans="2:2" x14ac:dyDescent="0.25">
      <c r="B502" s="1"/>
    </row>
    <row r="503" spans="2:2" x14ac:dyDescent="0.25">
      <c r="B503" s="1"/>
    </row>
    <row r="504" spans="2:2" x14ac:dyDescent="0.25">
      <c r="B504" s="1"/>
    </row>
    <row r="505" spans="2:2" x14ac:dyDescent="0.25">
      <c r="B505" s="1"/>
    </row>
    <row r="506" spans="2:2" x14ac:dyDescent="0.25">
      <c r="B506" s="1"/>
    </row>
    <row r="507" spans="2:2" x14ac:dyDescent="0.25">
      <c r="B507" s="1"/>
    </row>
    <row r="508" spans="2:2" x14ac:dyDescent="0.25">
      <c r="B508" s="1"/>
    </row>
    <row r="509" spans="2:2" x14ac:dyDescent="0.25">
      <c r="B509" s="1"/>
    </row>
    <row r="510" spans="2:2" x14ac:dyDescent="0.25">
      <c r="B510" s="1"/>
    </row>
    <row r="511" spans="2:2" x14ac:dyDescent="0.25">
      <c r="B511" s="1"/>
    </row>
    <row r="512" spans="2:2" x14ac:dyDescent="0.25">
      <c r="B512" s="1"/>
    </row>
    <row r="513" spans="2:2" x14ac:dyDescent="0.25">
      <c r="B513" s="1"/>
    </row>
    <row r="514" spans="2:2" x14ac:dyDescent="0.25">
      <c r="B514" s="1"/>
    </row>
    <row r="515" spans="2:2" x14ac:dyDescent="0.25">
      <c r="B515" s="1"/>
    </row>
    <row r="516" spans="2:2" x14ac:dyDescent="0.25">
      <c r="B516" s="1"/>
    </row>
    <row r="517" spans="2:2" x14ac:dyDescent="0.25">
      <c r="B517" s="1"/>
    </row>
    <row r="518" spans="2:2" x14ac:dyDescent="0.25">
      <c r="B518" s="1"/>
    </row>
    <row r="519" spans="2:2" x14ac:dyDescent="0.25">
      <c r="B519" s="1"/>
    </row>
    <row r="520" spans="2:2" x14ac:dyDescent="0.25">
      <c r="B520" s="1"/>
    </row>
    <row r="521" spans="2:2" x14ac:dyDescent="0.25">
      <c r="B521" s="1"/>
    </row>
    <row r="522" spans="2:2" x14ac:dyDescent="0.25">
      <c r="B522" s="1"/>
    </row>
    <row r="523" spans="2:2" x14ac:dyDescent="0.25">
      <c r="B523" s="1"/>
    </row>
    <row r="524" spans="2:2" x14ac:dyDescent="0.25">
      <c r="B524" s="1"/>
    </row>
    <row r="525" spans="2:2" x14ac:dyDescent="0.25">
      <c r="B525" s="1"/>
    </row>
    <row r="526" spans="2:2" x14ac:dyDescent="0.25">
      <c r="B526" s="1"/>
    </row>
    <row r="527" spans="2:2" x14ac:dyDescent="0.25">
      <c r="B527" s="1"/>
    </row>
    <row r="528" spans="2:2" x14ac:dyDescent="0.25">
      <c r="B528" s="1"/>
    </row>
    <row r="529" spans="2:2" x14ac:dyDescent="0.25">
      <c r="B529" s="1"/>
    </row>
    <row r="530" spans="2:2" x14ac:dyDescent="0.25">
      <c r="B530" s="1"/>
    </row>
    <row r="531" spans="2:2" x14ac:dyDescent="0.25">
      <c r="B531" s="1"/>
    </row>
    <row r="532" spans="2:2" x14ac:dyDescent="0.25">
      <c r="B532" s="1"/>
    </row>
    <row r="533" spans="2:2" x14ac:dyDescent="0.25">
      <c r="B533" s="1"/>
    </row>
    <row r="534" spans="2:2" x14ac:dyDescent="0.25">
      <c r="B534" s="1"/>
    </row>
    <row r="535" spans="2:2" x14ac:dyDescent="0.25">
      <c r="B535" s="1"/>
    </row>
    <row r="536" spans="2:2" x14ac:dyDescent="0.25">
      <c r="B536" s="1"/>
    </row>
    <row r="537" spans="2:2" x14ac:dyDescent="0.25">
      <c r="B537" s="1"/>
    </row>
    <row r="538" spans="2:2" x14ac:dyDescent="0.25">
      <c r="B538" s="1"/>
    </row>
    <row r="539" spans="2:2" x14ac:dyDescent="0.25">
      <c r="B539" s="1"/>
    </row>
    <row r="540" spans="2:2" x14ac:dyDescent="0.25">
      <c r="B540" s="1"/>
    </row>
    <row r="541" spans="2:2" x14ac:dyDescent="0.25">
      <c r="B541" s="1"/>
    </row>
    <row r="542" spans="2:2" x14ac:dyDescent="0.25">
      <c r="B542" s="1"/>
    </row>
    <row r="543" spans="2:2" x14ac:dyDescent="0.25">
      <c r="B543" s="1"/>
    </row>
    <row r="544" spans="2:2" x14ac:dyDescent="0.25">
      <c r="B544" s="1"/>
    </row>
    <row r="545" spans="2:2" x14ac:dyDescent="0.25">
      <c r="B545" s="1"/>
    </row>
    <row r="546" spans="2:2" x14ac:dyDescent="0.25">
      <c r="B546" s="1"/>
    </row>
    <row r="547" spans="2:2" x14ac:dyDescent="0.25">
      <c r="B547" s="1"/>
    </row>
    <row r="548" spans="2:2" x14ac:dyDescent="0.25">
      <c r="B548" s="1"/>
    </row>
    <row r="549" spans="2:2" x14ac:dyDescent="0.25">
      <c r="B549" s="1"/>
    </row>
    <row r="550" spans="2:2" x14ac:dyDescent="0.25">
      <c r="B550" s="1"/>
    </row>
    <row r="551" spans="2:2" x14ac:dyDescent="0.25">
      <c r="B551" s="1"/>
    </row>
    <row r="552" spans="2:2" x14ac:dyDescent="0.25">
      <c r="B552" s="1"/>
    </row>
    <row r="553" spans="2:2" x14ac:dyDescent="0.25">
      <c r="B553" s="1"/>
    </row>
    <row r="554" spans="2:2" x14ac:dyDescent="0.25">
      <c r="B554" s="1"/>
    </row>
    <row r="555" spans="2:2" x14ac:dyDescent="0.25">
      <c r="B555" s="1"/>
    </row>
    <row r="556" spans="2:2" x14ac:dyDescent="0.25">
      <c r="B556" s="1"/>
    </row>
    <row r="557" spans="2:2" x14ac:dyDescent="0.25">
      <c r="B557" s="1"/>
    </row>
    <row r="558" spans="2:2" x14ac:dyDescent="0.25">
      <c r="B558" s="1"/>
    </row>
    <row r="559" spans="2:2" x14ac:dyDescent="0.25">
      <c r="B559" s="1"/>
    </row>
    <row r="560" spans="2:2" x14ac:dyDescent="0.25">
      <c r="B560" s="1"/>
    </row>
    <row r="561" spans="2:2" x14ac:dyDescent="0.25">
      <c r="B561" s="1"/>
    </row>
    <row r="562" spans="2:2" x14ac:dyDescent="0.25">
      <c r="B562" s="1"/>
    </row>
    <row r="563" spans="2:2" x14ac:dyDescent="0.25">
      <c r="B563" s="1"/>
    </row>
    <row r="564" spans="2:2" x14ac:dyDescent="0.25">
      <c r="B564" s="1"/>
    </row>
    <row r="565" spans="2:2" x14ac:dyDescent="0.25">
      <c r="B565" s="1"/>
    </row>
    <row r="566" spans="2:2" x14ac:dyDescent="0.25">
      <c r="B566" s="1"/>
    </row>
    <row r="567" spans="2:2" x14ac:dyDescent="0.25">
      <c r="B567" s="1"/>
    </row>
    <row r="568" spans="2:2" x14ac:dyDescent="0.25">
      <c r="B568" s="1"/>
    </row>
    <row r="569" spans="2:2" x14ac:dyDescent="0.25">
      <c r="B569" s="1"/>
    </row>
    <row r="570" spans="2:2" x14ac:dyDescent="0.25">
      <c r="B570" s="1"/>
    </row>
    <row r="571" spans="2:2" x14ac:dyDescent="0.25">
      <c r="B571" s="1"/>
    </row>
    <row r="572" spans="2:2" x14ac:dyDescent="0.25">
      <c r="B572" s="1"/>
    </row>
    <row r="573" spans="2:2" x14ac:dyDescent="0.25">
      <c r="B573" s="1"/>
    </row>
    <row r="574" spans="2:2" x14ac:dyDescent="0.25">
      <c r="B574" s="1"/>
    </row>
    <row r="575" spans="2:2" x14ac:dyDescent="0.25">
      <c r="B575" s="1"/>
    </row>
    <row r="576" spans="2:2" x14ac:dyDescent="0.25">
      <c r="B576" s="1"/>
    </row>
    <row r="577" spans="2:2" x14ac:dyDescent="0.25">
      <c r="B577" s="1"/>
    </row>
    <row r="578" spans="2:2" x14ac:dyDescent="0.25">
      <c r="B578" s="1"/>
    </row>
    <row r="579" spans="2:2" x14ac:dyDescent="0.25">
      <c r="B579" s="1"/>
    </row>
    <row r="580" spans="2:2" x14ac:dyDescent="0.25">
      <c r="B580" s="1"/>
    </row>
    <row r="581" spans="2:2" x14ac:dyDescent="0.25">
      <c r="B581" s="1"/>
    </row>
    <row r="582" spans="2:2" x14ac:dyDescent="0.25">
      <c r="B582" s="1"/>
    </row>
    <row r="583" spans="2:2" x14ac:dyDescent="0.25">
      <c r="B583" s="1"/>
    </row>
    <row r="584" spans="2:2" x14ac:dyDescent="0.25">
      <c r="B584" s="1"/>
    </row>
    <row r="585" spans="2:2" x14ac:dyDescent="0.25">
      <c r="B585" s="1"/>
    </row>
    <row r="586" spans="2:2" x14ac:dyDescent="0.25">
      <c r="B586" s="1"/>
    </row>
    <row r="587" spans="2:2" x14ac:dyDescent="0.25">
      <c r="B587" s="1"/>
    </row>
    <row r="588" spans="2:2" x14ac:dyDescent="0.25">
      <c r="B588" s="1"/>
    </row>
    <row r="589" spans="2:2" x14ac:dyDescent="0.25">
      <c r="B589" s="1"/>
    </row>
    <row r="590" spans="2:2" x14ac:dyDescent="0.25">
      <c r="B590" s="1"/>
    </row>
    <row r="591" spans="2:2" x14ac:dyDescent="0.25">
      <c r="B591" s="1"/>
    </row>
    <row r="592" spans="2:2" x14ac:dyDescent="0.25">
      <c r="B592" s="1"/>
    </row>
    <row r="593" spans="2:2" x14ac:dyDescent="0.25">
      <c r="B593" s="1"/>
    </row>
    <row r="594" spans="2:2" x14ac:dyDescent="0.25">
      <c r="B594" s="1"/>
    </row>
    <row r="595" spans="2:2" x14ac:dyDescent="0.25">
      <c r="B595" s="1"/>
    </row>
    <row r="596" spans="2:2" x14ac:dyDescent="0.25">
      <c r="B596" s="1"/>
    </row>
    <row r="597" spans="2:2" x14ac:dyDescent="0.25">
      <c r="B597" s="1"/>
    </row>
    <row r="598" spans="2:2" x14ac:dyDescent="0.25">
      <c r="B598" s="1"/>
    </row>
    <row r="599" spans="2:2" x14ac:dyDescent="0.25">
      <c r="B599" s="1"/>
    </row>
    <row r="600" spans="2:2" x14ac:dyDescent="0.25">
      <c r="B600" s="1"/>
    </row>
    <row r="601" spans="2:2" x14ac:dyDescent="0.25">
      <c r="B601" s="1"/>
    </row>
    <row r="602" spans="2:2" x14ac:dyDescent="0.25">
      <c r="B602" s="1"/>
    </row>
    <row r="603" spans="2:2" x14ac:dyDescent="0.25">
      <c r="B603" s="1"/>
    </row>
    <row r="604" spans="2:2" x14ac:dyDescent="0.25">
      <c r="B604" s="1"/>
    </row>
    <row r="605" spans="2:2" x14ac:dyDescent="0.25">
      <c r="B605" s="1"/>
    </row>
    <row r="606" spans="2:2" x14ac:dyDescent="0.25">
      <c r="B606" s="1"/>
    </row>
    <row r="607" spans="2:2" x14ac:dyDescent="0.25">
      <c r="B607" s="1"/>
    </row>
    <row r="608" spans="2:2" x14ac:dyDescent="0.25">
      <c r="B608" s="1"/>
    </row>
    <row r="609" spans="2:2" x14ac:dyDescent="0.25">
      <c r="B609" s="1"/>
    </row>
    <row r="610" spans="2:2" x14ac:dyDescent="0.25">
      <c r="B610" s="1"/>
    </row>
    <row r="611" spans="2:2" x14ac:dyDescent="0.25">
      <c r="B611" s="1"/>
    </row>
    <row r="612" spans="2:2" x14ac:dyDescent="0.25">
      <c r="B612" s="1"/>
    </row>
    <row r="613" spans="2:2" x14ac:dyDescent="0.25">
      <c r="B613" s="1"/>
    </row>
    <row r="614" spans="2:2" x14ac:dyDescent="0.25">
      <c r="B614" s="1"/>
    </row>
    <row r="615" spans="2:2" x14ac:dyDescent="0.25">
      <c r="B615" s="1"/>
    </row>
    <row r="616" spans="2:2" x14ac:dyDescent="0.25">
      <c r="B616" s="1"/>
    </row>
    <row r="617" spans="2:2" x14ac:dyDescent="0.25">
      <c r="B617" s="1"/>
    </row>
    <row r="618" spans="2:2" x14ac:dyDescent="0.25">
      <c r="B618" s="1"/>
    </row>
    <row r="619" spans="2:2" x14ac:dyDescent="0.25">
      <c r="B619" s="1"/>
    </row>
    <row r="620" spans="2:2" x14ac:dyDescent="0.25">
      <c r="B620" s="1"/>
    </row>
    <row r="621" spans="2:2" x14ac:dyDescent="0.25">
      <c r="B621" s="1"/>
    </row>
    <row r="622" spans="2:2" x14ac:dyDescent="0.25">
      <c r="B622" s="1"/>
    </row>
    <row r="623" spans="2:2" x14ac:dyDescent="0.25">
      <c r="B623" s="1"/>
    </row>
    <row r="624" spans="2:2" x14ac:dyDescent="0.25">
      <c r="B624" s="1"/>
    </row>
    <row r="625" spans="2:2" x14ac:dyDescent="0.25">
      <c r="B625" s="1"/>
    </row>
    <row r="626" spans="2:2" x14ac:dyDescent="0.25">
      <c r="B626" s="1"/>
    </row>
    <row r="627" spans="2:2" x14ac:dyDescent="0.25">
      <c r="B627" s="1"/>
    </row>
    <row r="628" spans="2:2" x14ac:dyDescent="0.25">
      <c r="B628" s="1"/>
    </row>
    <row r="629" spans="2:2" x14ac:dyDescent="0.25">
      <c r="B629" s="1"/>
    </row>
    <row r="630" spans="2:2" x14ac:dyDescent="0.25">
      <c r="B630" s="1"/>
    </row>
    <row r="631" spans="2:2" x14ac:dyDescent="0.25">
      <c r="B631" s="1"/>
    </row>
    <row r="632" spans="2:2" x14ac:dyDescent="0.25">
      <c r="B632" s="1"/>
    </row>
    <row r="633" spans="2:2" x14ac:dyDescent="0.25">
      <c r="B633" s="1"/>
    </row>
    <row r="634" spans="2:2" x14ac:dyDescent="0.25">
      <c r="B634" s="1"/>
    </row>
    <row r="635" spans="2:2" x14ac:dyDescent="0.25">
      <c r="B635" s="1"/>
    </row>
    <row r="636" spans="2:2" x14ac:dyDescent="0.25">
      <c r="B636" s="1"/>
    </row>
    <row r="637" spans="2:2" x14ac:dyDescent="0.25">
      <c r="B637" s="1"/>
    </row>
    <row r="638" spans="2:2" x14ac:dyDescent="0.25">
      <c r="B638" s="1"/>
    </row>
    <row r="639" spans="2:2" x14ac:dyDescent="0.25">
      <c r="B639" s="1"/>
    </row>
    <row r="640" spans="2:2" x14ac:dyDescent="0.25">
      <c r="B640" s="1"/>
    </row>
    <row r="641" spans="2:2" x14ac:dyDescent="0.25">
      <c r="B641" s="1"/>
    </row>
    <row r="642" spans="2:2" x14ac:dyDescent="0.25">
      <c r="B642" s="1"/>
    </row>
    <row r="643" spans="2:2" x14ac:dyDescent="0.25">
      <c r="B643" s="1"/>
    </row>
    <row r="644" spans="2:2" x14ac:dyDescent="0.25">
      <c r="B644" s="1"/>
    </row>
    <row r="645" spans="2:2" x14ac:dyDescent="0.25">
      <c r="B645" s="1"/>
    </row>
    <row r="646" spans="2:2" x14ac:dyDescent="0.25">
      <c r="B646" s="1"/>
    </row>
    <row r="647" spans="2:2" x14ac:dyDescent="0.25">
      <c r="B647" s="1"/>
    </row>
    <row r="648" spans="2:2" x14ac:dyDescent="0.25">
      <c r="B648" s="1"/>
    </row>
    <row r="649" spans="2:2" x14ac:dyDescent="0.25">
      <c r="B649" s="1"/>
    </row>
    <row r="650" spans="2:2" x14ac:dyDescent="0.25">
      <c r="B650" s="1"/>
    </row>
  </sheetData>
  <pageMargins left="0.511811024" right="0.511811024" top="0.78740157499999996" bottom="0.78740157499999996" header="0.31496062000000002" footer="0.31496062000000002"/>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6"/>
  <dimension ref="A1:Y651"/>
  <sheetViews>
    <sheetView workbookViewId="0">
      <pane xSplit="4" ySplit="2" topLeftCell="R3" activePane="bottomRight" state="frozen"/>
      <selection pane="topRight" activeCell="E1" sqref="E1"/>
      <selection pane="bottomLeft" activeCell="A3" sqref="A3"/>
      <selection pane="bottomRight" activeCell="J21" sqref="J21"/>
    </sheetView>
  </sheetViews>
  <sheetFormatPr defaultRowHeight="15" x14ac:dyDescent="0.25"/>
  <cols>
    <col min="1" max="1" width="10.7109375" bestFit="1" customWidth="1"/>
    <col min="2" max="2" width="11.5703125" bestFit="1" customWidth="1"/>
    <col min="4" max="4" width="13.140625" bestFit="1" customWidth="1"/>
    <col min="5" max="5" width="20.42578125" customWidth="1"/>
    <col min="6" max="6" width="18.28515625" customWidth="1"/>
    <col min="7" max="7" width="18" customWidth="1"/>
    <col min="8" max="8" width="15.85546875" customWidth="1"/>
    <col min="9" max="9" width="20.140625" bestFit="1" customWidth="1"/>
    <col min="10" max="10" width="25.7109375" bestFit="1" customWidth="1"/>
    <col min="11" max="11" width="25.28515625" bestFit="1" customWidth="1"/>
    <col min="12" max="12" width="14.5703125" customWidth="1"/>
    <col min="13" max="13" width="18.5703125" customWidth="1"/>
    <col min="14" max="14" width="16.85546875" customWidth="1"/>
    <col min="15" max="15" width="20.7109375" bestFit="1" customWidth="1"/>
    <col min="16" max="16" width="21" bestFit="1" customWidth="1"/>
    <col min="17" max="17" width="27.7109375" bestFit="1" customWidth="1"/>
    <col min="18" max="18" width="25.140625" bestFit="1" customWidth="1"/>
    <col min="19" max="19" width="25.140625" style="58" customWidth="1"/>
    <col min="20" max="22" width="25.140625" customWidth="1"/>
    <col min="23" max="23" width="22.140625" bestFit="1" customWidth="1"/>
    <col min="24" max="24" width="50.42578125" bestFit="1" customWidth="1"/>
    <col min="25" max="25" width="10.7109375" bestFit="1" customWidth="1"/>
  </cols>
  <sheetData>
    <row r="1" spans="1:25" x14ac:dyDescent="0.25">
      <c r="B1" t="s">
        <v>21</v>
      </c>
      <c r="C1">
        <f>4/1200</f>
        <v>3.3333333333333335E-3</v>
      </c>
      <c r="E1" s="229" t="s">
        <v>22</v>
      </c>
      <c r="F1" s="229"/>
      <c r="G1" s="229"/>
      <c r="H1" s="229"/>
      <c r="I1" s="229"/>
      <c r="J1" s="229"/>
      <c r="K1" s="229"/>
      <c r="L1" s="229"/>
      <c r="M1" s="229"/>
      <c r="N1" s="230" t="s">
        <v>23</v>
      </c>
      <c r="O1" s="230"/>
      <c r="P1" s="230"/>
      <c r="Q1" s="230"/>
      <c r="R1" s="230"/>
      <c r="S1" s="231" t="s">
        <v>24</v>
      </c>
      <c r="T1" s="231"/>
      <c r="U1" s="231"/>
      <c r="V1" s="231"/>
      <c r="W1" s="232" t="s">
        <v>25</v>
      </c>
      <c r="X1" s="232"/>
    </row>
    <row r="2" spans="1:25" ht="30" x14ac:dyDescent="0.25">
      <c r="A2" t="s">
        <v>1</v>
      </c>
      <c r="B2" t="s">
        <v>26</v>
      </c>
      <c r="C2" t="s">
        <v>0</v>
      </c>
      <c r="D2" t="s">
        <v>27</v>
      </c>
      <c r="E2" s="3" t="s">
        <v>11</v>
      </c>
      <c r="F2" s="3" t="s">
        <v>12</v>
      </c>
      <c r="G2" s="3" t="s">
        <v>13</v>
      </c>
      <c r="H2" s="4" t="s">
        <v>5</v>
      </c>
      <c r="I2" s="4" t="s">
        <v>28</v>
      </c>
      <c r="J2" s="4" t="s">
        <v>29</v>
      </c>
      <c r="K2" s="4" t="s">
        <v>30</v>
      </c>
      <c r="L2" s="3" t="s">
        <v>31</v>
      </c>
      <c r="M2" s="4" t="s">
        <v>16</v>
      </c>
      <c r="N2" s="4" t="s">
        <v>32</v>
      </c>
      <c r="O2" s="4" t="s">
        <v>33</v>
      </c>
      <c r="P2" s="4" t="s">
        <v>34</v>
      </c>
      <c r="Q2" s="4" t="s">
        <v>35</v>
      </c>
      <c r="R2" s="4" t="s">
        <v>36</v>
      </c>
      <c r="S2" s="42" t="s">
        <v>37</v>
      </c>
      <c r="T2" s="4" t="s">
        <v>38</v>
      </c>
      <c r="U2" s="4" t="s">
        <v>39</v>
      </c>
      <c r="V2" s="4" t="s">
        <v>40</v>
      </c>
      <c r="W2" s="4" t="s">
        <v>41</v>
      </c>
      <c r="X2" s="4" t="s">
        <v>42</v>
      </c>
    </row>
    <row r="3" spans="1:25" x14ac:dyDescent="0.25">
      <c r="A3" s="1"/>
      <c r="B3" s="9"/>
      <c r="C3" s="5"/>
      <c r="E3" s="7"/>
      <c r="F3" s="7"/>
      <c r="G3" s="7"/>
      <c r="H3" s="7"/>
      <c r="I3" s="8"/>
      <c r="J3" s="7"/>
      <c r="K3" s="8"/>
      <c r="L3" s="7"/>
      <c r="M3" s="7"/>
      <c r="N3" s="37"/>
      <c r="O3" s="10"/>
      <c r="P3" s="11"/>
      <c r="Q3" s="11"/>
      <c r="R3" s="39"/>
      <c r="S3" s="41"/>
      <c r="T3" s="40"/>
      <c r="U3" s="15"/>
      <c r="V3" s="38"/>
      <c r="W3" s="6"/>
      <c r="X3" s="14"/>
    </row>
    <row r="4" spans="1:25" x14ac:dyDescent="0.25">
      <c r="A4" s="1">
        <v>44593</v>
      </c>
      <c r="B4" s="9">
        <f t="shared" ref="B4:B28" si="0">DAY(EDATE(A4,1)-1)</f>
        <v>28</v>
      </c>
      <c r="C4" s="5">
        <f>VLOOKUP(A4,Encargos!$A$8:$B$652,2,0)</f>
        <v>4.3429999999999996E-3</v>
      </c>
      <c r="D4">
        <v>315</v>
      </c>
      <c r="E4" s="43">
        <v>57907722936.309975</v>
      </c>
      <c r="F4" s="7">
        <f t="shared" ref="F4:F68" si="1">E4*C4</f>
        <v>251493240.71239421</v>
      </c>
      <c r="G4" s="7">
        <f t="shared" ref="G4:G67" si="2">E4+F4</f>
        <v>58159216177.022369</v>
      </c>
      <c r="H4" s="7">
        <f t="shared" ref="H4:H67" si="3">G4*$C$1</f>
        <v>193864053.92340791</v>
      </c>
      <c r="I4" s="8">
        <f t="shared" ref="I4:I67" si="4">PMT($C$1,D4,-G4)</f>
        <v>298504657.61541277</v>
      </c>
      <c r="J4" s="7">
        <f t="shared" ref="J4:J67" si="5">$C$1*G4</f>
        <v>193864053.92340791</v>
      </c>
      <c r="K4" s="8">
        <f t="shared" ref="K4:K66" si="6">I4-J4</f>
        <v>104640603.69200486</v>
      </c>
      <c r="L4" s="7">
        <v>0</v>
      </c>
      <c r="M4" s="7">
        <f t="shared" ref="M4:M66" si="7">G4+H4-I4</f>
        <v>58054575573.330368</v>
      </c>
      <c r="N4" s="37">
        <v>44620</v>
      </c>
      <c r="O4" s="10">
        <f>N4-A4</f>
        <v>27</v>
      </c>
      <c r="P4" s="11">
        <f>Q4*((1+$C$1)^(O4/B4)-1)+H4*((1+C4)^(O4/B4))*((1+$C$1)^(O4/B4))</f>
        <v>195639312.7966035</v>
      </c>
      <c r="Q4" s="11">
        <f t="shared" ref="Q4:Q67" si="8">K4*((1+C4)^((N4-A4)/B4))</f>
        <v>105078793.39381054</v>
      </c>
      <c r="R4" s="39">
        <f>P4+Q4</f>
        <v>300718106.19041407</v>
      </c>
      <c r="S4" s="41">
        <f>(YEAR(A4)-2022)*100%/9</f>
        <v>0</v>
      </c>
      <c r="T4" s="40">
        <f t="shared" ref="T4:T16" si="9">IF(V4&lt;P4,V4,P4)</f>
        <v>0</v>
      </c>
      <c r="U4" s="15">
        <f t="shared" ref="U4:U16" si="10">V4-T4</f>
        <v>0</v>
      </c>
      <c r="V4" s="15">
        <f>R4*S4</f>
        <v>0</v>
      </c>
      <c r="W4" s="13">
        <f>A5-N4</f>
        <v>1</v>
      </c>
      <c r="X4" s="14">
        <f>(R4-V4)*((1+C5)^(W4/B4))*((1+$C$1)^(W4/B4))</f>
        <v>300796473.94446635</v>
      </c>
      <c r="Y4" s="1"/>
    </row>
    <row r="5" spans="1:25" x14ac:dyDescent="0.25">
      <c r="A5" s="1">
        <v>44621</v>
      </c>
      <c r="B5" s="9">
        <f t="shared" si="0"/>
        <v>31</v>
      </c>
      <c r="C5" s="5">
        <f>VLOOKUP(A5,Encargos!$A$8:$B$652,2,0)</f>
        <v>3.9760000000000004E-3</v>
      </c>
      <c r="D5">
        <f>D4-1</f>
        <v>314</v>
      </c>
      <c r="E5" s="7">
        <f t="shared" ref="E5:E68" si="11">M4</f>
        <v>58054575573.330368</v>
      </c>
      <c r="F5" s="7">
        <f t="shared" si="1"/>
        <v>230824992.47956157</v>
      </c>
      <c r="G5" s="7">
        <f t="shared" si="2"/>
        <v>58285400565.809929</v>
      </c>
      <c r="H5" s="7">
        <f t="shared" si="3"/>
        <v>194284668.55269977</v>
      </c>
      <c r="I5" s="8">
        <f t="shared" si="4"/>
        <v>299691512.13409168</v>
      </c>
      <c r="J5" s="7">
        <f t="shared" si="5"/>
        <v>194284668.55269977</v>
      </c>
      <c r="K5" s="8">
        <f t="shared" si="6"/>
        <v>105406843.5813919</v>
      </c>
      <c r="L5" s="7">
        <v>0</v>
      </c>
      <c r="M5" s="7">
        <f t="shared" si="7"/>
        <v>58179993722.228531</v>
      </c>
      <c r="N5" s="147" t="s">
        <v>426</v>
      </c>
      <c r="O5" s="10">
        <f t="shared" ref="O5:O67" si="12">N5-A5</f>
        <v>29</v>
      </c>
      <c r="P5" s="11">
        <f t="shared" ref="P5:P68" si="13">Q5*((1+$C$1)^(O5/B5)-1)+H5*((1+C5)^(O5/B5))*((1+$C$1)^(O5/B5))</f>
        <v>195945111.36274296</v>
      </c>
      <c r="Q5" s="11">
        <f t="shared" si="8"/>
        <v>105798852.42204541</v>
      </c>
      <c r="R5" s="39">
        <f t="shared" ref="R5:R68" si="14">P5+Q5</f>
        <v>301743963.78478837</v>
      </c>
      <c r="S5" s="41">
        <f t="shared" ref="S5:S68" si="15">(YEAR(A5)-2022)*100%/9</f>
        <v>0</v>
      </c>
      <c r="T5" s="40">
        <f t="shared" si="9"/>
        <v>0</v>
      </c>
      <c r="U5" s="15">
        <f t="shared" si="10"/>
        <v>0</v>
      </c>
      <c r="V5" s="15">
        <f t="shared" ref="V5:V68" si="16">R5*S5</f>
        <v>0</v>
      </c>
      <c r="W5" s="13">
        <f t="shared" ref="W5:W68" si="17">A6-N5</f>
        <v>2</v>
      </c>
      <c r="X5" s="14">
        <f t="shared" ref="X5:X68" si="18">(R5-V5)*((1+C6)^(W5/B5))*((1+$C$1)^(W5/B5))</f>
        <v>301890703.93214393</v>
      </c>
      <c r="Y5" s="146"/>
    </row>
    <row r="6" spans="1:25" x14ac:dyDescent="0.25">
      <c r="A6" s="1">
        <v>44652</v>
      </c>
      <c r="B6" s="9">
        <f t="shared" si="0"/>
        <v>30</v>
      </c>
      <c r="C6" s="5">
        <f>VLOOKUP(A6,Encargos!$A$8:$B$652,2,0)</f>
        <v>4.2170000000000003E-3</v>
      </c>
      <c r="D6">
        <f t="shared" ref="D6:D69" si="19">D5-1</f>
        <v>313</v>
      </c>
      <c r="E6" s="7">
        <f t="shared" si="11"/>
        <v>58179993722.228531</v>
      </c>
      <c r="F6" s="7">
        <f t="shared" si="1"/>
        <v>245345033.52663773</v>
      </c>
      <c r="G6" s="7">
        <f t="shared" si="2"/>
        <v>58425338755.755165</v>
      </c>
      <c r="H6" s="7">
        <f t="shared" si="3"/>
        <v>194751129.18585056</v>
      </c>
      <c r="I6" s="8">
        <f t="shared" si="4"/>
        <v>300955311.2407611</v>
      </c>
      <c r="J6" s="7">
        <f t="shared" si="5"/>
        <v>194751129.18585056</v>
      </c>
      <c r="K6" s="8">
        <f t="shared" si="6"/>
        <v>106204182.05491054</v>
      </c>
      <c r="L6" s="7">
        <v>0</v>
      </c>
      <c r="M6" s="7">
        <f t="shared" si="7"/>
        <v>58319134573.700256</v>
      </c>
      <c r="N6" s="147" t="s">
        <v>57</v>
      </c>
      <c r="O6" s="10">
        <f t="shared" si="12"/>
        <v>29</v>
      </c>
      <c r="P6" s="11">
        <f t="shared" si="13"/>
        <v>196518607.14663526</v>
      </c>
      <c r="Q6" s="11">
        <f t="shared" si="8"/>
        <v>106637085.93881805</v>
      </c>
      <c r="R6" s="39">
        <f t="shared" si="14"/>
        <v>303155693.08545333</v>
      </c>
      <c r="S6" s="41">
        <f t="shared" si="15"/>
        <v>0</v>
      </c>
      <c r="T6" s="40">
        <f t="shared" si="9"/>
        <v>0</v>
      </c>
      <c r="U6" s="15">
        <f t="shared" si="10"/>
        <v>0</v>
      </c>
      <c r="V6" s="15">
        <f t="shared" si="16"/>
        <v>0</v>
      </c>
      <c r="W6" s="13">
        <f t="shared" si="17"/>
        <v>1</v>
      </c>
      <c r="X6" s="14">
        <f t="shared" si="18"/>
        <v>303249383.67517734</v>
      </c>
      <c r="Y6" s="146"/>
    </row>
    <row r="7" spans="1:25" x14ac:dyDescent="0.25">
      <c r="A7" s="1">
        <v>44682</v>
      </c>
      <c r="B7" s="9">
        <f t="shared" si="0"/>
        <v>31</v>
      </c>
      <c r="C7" s="5">
        <f>VLOOKUP(A7,Encargos!$A$8:$B$652,2,0)</f>
        <v>5.96E-3</v>
      </c>
      <c r="D7">
        <f t="shared" si="19"/>
        <v>312</v>
      </c>
      <c r="E7" s="7">
        <f t="shared" si="11"/>
        <v>58319134573.700256</v>
      </c>
      <c r="F7" s="7">
        <f t="shared" si="1"/>
        <v>347582042.05925351</v>
      </c>
      <c r="G7" s="7">
        <f t="shared" si="2"/>
        <v>58666716615.759506</v>
      </c>
      <c r="H7" s="7">
        <f t="shared" si="3"/>
        <v>195555722.05253169</v>
      </c>
      <c r="I7" s="8">
        <f t="shared" si="4"/>
        <v>302749004.89575607</v>
      </c>
      <c r="J7" s="7">
        <f t="shared" si="5"/>
        <v>195555722.05253169</v>
      </c>
      <c r="K7" s="8">
        <f t="shared" si="6"/>
        <v>107193282.84322438</v>
      </c>
      <c r="L7" s="7">
        <v>0</v>
      </c>
      <c r="M7" s="7">
        <f t="shared" si="7"/>
        <v>58559523332.916275</v>
      </c>
      <c r="N7" s="147" t="s">
        <v>427</v>
      </c>
      <c r="O7" s="10">
        <f t="shared" si="12"/>
        <v>29</v>
      </c>
      <c r="P7" s="11">
        <f t="shared" si="13"/>
        <v>197595047.28569368</v>
      </c>
      <c r="Q7" s="11">
        <f t="shared" si="8"/>
        <v>107790822.60116929</v>
      </c>
      <c r="R7" s="39">
        <f t="shared" si="14"/>
        <v>305385869.88686299</v>
      </c>
      <c r="S7" s="41">
        <f t="shared" si="15"/>
        <v>0</v>
      </c>
      <c r="T7" s="40">
        <f t="shared" si="9"/>
        <v>0</v>
      </c>
      <c r="U7" s="15">
        <f t="shared" si="10"/>
        <v>0</v>
      </c>
      <c r="V7" s="15">
        <f t="shared" si="16"/>
        <v>0</v>
      </c>
      <c r="W7" s="13">
        <f t="shared" si="17"/>
        <v>2</v>
      </c>
      <c r="X7" s="14">
        <f t="shared" si="18"/>
        <v>305550941.5856784</v>
      </c>
      <c r="Y7" s="146"/>
    </row>
    <row r="8" spans="1:25" x14ac:dyDescent="0.25">
      <c r="A8" s="1">
        <v>44713</v>
      </c>
      <c r="B8" s="9">
        <f t="shared" si="0"/>
        <v>30</v>
      </c>
      <c r="C8" s="5">
        <f>VLOOKUP(A8,Encargos!$A$8:$B$652,2,0)</f>
        <v>5.0610000000000004E-3</v>
      </c>
      <c r="D8">
        <f t="shared" si="19"/>
        <v>311</v>
      </c>
      <c r="E8" s="7">
        <f t="shared" si="11"/>
        <v>58559523332.916275</v>
      </c>
      <c r="F8" s="7">
        <f t="shared" si="1"/>
        <v>296369747.58788931</v>
      </c>
      <c r="G8" s="7">
        <f t="shared" si="2"/>
        <v>58855893080.504166</v>
      </c>
      <c r="H8" s="7">
        <f t="shared" si="3"/>
        <v>196186310.26834723</v>
      </c>
      <c r="I8" s="8">
        <f t="shared" si="4"/>
        <v>304281217.60953343</v>
      </c>
      <c r="J8" s="7">
        <f t="shared" si="5"/>
        <v>196186310.26834723</v>
      </c>
      <c r="K8" s="8">
        <f t="shared" si="6"/>
        <v>108094907.3411862</v>
      </c>
      <c r="L8" s="7">
        <v>0</v>
      </c>
      <c r="M8" s="7">
        <f t="shared" si="7"/>
        <v>58747798173.162979</v>
      </c>
      <c r="N8" s="147" t="s">
        <v>59</v>
      </c>
      <c r="O8" s="10">
        <f t="shared" si="12"/>
        <v>29</v>
      </c>
      <c r="P8" s="11">
        <f t="shared" si="13"/>
        <v>198131235.07177037</v>
      </c>
      <c r="Q8" s="11">
        <f t="shared" si="8"/>
        <v>108623695.52689299</v>
      </c>
      <c r="R8" s="39">
        <f t="shared" si="14"/>
        <v>306754930.59866333</v>
      </c>
      <c r="S8" s="41">
        <f t="shared" si="15"/>
        <v>0</v>
      </c>
      <c r="T8" s="40">
        <f t="shared" si="9"/>
        <v>0</v>
      </c>
      <c r="U8" s="15">
        <f t="shared" si="10"/>
        <v>0</v>
      </c>
      <c r="V8" s="15">
        <f t="shared" si="16"/>
        <v>0</v>
      </c>
      <c r="W8" s="13">
        <f t="shared" si="17"/>
        <v>1</v>
      </c>
      <c r="X8" s="14">
        <f t="shared" si="18"/>
        <v>306855740.95625645</v>
      </c>
      <c r="Y8" s="146"/>
    </row>
    <row r="9" spans="1:25" x14ac:dyDescent="0.25">
      <c r="A9" s="1">
        <v>44743</v>
      </c>
      <c r="B9" s="9">
        <f t="shared" si="0"/>
        <v>31</v>
      </c>
      <c r="C9" s="5">
        <f>VLOOKUP(A9,Encargos!$A$8:$B$652,2,0)</f>
        <v>6.5510000000000004E-3</v>
      </c>
      <c r="D9">
        <f t="shared" si="19"/>
        <v>310</v>
      </c>
      <c r="E9" s="7">
        <f t="shared" si="11"/>
        <v>58747798173.162979</v>
      </c>
      <c r="F9" s="7">
        <f t="shared" si="1"/>
        <v>384856825.83239073</v>
      </c>
      <c r="G9" s="7">
        <f t="shared" si="2"/>
        <v>59132654998.995369</v>
      </c>
      <c r="H9" s="7">
        <f t="shared" si="3"/>
        <v>197108849.99665123</v>
      </c>
      <c r="I9" s="8">
        <f t="shared" si="4"/>
        <v>306274563.86609346</v>
      </c>
      <c r="J9" s="7">
        <f t="shared" si="5"/>
        <v>197108849.99665123</v>
      </c>
      <c r="K9" s="8">
        <f t="shared" si="6"/>
        <v>109165713.86944222</v>
      </c>
      <c r="L9" s="7">
        <v>0</v>
      </c>
      <c r="M9" s="7">
        <f t="shared" si="7"/>
        <v>59023489285.125923</v>
      </c>
      <c r="N9" s="147" t="s">
        <v>428</v>
      </c>
      <c r="O9" s="10">
        <f t="shared" si="12"/>
        <v>29</v>
      </c>
      <c r="P9" s="11">
        <f t="shared" si="13"/>
        <v>199277346.45904139</v>
      </c>
      <c r="Q9" s="11">
        <f t="shared" si="8"/>
        <v>109834579.05166097</v>
      </c>
      <c r="R9" s="39">
        <f t="shared" si="14"/>
        <v>309111925.51070237</v>
      </c>
      <c r="S9" s="41">
        <f t="shared" si="15"/>
        <v>0</v>
      </c>
      <c r="T9" s="40">
        <f t="shared" si="9"/>
        <v>0</v>
      </c>
      <c r="U9" s="15">
        <f t="shared" si="10"/>
        <v>0</v>
      </c>
      <c r="V9" s="15">
        <f t="shared" si="16"/>
        <v>0</v>
      </c>
      <c r="W9" s="13">
        <f t="shared" si="17"/>
        <v>2</v>
      </c>
      <c r="X9" s="14">
        <f t="shared" si="18"/>
        <v>309300322.75351083</v>
      </c>
      <c r="Y9" s="146"/>
    </row>
    <row r="10" spans="1:25" x14ac:dyDescent="0.25">
      <c r="A10" s="1">
        <v>44774</v>
      </c>
      <c r="B10" s="9">
        <f t="shared" si="0"/>
        <v>31</v>
      </c>
      <c r="C10" s="5">
        <f>VLOOKUP(A10,Encargos!$A$8:$B$652,2,0)</f>
        <v>6.1349999999999998E-3</v>
      </c>
      <c r="D10">
        <f t="shared" si="19"/>
        <v>309</v>
      </c>
      <c r="E10" s="7">
        <f t="shared" si="11"/>
        <v>59023489285.125923</v>
      </c>
      <c r="F10" s="7">
        <f t="shared" si="1"/>
        <v>362109106.76424754</v>
      </c>
      <c r="G10" s="7">
        <f t="shared" si="2"/>
        <v>59385598391.890167</v>
      </c>
      <c r="H10" s="7">
        <f t="shared" si="3"/>
        <v>197951994.63963389</v>
      </c>
      <c r="I10" s="8">
        <f t="shared" si="4"/>
        <v>308153558.31541187</v>
      </c>
      <c r="J10" s="7">
        <f t="shared" si="5"/>
        <v>197951994.63963389</v>
      </c>
      <c r="K10" s="8">
        <f t="shared" si="6"/>
        <v>110201563.67577797</v>
      </c>
      <c r="L10" s="7">
        <v>0</v>
      </c>
      <c r="M10" s="7">
        <f t="shared" si="7"/>
        <v>59275396828.214386</v>
      </c>
      <c r="N10" s="147" t="s">
        <v>429</v>
      </c>
      <c r="O10" s="10">
        <f t="shared" si="12"/>
        <v>29</v>
      </c>
      <c r="P10" s="11">
        <f t="shared" si="13"/>
        <v>200054174.00816715</v>
      </c>
      <c r="Q10" s="11">
        <f t="shared" si="8"/>
        <v>110833906.88319227</v>
      </c>
      <c r="R10" s="39">
        <f t="shared" si="14"/>
        <v>310888080.89135945</v>
      </c>
      <c r="S10" s="41">
        <f t="shared" si="15"/>
        <v>0</v>
      </c>
      <c r="T10" s="40">
        <f t="shared" si="9"/>
        <v>0</v>
      </c>
      <c r="U10" s="15">
        <f t="shared" si="10"/>
        <v>0</v>
      </c>
      <c r="V10" s="15">
        <f t="shared" si="16"/>
        <v>0</v>
      </c>
      <c r="W10" s="13">
        <f t="shared" si="17"/>
        <v>2</v>
      </c>
      <c r="X10" s="14">
        <f t="shared" si="18"/>
        <v>311077560.66366249</v>
      </c>
      <c r="Y10" s="146"/>
    </row>
    <row r="11" spans="1:25" x14ac:dyDescent="0.25">
      <c r="A11" s="1">
        <v>44805</v>
      </c>
      <c r="B11" s="9">
        <f t="shared" si="0"/>
        <v>30</v>
      </c>
      <c r="C11" s="5">
        <f>VLOOKUP(A11,Encargos!$A$8:$B$652,2,0)</f>
        <v>6.1349999999999998E-3</v>
      </c>
      <c r="D11">
        <f t="shared" si="19"/>
        <v>308</v>
      </c>
      <c r="E11" s="7">
        <f t="shared" si="11"/>
        <v>59275396828.214386</v>
      </c>
      <c r="F11" s="7">
        <f t="shared" si="1"/>
        <v>363654559.54109526</v>
      </c>
      <c r="G11" s="7">
        <f t="shared" si="2"/>
        <v>59639051387.755478</v>
      </c>
      <c r="H11" s="7">
        <f t="shared" si="3"/>
        <v>198796837.95918494</v>
      </c>
      <c r="I11" s="8">
        <f t="shared" si="4"/>
        <v>310044080.39567691</v>
      </c>
      <c r="J11" s="7">
        <f t="shared" si="5"/>
        <v>198796837.95918494</v>
      </c>
      <c r="K11" s="8">
        <f t="shared" si="6"/>
        <v>111247242.43649197</v>
      </c>
      <c r="L11" s="7">
        <v>0</v>
      </c>
      <c r="M11" s="7">
        <f t="shared" si="7"/>
        <v>59527804145.318985</v>
      </c>
      <c r="N11" s="147" t="s">
        <v>62</v>
      </c>
      <c r="O11" s="10">
        <f t="shared" si="12"/>
        <v>29</v>
      </c>
      <c r="P11" s="11">
        <f t="shared" si="13"/>
        <v>200980581.61876649</v>
      </c>
      <c r="Q11" s="11">
        <f t="shared" si="8"/>
        <v>111906926.89025347</v>
      </c>
      <c r="R11" s="39">
        <f t="shared" si="14"/>
        <v>312887508.50901997</v>
      </c>
      <c r="S11" s="41">
        <f t="shared" si="15"/>
        <v>0</v>
      </c>
      <c r="T11" s="40">
        <f t="shared" si="9"/>
        <v>0</v>
      </c>
      <c r="U11" s="15">
        <f t="shared" si="10"/>
        <v>0</v>
      </c>
      <c r="V11" s="15">
        <f t="shared" si="16"/>
        <v>0</v>
      </c>
      <c r="W11" s="13">
        <f t="shared" si="17"/>
        <v>1</v>
      </c>
      <c r="X11" s="14">
        <f t="shared" si="18"/>
        <v>312995401.59405392</v>
      </c>
      <c r="Y11" s="146"/>
    </row>
    <row r="12" spans="1:25" x14ac:dyDescent="0.25">
      <c r="A12" s="1">
        <v>44835</v>
      </c>
      <c r="B12" s="9">
        <f t="shared" si="0"/>
        <v>31</v>
      </c>
      <c r="C12" s="5">
        <f>VLOOKUP(A12,Encargos!$A$8:$B$652,2,0)</f>
        <v>7.0400000000000003E-3</v>
      </c>
      <c r="D12">
        <f t="shared" si="19"/>
        <v>307</v>
      </c>
      <c r="E12" s="7">
        <f t="shared" si="11"/>
        <v>59527804145.318985</v>
      </c>
      <c r="F12" s="7">
        <f t="shared" si="1"/>
        <v>419075741.18304569</v>
      </c>
      <c r="G12" s="7">
        <f t="shared" si="2"/>
        <v>59946879886.502029</v>
      </c>
      <c r="H12" s="7">
        <f t="shared" si="3"/>
        <v>199822932.95500678</v>
      </c>
      <c r="I12" s="8">
        <f t="shared" si="4"/>
        <v>312226790.72166246</v>
      </c>
      <c r="J12" s="7">
        <f t="shared" si="5"/>
        <v>199822932.95500678</v>
      </c>
      <c r="K12" s="8">
        <f t="shared" si="6"/>
        <v>112403857.76665568</v>
      </c>
      <c r="L12" s="7">
        <v>0</v>
      </c>
      <c r="M12" s="7">
        <f t="shared" si="7"/>
        <v>59834476028.735374</v>
      </c>
      <c r="N12" s="147" t="s">
        <v>371</v>
      </c>
      <c r="O12" s="10">
        <f t="shared" si="12"/>
        <v>29</v>
      </c>
      <c r="P12" s="11">
        <f t="shared" si="13"/>
        <v>202118545.72744086</v>
      </c>
      <c r="Q12" s="11">
        <f t="shared" si="8"/>
        <v>113143960.12381834</v>
      </c>
      <c r="R12" s="39">
        <f t="shared" si="14"/>
        <v>315262505.85125923</v>
      </c>
      <c r="S12" s="41">
        <f t="shared" si="15"/>
        <v>0</v>
      </c>
      <c r="T12" s="40">
        <f t="shared" si="9"/>
        <v>0</v>
      </c>
      <c r="U12" s="15">
        <f t="shared" si="10"/>
        <v>0</v>
      </c>
      <c r="V12" s="15">
        <f t="shared" si="16"/>
        <v>0</v>
      </c>
      <c r="W12" s="13">
        <f t="shared" si="17"/>
        <v>2</v>
      </c>
      <c r="X12" s="14">
        <f t="shared" si="18"/>
        <v>315454651.74393266</v>
      </c>
      <c r="Y12" s="146"/>
    </row>
    <row r="13" spans="1:25" x14ac:dyDescent="0.25">
      <c r="A13" s="1">
        <v>44866</v>
      </c>
      <c r="B13" s="9">
        <f t="shared" si="0"/>
        <v>30</v>
      </c>
      <c r="C13" s="5">
        <f>VLOOKUP(A13,Encargos!$A$8:$B$652,2,0)</f>
        <v>6.1349999999999998E-3</v>
      </c>
      <c r="D13">
        <f t="shared" si="19"/>
        <v>306</v>
      </c>
      <c r="E13" s="7">
        <f t="shared" si="11"/>
        <v>59834476028.735374</v>
      </c>
      <c r="F13" s="7">
        <f t="shared" si="1"/>
        <v>367084510.43629152</v>
      </c>
      <c r="G13" s="7">
        <f t="shared" si="2"/>
        <v>60201560539.171669</v>
      </c>
      <c r="H13" s="7">
        <f t="shared" si="3"/>
        <v>200671868.46390557</v>
      </c>
      <c r="I13" s="8">
        <f t="shared" si="4"/>
        <v>314142302.08273989</v>
      </c>
      <c r="J13" s="7">
        <f t="shared" si="5"/>
        <v>200671868.46390557</v>
      </c>
      <c r="K13" s="8">
        <f t="shared" si="6"/>
        <v>113470433.61883432</v>
      </c>
      <c r="L13" s="7">
        <v>0</v>
      </c>
      <c r="M13" s="7">
        <f t="shared" si="7"/>
        <v>60088090105.552834</v>
      </c>
      <c r="N13" s="147" t="s">
        <v>64</v>
      </c>
      <c r="O13" s="10">
        <f t="shared" si="12"/>
        <v>29</v>
      </c>
      <c r="P13" s="11">
        <f t="shared" si="13"/>
        <v>202880013.80766013</v>
      </c>
      <c r="Q13" s="11">
        <f t="shared" si="8"/>
        <v>114143301.36261372</v>
      </c>
      <c r="R13" s="39">
        <f t="shared" si="14"/>
        <v>317023315.17027384</v>
      </c>
      <c r="S13" s="41">
        <f t="shared" si="15"/>
        <v>0</v>
      </c>
      <c r="T13" s="40">
        <f t="shared" si="9"/>
        <v>0</v>
      </c>
      <c r="U13" s="15">
        <f t="shared" si="10"/>
        <v>0</v>
      </c>
      <c r="V13" s="15">
        <f t="shared" si="16"/>
        <v>0</v>
      </c>
      <c r="W13" s="13">
        <f t="shared" si="17"/>
        <v>1</v>
      </c>
      <c r="X13" s="14">
        <f t="shared" si="18"/>
        <v>317118369.92643332</v>
      </c>
      <c r="Y13" s="146"/>
    </row>
    <row r="14" spans="1:25" x14ac:dyDescent="0.25">
      <c r="A14" s="1">
        <v>44896</v>
      </c>
      <c r="B14" s="9">
        <f t="shared" si="0"/>
        <v>31</v>
      </c>
      <c r="C14" s="5">
        <f>VLOOKUP(A14,Encargos!$A$8:$B$652,2,0)</f>
        <v>5.6820000000000004E-3</v>
      </c>
      <c r="D14">
        <f t="shared" si="19"/>
        <v>305</v>
      </c>
      <c r="E14" s="7">
        <f t="shared" si="11"/>
        <v>60088090105.552834</v>
      </c>
      <c r="F14" s="7">
        <f t="shared" si="1"/>
        <v>341420527.97975123</v>
      </c>
      <c r="G14" s="7">
        <f t="shared" si="2"/>
        <v>60429510633.532585</v>
      </c>
      <c r="H14" s="7">
        <f t="shared" si="3"/>
        <v>201431702.11177531</v>
      </c>
      <c r="I14" s="8">
        <f t="shared" si="4"/>
        <v>315927258.64317399</v>
      </c>
      <c r="J14" s="7">
        <f t="shared" si="5"/>
        <v>201431702.11177531</v>
      </c>
      <c r="K14" s="8">
        <f t="shared" si="6"/>
        <v>114495556.53139868</v>
      </c>
      <c r="L14" s="7">
        <v>0</v>
      </c>
      <c r="M14" s="7">
        <f t="shared" si="7"/>
        <v>60315015077.00119</v>
      </c>
      <c r="N14" s="147" t="s">
        <v>372</v>
      </c>
      <c r="O14" s="10">
        <f t="shared" si="12"/>
        <v>29</v>
      </c>
      <c r="P14" s="11">
        <f t="shared" si="13"/>
        <v>203492478.90039867</v>
      </c>
      <c r="Q14" s="11">
        <f t="shared" si="8"/>
        <v>115104037.10387065</v>
      </c>
      <c r="R14" s="39">
        <f t="shared" si="14"/>
        <v>318596516.0042693</v>
      </c>
      <c r="S14" s="41">
        <f t="shared" si="15"/>
        <v>0</v>
      </c>
      <c r="T14" s="40">
        <f t="shared" si="9"/>
        <v>0</v>
      </c>
      <c r="U14" s="15">
        <f t="shared" si="10"/>
        <v>0</v>
      </c>
      <c r="V14" s="15">
        <f t="shared" si="16"/>
        <v>0</v>
      </c>
      <c r="W14" s="13">
        <f t="shared" si="17"/>
        <v>2</v>
      </c>
      <c r="X14" s="14">
        <f t="shared" si="18"/>
        <v>318781431.85120708</v>
      </c>
      <c r="Y14" s="146"/>
    </row>
    <row r="15" spans="1:25" x14ac:dyDescent="0.25">
      <c r="A15" s="1">
        <v>44927</v>
      </c>
      <c r="B15" s="9">
        <f t="shared" si="0"/>
        <v>31</v>
      </c>
      <c r="C15" s="5">
        <f>VLOOKUP(A15,Encargos!$A$8:$B$652,2,0)</f>
        <v>5.6820000000000004E-3</v>
      </c>
      <c r="D15">
        <f t="shared" si="19"/>
        <v>304</v>
      </c>
      <c r="E15" s="7">
        <f t="shared" si="11"/>
        <v>60315015077.00119</v>
      </c>
      <c r="F15" s="7">
        <f t="shared" si="1"/>
        <v>342709915.66752076</v>
      </c>
      <c r="G15" s="7">
        <f t="shared" si="2"/>
        <v>60657724992.668709</v>
      </c>
      <c r="H15" s="7">
        <f t="shared" si="3"/>
        <v>202192416.64222905</v>
      </c>
      <c r="I15" s="8">
        <f t="shared" si="4"/>
        <v>317722357.32678455</v>
      </c>
      <c r="J15" s="7">
        <f t="shared" si="5"/>
        <v>202192416.64222905</v>
      </c>
      <c r="K15" s="8">
        <f t="shared" si="6"/>
        <v>115529940.6845555</v>
      </c>
      <c r="L15" s="7">
        <v>0</v>
      </c>
      <c r="M15" s="7">
        <f t="shared" si="7"/>
        <v>60542195051.984154</v>
      </c>
      <c r="N15" s="147" t="s">
        <v>430</v>
      </c>
      <c r="O15" s="10">
        <f t="shared" si="12"/>
        <v>29</v>
      </c>
      <c r="P15" s="11">
        <f t="shared" si="13"/>
        <v>204262862.97136846</v>
      </c>
      <c r="Q15" s="11">
        <f t="shared" si="8"/>
        <v>116143918.4368372</v>
      </c>
      <c r="R15" s="39">
        <f t="shared" si="14"/>
        <v>320406781.40820563</v>
      </c>
      <c r="S15" s="41">
        <f t="shared" si="15"/>
        <v>0.1111111111111111</v>
      </c>
      <c r="T15" s="40">
        <f t="shared" si="9"/>
        <v>35600753.489800625</v>
      </c>
      <c r="U15" s="15">
        <f t="shared" si="10"/>
        <v>0</v>
      </c>
      <c r="V15" s="15">
        <f t="shared" si="16"/>
        <v>35600753.489800625</v>
      </c>
      <c r="W15" s="13">
        <f t="shared" si="17"/>
        <v>2</v>
      </c>
      <c r="X15" s="14">
        <f t="shared" si="18"/>
        <v>284982644.42137784</v>
      </c>
      <c r="Y15" s="146"/>
    </row>
    <row r="16" spans="1:25" x14ac:dyDescent="0.25">
      <c r="A16" s="1">
        <v>44958</v>
      </c>
      <c r="B16" s="9">
        <f t="shared" si="0"/>
        <v>28</v>
      </c>
      <c r="C16" s="5">
        <f>VLOOKUP(A16,Encargos!$A$8:$B$652,2,0)</f>
        <v>6.3010000000000002E-3</v>
      </c>
      <c r="D16">
        <f t="shared" si="19"/>
        <v>303</v>
      </c>
      <c r="E16" s="7">
        <f t="shared" si="11"/>
        <v>60542195051.984154</v>
      </c>
      <c r="F16" s="7">
        <f t="shared" si="1"/>
        <v>381476371.02255219</v>
      </c>
      <c r="G16" s="7">
        <f t="shared" si="2"/>
        <v>60923671423.006706</v>
      </c>
      <c r="H16" s="7">
        <f t="shared" si="3"/>
        <v>203078904.74335569</v>
      </c>
      <c r="I16" s="8">
        <f t="shared" si="4"/>
        <v>319724325.90030068</v>
      </c>
      <c r="J16" s="7">
        <f t="shared" si="5"/>
        <v>203078904.74335569</v>
      </c>
      <c r="K16" s="8">
        <f t="shared" si="6"/>
        <v>116645421.15694499</v>
      </c>
      <c r="L16" s="7">
        <v>0</v>
      </c>
      <c r="M16" s="7">
        <f t="shared" si="7"/>
        <v>60807026001.849762</v>
      </c>
      <c r="N16" s="147" t="s">
        <v>67</v>
      </c>
      <c r="O16" s="10">
        <f t="shared" si="12"/>
        <v>27</v>
      </c>
      <c r="P16" s="11">
        <f t="shared" si="13"/>
        <v>205346533.71990272</v>
      </c>
      <c r="Q16" s="11">
        <f t="shared" si="8"/>
        <v>117354074.99774085</v>
      </c>
      <c r="R16" s="39">
        <f t="shared" si="14"/>
        <v>322700608.71764356</v>
      </c>
      <c r="S16" s="41">
        <f t="shared" si="15"/>
        <v>0.1111111111111111</v>
      </c>
      <c r="T16" s="40">
        <f t="shared" si="9"/>
        <v>35855623.190849282</v>
      </c>
      <c r="U16" s="15">
        <f t="shared" si="10"/>
        <v>0</v>
      </c>
      <c r="V16" s="15">
        <f t="shared" si="16"/>
        <v>35855623.190849282</v>
      </c>
      <c r="W16" s="13">
        <f t="shared" si="17"/>
        <v>1</v>
      </c>
      <c r="X16" s="14">
        <f t="shared" si="18"/>
        <v>286940885.25122994</v>
      </c>
      <c r="Y16" s="146"/>
    </row>
    <row r="17" spans="1:25" x14ac:dyDescent="0.25">
      <c r="A17" s="1">
        <v>44986</v>
      </c>
      <c r="B17" s="9">
        <f t="shared" si="0"/>
        <v>31</v>
      </c>
      <c r="C17" s="5">
        <f>VLOOKUP(A17,Encargos!$A$8:$B$652,2,0)</f>
        <v>6.0499999999999998E-3</v>
      </c>
      <c r="D17">
        <f t="shared" si="19"/>
        <v>302</v>
      </c>
      <c r="E17" s="7">
        <f t="shared" si="11"/>
        <v>60807026001.849762</v>
      </c>
      <c r="F17" s="7">
        <f t="shared" si="1"/>
        <v>367882507.31119102</v>
      </c>
      <c r="G17" s="7">
        <f t="shared" si="2"/>
        <v>61174908509.16095</v>
      </c>
      <c r="H17" s="7">
        <f t="shared" si="3"/>
        <v>203916361.69720319</v>
      </c>
      <c r="I17" s="8">
        <f t="shared" si="4"/>
        <v>321658658.07199746</v>
      </c>
      <c r="J17" s="7">
        <f t="shared" si="5"/>
        <v>203916361.69720319</v>
      </c>
      <c r="K17" s="8">
        <f t="shared" si="6"/>
        <v>117742296.37479427</v>
      </c>
      <c r="L17" s="7">
        <v>0</v>
      </c>
      <c r="M17" s="7">
        <f t="shared" si="7"/>
        <v>61057166212.786156</v>
      </c>
      <c r="N17" s="147" t="s">
        <v>431</v>
      </c>
      <c r="O17" s="10">
        <f t="shared" si="12"/>
        <v>29</v>
      </c>
      <c r="P17" s="11">
        <f t="shared" si="13"/>
        <v>206078826.73240405</v>
      </c>
      <c r="Q17" s="11">
        <f t="shared" si="8"/>
        <v>118408550.0169666</v>
      </c>
      <c r="R17" s="39">
        <f t="shared" si="14"/>
        <v>324487376.74937063</v>
      </c>
      <c r="S17" s="41">
        <f t="shared" si="15"/>
        <v>0.1111111111111111</v>
      </c>
      <c r="T17" s="40">
        <f>IF(V17&lt;P17,V17,P17)</f>
        <v>36054152.972152293</v>
      </c>
      <c r="U17" s="15">
        <f>V17-T17</f>
        <v>0</v>
      </c>
      <c r="V17" s="15">
        <f t="shared" si="16"/>
        <v>36054152.972152293</v>
      </c>
      <c r="W17" s="13">
        <f t="shared" si="17"/>
        <v>2</v>
      </c>
      <c r="X17" s="14">
        <f t="shared" si="18"/>
        <v>288571970.52684855</v>
      </c>
      <c r="Y17" s="146"/>
    </row>
    <row r="18" spans="1:25" x14ac:dyDescent="0.25">
      <c r="A18" s="1">
        <v>45017</v>
      </c>
      <c r="B18" s="9">
        <f t="shared" si="0"/>
        <v>30</v>
      </c>
      <c r="C18" s="5">
        <f>VLOOKUP(A18,Encargos!$A$8:$B$652,2,0)</f>
        <v>4.1349999999999998E-3</v>
      </c>
      <c r="D18">
        <f t="shared" si="19"/>
        <v>301</v>
      </c>
      <c r="E18" s="7">
        <f t="shared" si="11"/>
        <v>61057166212.786156</v>
      </c>
      <c r="F18" s="7">
        <f t="shared" si="1"/>
        <v>252471382.28987074</v>
      </c>
      <c r="G18" s="7">
        <f t="shared" si="2"/>
        <v>61309637595.076027</v>
      </c>
      <c r="H18" s="7">
        <f t="shared" si="3"/>
        <v>204365458.65025344</v>
      </c>
      <c r="I18" s="8">
        <f t="shared" si="4"/>
        <v>322988716.62312514</v>
      </c>
      <c r="J18" s="7">
        <f t="shared" si="5"/>
        <v>204365458.65025344</v>
      </c>
      <c r="K18" s="8">
        <f t="shared" si="6"/>
        <v>118623257.97287169</v>
      </c>
      <c r="L18" s="7">
        <v>0</v>
      </c>
      <c r="M18" s="7">
        <f t="shared" si="7"/>
        <v>61191014337.103157</v>
      </c>
      <c r="N18" s="147" t="s">
        <v>69</v>
      </c>
      <c r="O18" s="10">
        <f t="shared" si="12"/>
        <v>29</v>
      </c>
      <c r="P18" s="11">
        <f t="shared" si="13"/>
        <v>206227128.39989299</v>
      </c>
      <c r="Q18" s="11">
        <f t="shared" si="8"/>
        <v>119097382.27466096</v>
      </c>
      <c r="R18" s="39">
        <f t="shared" si="14"/>
        <v>325324510.67455393</v>
      </c>
      <c r="S18" s="41">
        <f t="shared" si="15"/>
        <v>0.1111111111111111</v>
      </c>
      <c r="T18" s="40">
        <f t="shared" ref="T18:T81" si="20">IF(V18&lt;P18,V18,P18)</f>
        <v>36147167.85272821</v>
      </c>
      <c r="U18" s="15">
        <f t="shared" ref="U18:U81" si="21">V18-T18</f>
        <v>0</v>
      </c>
      <c r="V18" s="15">
        <f t="shared" si="16"/>
        <v>36147167.85272821</v>
      </c>
      <c r="W18" s="13">
        <f t="shared" si="17"/>
        <v>1</v>
      </c>
      <c r="X18" s="14">
        <f t="shared" si="18"/>
        <v>289265189.24071777</v>
      </c>
      <c r="Y18" s="146"/>
    </row>
    <row r="19" spans="1:25" x14ac:dyDescent="0.25">
      <c r="A19" s="1">
        <v>45047</v>
      </c>
      <c r="B19" s="9">
        <f t="shared" si="0"/>
        <v>31</v>
      </c>
      <c r="C19" s="5">
        <f>VLOOKUP(A19,Encargos!$A$8:$B$652,2,0)</f>
        <v>5.8009999999999997E-3</v>
      </c>
      <c r="D19">
        <f t="shared" si="19"/>
        <v>300</v>
      </c>
      <c r="E19" s="7">
        <f t="shared" si="11"/>
        <v>61191014337.103157</v>
      </c>
      <c r="F19" s="7">
        <f t="shared" si="1"/>
        <v>354969074.1695354</v>
      </c>
      <c r="G19" s="7">
        <f t="shared" si="2"/>
        <v>61545983411.27269</v>
      </c>
      <c r="H19" s="7">
        <f t="shared" si="3"/>
        <v>205153278.03757563</v>
      </c>
      <c r="I19" s="8">
        <f t="shared" si="4"/>
        <v>324862374.16825593</v>
      </c>
      <c r="J19" s="7">
        <f t="shared" si="5"/>
        <v>205153278.03757563</v>
      </c>
      <c r="K19" s="8">
        <f t="shared" si="6"/>
        <v>119709096.13068029</v>
      </c>
      <c r="L19" s="7">
        <v>0</v>
      </c>
      <c r="M19" s="7">
        <f t="shared" si="7"/>
        <v>61426274315.142006</v>
      </c>
      <c r="N19" s="147" t="s">
        <v>432</v>
      </c>
      <c r="O19" s="10">
        <f t="shared" si="12"/>
        <v>29</v>
      </c>
      <c r="P19" s="11">
        <f t="shared" si="13"/>
        <v>207284782.67212105</v>
      </c>
      <c r="Q19" s="11">
        <f t="shared" si="8"/>
        <v>120358605.18749325</v>
      </c>
      <c r="R19" s="39">
        <f t="shared" si="14"/>
        <v>327643387.85961431</v>
      </c>
      <c r="S19" s="41">
        <f t="shared" si="15"/>
        <v>0.1111111111111111</v>
      </c>
      <c r="T19" s="40">
        <f t="shared" si="20"/>
        <v>36404820.873290479</v>
      </c>
      <c r="U19" s="15">
        <f t="shared" si="21"/>
        <v>0</v>
      </c>
      <c r="V19" s="15">
        <f t="shared" si="16"/>
        <v>36404820.873290479</v>
      </c>
      <c r="W19" s="13">
        <f t="shared" si="17"/>
        <v>2</v>
      </c>
      <c r="X19" s="14">
        <f t="shared" si="18"/>
        <v>291370892.40191776</v>
      </c>
      <c r="Y19" s="146"/>
    </row>
    <row r="20" spans="1:25" x14ac:dyDescent="0.25">
      <c r="A20" s="1">
        <v>45078</v>
      </c>
      <c r="B20" s="9">
        <f t="shared" si="0"/>
        <v>30</v>
      </c>
      <c r="C20" s="5">
        <f>VLOOKUP(A20,Encargos!$A$8:$B$652,2,0)</f>
        <v>3.7200000000000002E-3</v>
      </c>
      <c r="D20">
        <f t="shared" si="19"/>
        <v>299</v>
      </c>
      <c r="E20" s="7">
        <f t="shared" si="11"/>
        <v>61426274315.142006</v>
      </c>
      <c r="F20" s="7">
        <f t="shared" si="1"/>
        <v>228505740.45232826</v>
      </c>
      <c r="G20" s="7">
        <f t="shared" si="2"/>
        <v>61654780055.594337</v>
      </c>
      <c r="H20" s="7">
        <f t="shared" si="3"/>
        <v>205515933.51864779</v>
      </c>
      <c r="I20" s="8">
        <f t="shared" si="4"/>
        <v>326070862.20016176</v>
      </c>
      <c r="J20" s="7">
        <f t="shared" si="5"/>
        <v>205515933.51864779</v>
      </c>
      <c r="K20" s="8">
        <f t="shared" si="6"/>
        <v>120554928.68151397</v>
      </c>
      <c r="L20" s="7">
        <v>0</v>
      </c>
      <c r="M20" s="7">
        <f t="shared" si="7"/>
        <v>61534225126.912819</v>
      </c>
      <c r="N20" s="147" t="s">
        <v>71</v>
      </c>
      <c r="O20" s="10">
        <f t="shared" si="12"/>
        <v>29</v>
      </c>
      <c r="P20" s="11">
        <f t="shared" si="13"/>
        <v>207309315.30410108</v>
      </c>
      <c r="Q20" s="11">
        <f t="shared" si="8"/>
        <v>120988417.36146487</v>
      </c>
      <c r="R20" s="39">
        <f t="shared" si="14"/>
        <v>328297732.66556597</v>
      </c>
      <c r="S20" s="41">
        <f t="shared" si="15"/>
        <v>0.1111111111111111</v>
      </c>
      <c r="T20" s="40">
        <f t="shared" si="20"/>
        <v>36477525.851729549</v>
      </c>
      <c r="U20" s="15">
        <f t="shared" si="21"/>
        <v>0</v>
      </c>
      <c r="V20" s="15">
        <f t="shared" si="16"/>
        <v>36477525.851729549</v>
      </c>
      <c r="W20" s="13">
        <f t="shared" si="17"/>
        <v>1</v>
      </c>
      <c r="X20" s="14">
        <f t="shared" si="18"/>
        <v>291901152.49241656</v>
      </c>
      <c r="Y20" s="146"/>
    </row>
    <row r="21" spans="1:25" x14ac:dyDescent="0.25">
      <c r="A21" s="1">
        <v>45108</v>
      </c>
      <c r="B21" s="9">
        <f t="shared" si="0"/>
        <v>31</v>
      </c>
      <c r="C21" s="5">
        <f>VLOOKUP(A21,Encargos!$A$8:$B$652,2,0)</f>
        <v>5.0049999999999999E-3</v>
      </c>
      <c r="D21">
        <f t="shared" si="19"/>
        <v>298</v>
      </c>
      <c r="E21" s="7">
        <f t="shared" si="11"/>
        <v>61534225126.912819</v>
      </c>
      <c r="F21" s="7">
        <f t="shared" si="1"/>
        <v>307978796.76019865</v>
      </c>
      <c r="G21" s="7">
        <f t="shared" si="2"/>
        <v>61842203923.673019</v>
      </c>
      <c r="H21" s="7">
        <f t="shared" si="3"/>
        <v>206140679.74557674</v>
      </c>
      <c r="I21" s="8">
        <f t="shared" si="4"/>
        <v>327702846.86547357</v>
      </c>
      <c r="J21" s="7">
        <f t="shared" si="5"/>
        <v>206140679.74557674</v>
      </c>
      <c r="K21" s="8">
        <f t="shared" si="6"/>
        <v>121562167.11989683</v>
      </c>
      <c r="L21" s="7">
        <v>0</v>
      </c>
      <c r="M21" s="7">
        <f t="shared" si="7"/>
        <v>61720641756.553123</v>
      </c>
      <c r="N21" s="147" t="s">
        <v>433</v>
      </c>
      <c r="O21" s="10">
        <f t="shared" si="12"/>
        <v>29</v>
      </c>
      <c r="P21" s="11">
        <f t="shared" si="13"/>
        <v>208132237.3537595</v>
      </c>
      <c r="Q21" s="11">
        <f t="shared" si="8"/>
        <v>122131241.22046977</v>
      </c>
      <c r="R21" s="39">
        <f t="shared" si="14"/>
        <v>330263478.57422924</v>
      </c>
      <c r="S21" s="41">
        <f t="shared" si="15"/>
        <v>0.1111111111111111</v>
      </c>
      <c r="T21" s="40">
        <f t="shared" si="20"/>
        <v>36695942.063803248</v>
      </c>
      <c r="U21" s="15">
        <f t="shared" si="21"/>
        <v>0</v>
      </c>
      <c r="V21" s="15">
        <f t="shared" si="16"/>
        <v>36695942.063803248</v>
      </c>
      <c r="W21" s="13">
        <f t="shared" si="17"/>
        <v>2</v>
      </c>
      <c r="X21" s="14">
        <f t="shared" si="18"/>
        <v>293710809.87496537</v>
      </c>
      <c r="Y21" s="146"/>
    </row>
    <row r="22" spans="1:25" x14ac:dyDescent="0.25">
      <c r="A22" s="1">
        <v>45139</v>
      </c>
      <c r="B22" s="9">
        <f t="shared" si="0"/>
        <v>31</v>
      </c>
      <c r="C22" s="5">
        <f>VLOOKUP(A22,Encargos!$A$8:$B$652,2,0)</f>
        <v>4.2440000000000004E-3</v>
      </c>
      <c r="D22">
        <f t="shared" si="19"/>
        <v>297</v>
      </c>
      <c r="E22" s="7">
        <f t="shared" si="11"/>
        <v>61720641756.553123</v>
      </c>
      <c r="F22" s="7">
        <f t="shared" si="1"/>
        <v>261942403.61481148</v>
      </c>
      <c r="G22" s="7">
        <f t="shared" si="2"/>
        <v>61982584160.167938</v>
      </c>
      <c r="H22" s="7">
        <f t="shared" si="3"/>
        <v>206608613.86722648</v>
      </c>
      <c r="I22" s="8">
        <f t="shared" si="4"/>
        <v>329093617.74757069</v>
      </c>
      <c r="J22" s="7">
        <f t="shared" si="5"/>
        <v>206608613.86722648</v>
      </c>
      <c r="K22" s="8">
        <f t="shared" si="6"/>
        <v>122485003.88034421</v>
      </c>
      <c r="L22" s="7">
        <v>0</v>
      </c>
      <c r="M22" s="7">
        <f t="shared" si="7"/>
        <v>61860099156.28759</v>
      </c>
      <c r="N22" s="147" t="s">
        <v>434</v>
      </c>
      <c r="O22" s="10">
        <f t="shared" si="12"/>
        <v>29</v>
      </c>
      <c r="P22" s="11">
        <f t="shared" si="13"/>
        <v>208458946.85531855</v>
      </c>
      <c r="Q22" s="11">
        <f t="shared" si="8"/>
        <v>122971226.57800572</v>
      </c>
      <c r="R22" s="39">
        <f t="shared" si="14"/>
        <v>331430173.43332428</v>
      </c>
      <c r="S22" s="41">
        <f t="shared" si="15"/>
        <v>0.1111111111111111</v>
      </c>
      <c r="T22" s="40">
        <f t="shared" si="20"/>
        <v>36825574.825924918</v>
      </c>
      <c r="U22" s="15">
        <f t="shared" si="21"/>
        <v>0</v>
      </c>
      <c r="V22" s="15">
        <f t="shared" si="16"/>
        <v>36825574.825924918</v>
      </c>
      <c r="W22" s="13">
        <f t="shared" si="17"/>
        <v>2</v>
      </c>
      <c r="X22" s="14">
        <f t="shared" si="18"/>
        <v>294744230.76915836</v>
      </c>
      <c r="Y22" s="146"/>
    </row>
    <row r="23" spans="1:25" x14ac:dyDescent="0.25">
      <c r="A23" s="1">
        <v>45170</v>
      </c>
      <c r="B23" s="9">
        <f t="shared" si="0"/>
        <v>30</v>
      </c>
      <c r="C23" s="5">
        <f>VLOOKUP(A23,Encargos!$A$8:$B$652,2,0)</f>
        <v>4.0249999999999999E-3</v>
      </c>
      <c r="D23">
        <f t="shared" si="19"/>
        <v>296</v>
      </c>
      <c r="E23" s="7">
        <f t="shared" si="11"/>
        <v>61860099156.28759</v>
      </c>
      <c r="F23" s="7">
        <f t="shared" si="1"/>
        <v>248986899.10405755</v>
      </c>
      <c r="G23" s="7">
        <f t="shared" si="2"/>
        <v>62109086055.391647</v>
      </c>
      <c r="H23" s="7">
        <f t="shared" si="3"/>
        <v>207030286.85130551</v>
      </c>
      <c r="I23" s="8">
        <f t="shared" si="4"/>
        <v>330418219.5590046</v>
      </c>
      <c r="J23" s="7">
        <f t="shared" si="5"/>
        <v>207030286.85130551</v>
      </c>
      <c r="K23" s="8">
        <f t="shared" si="6"/>
        <v>123387932.70769909</v>
      </c>
      <c r="L23" s="7">
        <v>0</v>
      </c>
      <c r="M23" s="7">
        <f t="shared" si="7"/>
        <v>61985698122.683945</v>
      </c>
      <c r="N23" s="147" t="s">
        <v>74</v>
      </c>
      <c r="O23" s="10">
        <f t="shared" si="12"/>
        <v>29</v>
      </c>
      <c r="P23" s="11">
        <f t="shared" si="13"/>
        <v>208904517.06739965</v>
      </c>
      <c r="Q23" s="11">
        <f t="shared" si="8"/>
        <v>123867982.42827462</v>
      </c>
      <c r="R23" s="39">
        <f t="shared" si="14"/>
        <v>332772499.49567425</v>
      </c>
      <c r="S23" s="41">
        <f t="shared" si="15"/>
        <v>0.1111111111111111</v>
      </c>
      <c r="T23" s="40">
        <f t="shared" si="20"/>
        <v>36974722.166186027</v>
      </c>
      <c r="U23" s="15">
        <f t="shared" si="21"/>
        <v>0</v>
      </c>
      <c r="V23" s="15">
        <f t="shared" si="16"/>
        <v>36974722.166186027</v>
      </c>
      <c r="W23" s="13">
        <f t="shared" si="17"/>
        <v>1</v>
      </c>
      <c r="X23" s="14">
        <f t="shared" si="18"/>
        <v>295874437.25591052</v>
      </c>
      <c r="Y23" s="146"/>
    </row>
    <row r="24" spans="1:25" x14ac:dyDescent="0.25">
      <c r="A24" s="1">
        <v>45200</v>
      </c>
      <c r="B24" s="9">
        <f t="shared" si="0"/>
        <v>31</v>
      </c>
      <c r="C24" s="5">
        <f>VLOOKUP(A24,Encargos!$A$8:$B$652,2,0)</f>
        <v>4.4559999999999999E-3</v>
      </c>
      <c r="D24">
        <f t="shared" si="19"/>
        <v>295</v>
      </c>
      <c r="E24" s="7">
        <f t="shared" si="11"/>
        <v>61985698122.683945</v>
      </c>
      <c r="F24" s="7">
        <f t="shared" si="1"/>
        <v>276208270.83467966</v>
      </c>
      <c r="G24" s="7">
        <f t="shared" si="2"/>
        <v>62261906393.518623</v>
      </c>
      <c r="H24" s="7">
        <f t="shared" si="3"/>
        <v>207539687.97839543</v>
      </c>
      <c r="I24" s="8">
        <f t="shared" si="4"/>
        <v>331890563.14535958</v>
      </c>
      <c r="J24" s="7">
        <f t="shared" si="5"/>
        <v>207539687.97839543</v>
      </c>
      <c r="K24" s="8">
        <f t="shared" si="6"/>
        <v>124350875.16696414</v>
      </c>
      <c r="L24" s="7">
        <v>0</v>
      </c>
      <c r="M24" s="7">
        <f t="shared" si="7"/>
        <v>62137555518.351654</v>
      </c>
      <c r="N24" s="147" t="s">
        <v>373</v>
      </c>
      <c r="O24" s="10">
        <f t="shared" si="12"/>
        <v>29</v>
      </c>
      <c r="P24" s="11">
        <f t="shared" si="13"/>
        <v>209443825.7966865</v>
      </c>
      <c r="Q24" s="11">
        <f t="shared" si="8"/>
        <v>124869159.40342624</v>
      </c>
      <c r="R24" s="39">
        <f t="shared" si="14"/>
        <v>334312985.20011276</v>
      </c>
      <c r="S24" s="41">
        <f t="shared" si="15"/>
        <v>0.1111111111111111</v>
      </c>
      <c r="T24" s="40">
        <f t="shared" si="20"/>
        <v>37145887.244456969</v>
      </c>
      <c r="U24" s="15">
        <f t="shared" si="21"/>
        <v>0</v>
      </c>
      <c r="V24" s="15">
        <f t="shared" si="16"/>
        <v>37145887.244456969</v>
      </c>
      <c r="W24" s="13">
        <f t="shared" si="17"/>
        <v>2</v>
      </c>
      <c r="X24" s="14">
        <f t="shared" si="18"/>
        <v>297291240.72322506</v>
      </c>
      <c r="Y24" s="146"/>
    </row>
    <row r="25" spans="1:25" x14ac:dyDescent="0.25">
      <c r="A25" s="1">
        <v>45231</v>
      </c>
      <c r="B25" s="9">
        <f t="shared" si="0"/>
        <v>30</v>
      </c>
      <c r="C25" s="5">
        <f>VLOOKUP(A25,Encargos!$A$8:$B$652,2,0)</f>
        <v>3.1510000000000002E-3</v>
      </c>
      <c r="D25">
        <f t="shared" si="19"/>
        <v>294</v>
      </c>
      <c r="E25" s="7">
        <f t="shared" si="11"/>
        <v>62137555518.351654</v>
      </c>
      <c r="F25" s="7">
        <f t="shared" si="1"/>
        <v>195795437.43832606</v>
      </c>
      <c r="G25" s="7">
        <f t="shared" si="2"/>
        <v>62333350955.789978</v>
      </c>
      <c r="H25" s="7">
        <f t="shared" si="3"/>
        <v>207777836.51929995</v>
      </c>
      <c r="I25" s="8">
        <f t="shared" si="4"/>
        <v>332936350.30983055</v>
      </c>
      <c r="J25" s="7">
        <f t="shared" si="5"/>
        <v>207777836.51929995</v>
      </c>
      <c r="K25" s="8">
        <f t="shared" si="6"/>
        <v>125158513.79053059</v>
      </c>
      <c r="L25" s="7">
        <v>0</v>
      </c>
      <c r="M25" s="7">
        <f t="shared" si="7"/>
        <v>62208192441.999451</v>
      </c>
      <c r="N25" s="147" t="s">
        <v>76</v>
      </c>
      <c r="O25" s="10">
        <f t="shared" si="12"/>
        <v>29</v>
      </c>
      <c r="P25" s="11">
        <f t="shared" si="13"/>
        <v>209486690.40238079</v>
      </c>
      <c r="Q25" s="11">
        <f t="shared" si="8"/>
        <v>125539722.45242234</v>
      </c>
      <c r="R25" s="39">
        <f t="shared" si="14"/>
        <v>335026412.85480314</v>
      </c>
      <c r="S25" s="41">
        <f t="shared" si="15"/>
        <v>0.1111111111111111</v>
      </c>
      <c r="T25" s="40">
        <f t="shared" si="20"/>
        <v>37225156.983867012</v>
      </c>
      <c r="U25" s="15">
        <f t="shared" si="21"/>
        <v>0</v>
      </c>
      <c r="V25" s="15">
        <f t="shared" si="16"/>
        <v>37225156.983867012</v>
      </c>
      <c r="W25" s="13">
        <f t="shared" si="17"/>
        <v>1</v>
      </c>
      <c r="X25" s="14">
        <f t="shared" si="18"/>
        <v>297865645.4605971</v>
      </c>
      <c r="Y25" s="146"/>
    </row>
    <row r="26" spans="1:25" x14ac:dyDescent="0.25">
      <c r="A26" s="1">
        <v>45261</v>
      </c>
      <c r="B26" s="9">
        <f t="shared" si="0"/>
        <v>31</v>
      </c>
      <c r="C26" s="5">
        <f>VLOOKUP(A26,Encargos!$A$8:$B$652,2,0)</f>
        <v>3.163E-3</v>
      </c>
      <c r="D26">
        <f t="shared" si="19"/>
        <v>293</v>
      </c>
      <c r="E26" s="7">
        <f t="shared" si="11"/>
        <v>62208192441.999451</v>
      </c>
      <c r="F26" s="7">
        <f t="shared" si="1"/>
        <v>196764512.69404426</v>
      </c>
      <c r="G26" s="7">
        <f t="shared" si="2"/>
        <v>62404956954.693497</v>
      </c>
      <c r="H26" s="7">
        <f t="shared" si="3"/>
        <v>208016523.18231168</v>
      </c>
      <c r="I26" s="8">
        <f t="shared" si="4"/>
        <v>333989427.98586059</v>
      </c>
      <c r="J26" s="7">
        <f t="shared" si="5"/>
        <v>208016523.18231168</v>
      </c>
      <c r="K26" s="8">
        <f t="shared" si="6"/>
        <v>125972904.8035489</v>
      </c>
      <c r="L26" s="7">
        <v>0</v>
      </c>
      <c r="M26" s="7">
        <f t="shared" si="7"/>
        <v>62278984049.889946</v>
      </c>
      <c r="N26" s="147" t="s">
        <v>374</v>
      </c>
      <c r="O26" s="10">
        <f t="shared" si="12"/>
        <v>29</v>
      </c>
      <c r="P26" s="11">
        <f t="shared" si="13"/>
        <v>209676409.48319662</v>
      </c>
      <c r="Q26" s="11">
        <f t="shared" si="8"/>
        <v>126345612.51210913</v>
      </c>
      <c r="R26" s="39">
        <f t="shared" si="14"/>
        <v>336022021.99530578</v>
      </c>
      <c r="S26" s="41">
        <f t="shared" si="15"/>
        <v>0.1111111111111111</v>
      </c>
      <c r="T26" s="40">
        <f t="shared" si="20"/>
        <v>37335780.221700639</v>
      </c>
      <c r="U26" s="15">
        <f t="shared" si="21"/>
        <v>0</v>
      </c>
      <c r="V26" s="15">
        <f t="shared" si="16"/>
        <v>37335780.221700639</v>
      </c>
      <c r="W26" s="13">
        <f t="shared" si="17"/>
        <v>2</v>
      </c>
      <c r="X26" s="14">
        <f t="shared" si="18"/>
        <v>298800408.33661264</v>
      </c>
      <c r="Y26" s="146"/>
    </row>
    <row r="27" spans="1:25" x14ac:dyDescent="0.25">
      <c r="A27" s="1">
        <v>45292</v>
      </c>
      <c r="B27" s="9">
        <f t="shared" si="0"/>
        <v>31</v>
      </c>
      <c r="C27" s="5">
        <f>VLOOKUP(A27,Encargos!$A$8:$B$652,2,0)</f>
        <v>2.5990000000000002E-3</v>
      </c>
      <c r="D27">
        <f t="shared" si="19"/>
        <v>292</v>
      </c>
      <c r="E27" s="7">
        <f t="shared" si="11"/>
        <v>62278984049.889946</v>
      </c>
      <c r="F27" s="7">
        <f t="shared" si="1"/>
        <v>161863079.54566398</v>
      </c>
      <c r="G27" s="7">
        <f t="shared" si="2"/>
        <v>62440847129.435608</v>
      </c>
      <c r="H27" s="7">
        <f t="shared" si="3"/>
        <v>208136157.09811869</v>
      </c>
      <c r="I27" s="8">
        <f t="shared" si="4"/>
        <v>334857466.5091958</v>
      </c>
      <c r="J27" s="7">
        <f t="shared" si="5"/>
        <v>208136157.09811869</v>
      </c>
      <c r="K27" s="8">
        <f t="shared" si="6"/>
        <v>126721309.41107711</v>
      </c>
      <c r="L27" s="7">
        <v>0</v>
      </c>
      <c r="M27" s="7">
        <f t="shared" si="7"/>
        <v>62314125820.024536</v>
      </c>
      <c r="N27" s="147" t="s">
        <v>435</v>
      </c>
      <c r="O27" s="10">
        <f t="shared" si="12"/>
        <v>29</v>
      </c>
      <c r="P27" s="11">
        <f t="shared" si="13"/>
        <v>209688766.15259412</v>
      </c>
      <c r="Q27" s="11">
        <f t="shared" si="8"/>
        <v>127029383.98514867</v>
      </c>
      <c r="R27" s="39">
        <f t="shared" si="14"/>
        <v>336718150.13774276</v>
      </c>
      <c r="S27" s="41">
        <f t="shared" si="15"/>
        <v>0.22222222222222221</v>
      </c>
      <c r="T27" s="40">
        <f t="shared" si="20"/>
        <v>74826255.586165056</v>
      </c>
      <c r="U27" s="15">
        <f t="shared" si="21"/>
        <v>0</v>
      </c>
      <c r="V27" s="15">
        <f t="shared" si="16"/>
        <v>74826255.586165056</v>
      </c>
      <c r="W27" s="13">
        <f t="shared" si="17"/>
        <v>2</v>
      </c>
      <c r="X27" s="14">
        <f t="shared" si="18"/>
        <v>261988878.08117244</v>
      </c>
      <c r="Y27" s="146"/>
    </row>
    <row r="28" spans="1:25" x14ac:dyDescent="0.25">
      <c r="A28" s="1">
        <v>45323</v>
      </c>
      <c r="B28" s="9">
        <f t="shared" si="0"/>
        <v>29</v>
      </c>
      <c r="C28" s="5">
        <f>VLOOKUP(A28,Encargos!$A$8:$B$652,2,0)</f>
        <v>2.4139999999999999E-3</v>
      </c>
      <c r="D28">
        <f t="shared" si="19"/>
        <v>291</v>
      </c>
      <c r="E28" s="7">
        <f t="shared" si="11"/>
        <v>62314125820.024536</v>
      </c>
      <c r="F28" s="7">
        <f t="shared" si="1"/>
        <v>150426299.72953922</v>
      </c>
      <c r="G28" s="7">
        <f t="shared" si="2"/>
        <v>62464552119.754074</v>
      </c>
      <c r="H28" s="7">
        <f t="shared" si="3"/>
        <v>208215173.73251361</v>
      </c>
      <c r="I28" s="8">
        <f t="shared" si="4"/>
        <v>335665812.43334901</v>
      </c>
      <c r="J28" s="7">
        <f t="shared" si="5"/>
        <v>208215173.73251361</v>
      </c>
      <c r="K28" s="8">
        <f t="shared" si="6"/>
        <v>127450638.70083541</v>
      </c>
      <c r="L28" s="7">
        <v>0</v>
      </c>
      <c r="M28" s="7">
        <f t="shared" si="7"/>
        <v>62337101481.053238</v>
      </c>
      <c r="N28" s="147" t="s">
        <v>436</v>
      </c>
      <c r="O28" s="10">
        <f t="shared" si="12"/>
        <v>27</v>
      </c>
      <c r="P28" s="11">
        <f t="shared" si="13"/>
        <v>209727044.71886379</v>
      </c>
      <c r="Q28" s="11">
        <f t="shared" si="8"/>
        <v>127737062.38493901</v>
      </c>
      <c r="R28" s="39">
        <f t="shared" si="14"/>
        <v>337464107.1038028</v>
      </c>
      <c r="S28" s="41">
        <f t="shared" si="15"/>
        <v>0.22222222222222221</v>
      </c>
      <c r="T28" s="40">
        <f t="shared" si="20"/>
        <v>74992023.800845057</v>
      </c>
      <c r="U28" s="15">
        <f t="shared" si="21"/>
        <v>0</v>
      </c>
      <c r="V28" s="15">
        <f t="shared" si="16"/>
        <v>74992023.800845057</v>
      </c>
      <c r="W28" s="13">
        <f t="shared" si="17"/>
        <v>2</v>
      </c>
      <c r="X28" s="14">
        <f t="shared" si="18"/>
        <v>262586389.05443031</v>
      </c>
      <c r="Y28" s="146"/>
    </row>
    <row r="29" spans="1:25" x14ac:dyDescent="0.25">
      <c r="A29" s="1">
        <v>45352</v>
      </c>
      <c r="B29" s="9">
        <f t="shared" ref="B29:B92" si="22">DAY(EDATE(A29,1)-1)</f>
        <v>31</v>
      </c>
      <c r="C29" s="5">
        <f>VLOOKUP(A29,Encargos!$A$8:$B$652,2,0)</f>
        <v>2.99E-3</v>
      </c>
      <c r="D29">
        <f t="shared" si="19"/>
        <v>290</v>
      </c>
      <c r="E29" s="7">
        <f t="shared" si="11"/>
        <v>62337101481.053238</v>
      </c>
      <c r="F29" s="7">
        <f t="shared" si="1"/>
        <v>186387933.4283492</v>
      </c>
      <c r="G29" s="7">
        <f t="shared" si="2"/>
        <v>62523489414.48159</v>
      </c>
      <c r="H29" s="7">
        <f t="shared" si="3"/>
        <v>208411631.38160533</v>
      </c>
      <c r="I29" s="8">
        <f t="shared" si="4"/>
        <v>336669453.21252471</v>
      </c>
      <c r="J29" s="7">
        <f t="shared" si="5"/>
        <v>208411631.38160533</v>
      </c>
      <c r="K29" s="8">
        <f t="shared" si="6"/>
        <v>128257821.83091938</v>
      </c>
      <c r="L29" s="7">
        <v>0</v>
      </c>
      <c r="M29" s="7">
        <f t="shared" si="7"/>
        <v>62395231592.650673</v>
      </c>
      <c r="N29" s="147" t="s">
        <v>437</v>
      </c>
      <c r="O29" s="10">
        <f t="shared" si="12"/>
        <v>29</v>
      </c>
      <c r="P29" s="11">
        <f t="shared" si="13"/>
        <v>210047175.31931394</v>
      </c>
      <c r="Q29" s="11">
        <f t="shared" si="8"/>
        <v>128616536.80531102</v>
      </c>
      <c r="R29" s="39">
        <f t="shared" si="14"/>
        <v>338663712.12462497</v>
      </c>
      <c r="S29" s="41">
        <f t="shared" si="15"/>
        <v>0.22222222222222221</v>
      </c>
      <c r="T29" s="40">
        <f t="shared" si="20"/>
        <v>75258602.694361106</v>
      </c>
      <c r="U29" s="15">
        <f t="shared" si="21"/>
        <v>0</v>
      </c>
      <c r="V29" s="15">
        <f t="shared" si="16"/>
        <v>75258602.694361106</v>
      </c>
      <c r="W29" s="13">
        <f t="shared" si="17"/>
        <v>2</v>
      </c>
      <c r="X29" s="14">
        <f t="shared" si="18"/>
        <v>263491813.15044871</v>
      </c>
      <c r="Y29" s="146"/>
    </row>
    <row r="30" spans="1:25" x14ac:dyDescent="0.25">
      <c r="A30" s="1">
        <v>45383</v>
      </c>
      <c r="B30" s="9">
        <f t="shared" si="22"/>
        <v>30</v>
      </c>
      <c r="C30" s="5">
        <f>VLOOKUP(A30,Encargos!$A$8:$B$652,2,0)</f>
        <v>1.7750000000000001E-3</v>
      </c>
      <c r="D30">
        <f t="shared" si="19"/>
        <v>289</v>
      </c>
      <c r="E30" s="7">
        <f t="shared" si="11"/>
        <v>62395231592.650673</v>
      </c>
      <c r="F30" s="7">
        <f t="shared" si="1"/>
        <v>110751536.07695495</v>
      </c>
      <c r="G30" s="7">
        <f t="shared" si="2"/>
        <v>62505983128.727631</v>
      </c>
      <c r="H30" s="7">
        <f t="shared" si="3"/>
        <v>208353277.0957588</v>
      </c>
      <c r="I30" s="8">
        <f t="shared" si="4"/>
        <v>337267041.49197698</v>
      </c>
      <c r="J30" s="7">
        <f t="shared" si="5"/>
        <v>208353277.0957588</v>
      </c>
      <c r="K30" s="8">
        <f t="shared" si="6"/>
        <v>128913764.39621818</v>
      </c>
      <c r="L30" s="7">
        <v>0</v>
      </c>
      <c r="M30" s="7">
        <f t="shared" si="7"/>
        <v>62377069364.331413</v>
      </c>
      <c r="N30" s="147" t="s">
        <v>81</v>
      </c>
      <c r="O30" s="10">
        <f t="shared" si="12"/>
        <v>29</v>
      </c>
      <c r="P30" s="11">
        <f t="shared" si="13"/>
        <v>209799319.59646749</v>
      </c>
      <c r="Q30" s="11">
        <f t="shared" si="8"/>
        <v>129134952.3906202</v>
      </c>
      <c r="R30" s="39">
        <f t="shared" si="14"/>
        <v>338934271.98708773</v>
      </c>
      <c r="S30" s="41">
        <f t="shared" si="15"/>
        <v>0.22222222222222221</v>
      </c>
      <c r="T30" s="40">
        <f t="shared" si="20"/>
        <v>75318727.108241707</v>
      </c>
      <c r="U30" s="15">
        <f t="shared" si="21"/>
        <v>0</v>
      </c>
      <c r="V30" s="15">
        <f t="shared" si="16"/>
        <v>75318727.108241707</v>
      </c>
      <c r="W30" s="13">
        <f t="shared" si="17"/>
        <v>1</v>
      </c>
      <c r="X30" s="14">
        <f t="shared" si="18"/>
        <v>263662733.68312082</v>
      </c>
      <c r="Y30" s="146"/>
    </row>
    <row r="31" spans="1:25" x14ac:dyDescent="0.25">
      <c r="A31" s="1">
        <v>45413</v>
      </c>
      <c r="B31" s="9">
        <f t="shared" si="22"/>
        <v>31</v>
      </c>
      <c r="C31" s="5">
        <f>VLOOKUP(A31,Encargos!$A$8:$B$652,2,0)</f>
        <v>2.0439999999999998E-3</v>
      </c>
      <c r="D31">
        <f t="shared" si="19"/>
        <v>288</v>
      </c>
      <c r="E31" s="7">
        <f t="shared" si="11"/>
        <v>62377069364.331413</v>
      </c>
      <c r="F31" s="7">
        <f t="shared" si="1"/>
        <v>127498729.7806934</v>
      </c>
      <c r="G31" s="7">
        <f t="shared" si="2"/>
        <v>62504568094.112106</v>
      </c>
      <c r="H31" s="7">
        <f t="shared" si="3"/>
        <v>208348560.31370702</v>
      </c>
      <c r="I31" s="8">
        <f t="shared" si="4"/>
        <v>337956415.3247866</v>
      </c>
      <c r="J31" s="7">
        <f t="shared" si="5"/>
        <v>208348560.31370702</v>
      </c>
      <c r="K31" s="8">
        <f t="shared" si="6"/>
        <v>129607855.01107958</v>
      </c>
      <c r="L31" s="7">
        <v>0</v>
      </c>
      <c r="M31" s="7">
        <f t="shared" si="7"/>
        <v>62374960239.101028</v>
      </c>
      <c r="N31" s="147" t="s">
        <v>438</v>
      </c>
      <c r="O31" s="10">
        <f t="shared" si="12"/>
        <v>29</v>
      </c>
      <c r="P31" s="11">
        <f t="shared" si="13"/>
        <v>209802667.53239325</v>
      </c>
      <c r="Q31" s="11">
        <f t="shared" si="8"/>
        <v>129855665.62470478</v>
      </c>
      <c r="R31" s="39">
        <f t="shared" si="14"/>
        <v>339658333.15709805</v>
      </c>
      <c r="S31" s="41">
        <f t="shared" si="15"/>
        <v>0.22222222222222221</v>
      </c>
      <c r="T31" s="40">
        <f t="shared" si="20"/>
        <v>75479629.590466231</v>
      </c>
      <c r="U31" s="15">
        <f t="shared" si="21"/>
        <v>0</v>
      </c>
      <c r="V31" s="15">
        <f t="shared" si="16"/>
        <v>75479629.590466231</v>
      </c>
      <c r="W31" s="13">
        <f t="shared" si="17"/>
        <v>2</v>
      </c>
      <c r="X31" s="14">
        <f t="shared" si="18"/>
        <v>264279391.23951957</v>
      </c>
      <c r="Y31" s="146"/>
    </row>
    <row r="32" spans="1:25" x14ac:dyDescent="0.25">
      <c r="A32" s="1">
        <v>45444</v>
      </c>
      <c r="B32" s="9">
        <f t="shared" si="22"/>
        <v>30</v>
      </c>
      <c r="C32" s="5">
        <f>VLOOKUP(A32,Encargos!$A$8:$B$652,2,0)</f>
        <v>2.5820000000000001E-3</v>
      </c>
      <c r="D32">
        <f t="shared" si="19"/>
        <v>287</v>
      </c>
      <c r="E32" s="7">
        <f t="shared" si="11"/>
        <v>62374960239.101028</v>
      </c>
      <c r="F32" s="7">
        <f t="shared" si="1"/>
        <v>161052147.33735886</v>
      </c>
      <c r="G32" s="7">
        <f t="shared" si="2"/>
        <v>62536012386.438385</v>
      </c>
      <c r="H32" s="7">
        <f t="shared" si="3"/>
        <v>208453374.6214613</v>
      </c>
      <c r="I32" s="8">
        <f t="shared" si="4"/>
        <v>338829018.78915519</v>
      </c>
      <c r="J32" s="7">
        <f t="shared" si="5"/>
        <v>208453374.6214613</v>
      </c>
      <c r="K32" s="8">
        <f t="shared" si="6"/>
        <v>130375644.16769388</v>
      </c>
      <c r="L32" s="7">
        <v>0</v>
      </c>
      <c r="M32" s="7">
        <f t="shared" si="7"/>
        <v>62405636742.270691</v>
      </c>
      <c r="N32" s="147" t="s">
        <v>83</v>
      </c>
      <c r="O32" s="10">
        <f t="shared" si="12"/>
        <v>29</v>
      </c>
      <c r="P32" s="11">
        <f t="shared" si="13"/>
        <v>210068084.53440094</v>
      </c>
      <c r="Q32" s="11">
        <f t="shared" si="8"/>
        <v>130701039.0928342</v>
      </c>
      <c r="R32" s="39">
        <f t="shared" si="14"/>
        <v>340769123.62723517</v>
      </c>
      <c r="S32" s="41">
        <f t="shared" si="15"/>
        <v>0.22222222222222221</v>
      </c>
      <c r="T32" s="40">
        <f t="shared" si="20"/>
        <v>75726471.917163372</v>
      </c>
      <c r="U32" s="15">
        <f t="shared" si="21"/>
        <v>0</v>
      </c>
      <c r="V32" s="15">
        <f t="shared" si="16"/>
        <v>75726471.917163372</v>
      </c>
      <c r="W32" s="13">
        <f t="shared" si="17"/>
        <v>1</v>
      </c>
      <c r="X32" s="14">
        <f t="shared" si="18"/>
        <v>265092467.79341814</v>
      </c>
      <c r="Y32" s="146"/>
    </row>
    <row r="33" spans="1:25" x14ac:dyDescent="0.25">
      <c r="A33" s="1">
        <v>45474</v>
      </c>
      <c r="B33" s="9">
        <f t="shared" si="22"/>
        <v>31</v>
      </c>
      <c r="C33" s="5">
        <f>VLOOKUP(A33,Encargos!$A$8:$B$652,2,0)</f>
        <v>2.313E-3</v>
      </c>
      <c r="D33">
        <f t="shared" si="19"/>
        <v>286</v>
      </c>
      <c r="E33" s="7">
        <f t="shared" si="11"/>
        <v>62405636742.270691</v>
      </c>
      <c r="F33" s="7">
        <f t="shared" si="1"/>
        <v>144344237.78487211</v>
      </c>
      <c r="G33" s="7">
        <f t="shared" si="2"/>
        <v>62549980980.055565</v>
      </c>
      <c r="H33" s="7">
        <f t="shared" si="3"/>
        <v>208499936.60018522</v>
      </c>
      <c r="I33" s="8">
        <f t="shared" si="4"/>
        <v>339612730.30961448</v>
      </c>
      <c r="J33" s="7">
        <f t="shared" si="5"/>
        <v>208499936.60018522</v>
      </c>
      <c r="K33" s="8">
        <f t="shared" si="6"/>
        <v>131112793.70942926</v>
      </c>
      <c r="L33" s="7">
        <v>0</v>
      </c>
      <c r="M33" s="7">
        <f t="shared" si="7"/>
        <v>62418868186.34613</v>
      </c>
      <c r="N33" s="147" t="s">
        <v>439</v>
      </c>
      <c r="O33" s="10">
        <f t="shared" si="12"/>
        <v>29</v>
      </c>
      <c r="P33" s="11">
        <f t="shared" si="13"/>
        <v>210012234.48591954</v>
      </c>
      <c r="Q33" s="11">
        <f t="shared" si="8"/>
        <v>131396471.03868696</v>
      </c>
      <c r="R33" s="39">
        <f t="shared" si="14"/>
        <v>341408705.52460647</v>
      </c>
      <c r="S33" s="41">
        <f t="shared" si="15"/>
        <v>0.22222222222222221</v>
      </c>
      <c r="T33" s="40">
        <f t="shared" si="20"/>
        <v>75868601.227690324</v>
      </c>
      <c r="U33" s="15">
        <f t="shared" si="21"/>
        <v>0</v>
      </c>
      <c r="V33" s="15">
        <f t="shared" si="16"/>
        <v>75868601.227690324</v>
      </c>
      <c r="W33" s="13">
        <f t="shared" si="17"/>
        <v>2</v>
      </c>
      <c r="X33" s="14">
        <f t="shared" si="18"/>
        <v>265632111.95911625</v>
      </c>
      <c r="Y33" s="146"/>
    </row>
    <row r="34" spans="1:25" x14ac:dyDescent="0.25">
      <c r="A34" s="1">
        <v>45505</v>
      </c>
      <c r="B34" s="9">
        <f t="shared" si="22"/>
        <v>31</v>
      </c>
      <c r="C34" s="5">
        <f>VLOOKUP(A34,Encargos!$A$8:$B$652,2,0)</f>
        <v>2.0439999999999998E-3</v>
      </c>
      <c r="D34">
        <f t="shared" si="19"/>
        <v>285</v>
      </c>
      <c r="E34" s="7">
        <f t="shared" si="11"/>
        <v>62418868186.34613</v>
      </c>
      <c r="F34" s="7">
        <f t="shared" si="1"/>
        <v>127584166.57289147</v>
      </c>
      <c r="G34" s="7">
        <f t="shared" si="2"/>
        <v>62546452352.919022</v>
      </c>
      <c r="H34" s="7">
        <f t="shared" si="3"/>
        <v>208488174.50973007</v>
      </c>
      <c r="I34" s="8">
        <f t="shared" si="4"/>
        <v>340306898.7303673</v>
      </c>
      <c r="J34" s="7">
        <f t="shared" si="5"/>
        <v>208488174.50973007</v>
      </c>
      <c r="K34" s="8">
        <f t="shared" si="6"/>
        <v>131818724.22063723</v>
      </c>
      <c r="L34" s="7">
        <v>0</v>
      </c>
      <c r="M34" s="7">
        <f t="shared" si="7"/>
        <v>62414633628.69838</v>
      </c>
      <c r="N34" s="147" t="s">
        <v>440</v>
      </c>
      <c r="O34" s="10">
        <f t="shared" si="12"/>
        <v>29</v>
      </c>
      <c r="P34" s="11">
        <f t="shared" si="13"/>
        <v>209949891.36083668</v>
      </c>
      <c r="Q34" s="11">
        <f t="shared" si="8"/>
        <v>132070762.02292641</v>
      </c>
      <c r="R34" s="39">
        <f t="shared" si="14"/>
        <v>342020653.38376307</v>
      </c>
      <c r="S34" s="41">
        <f t="shared" si="15"/>
        <v>0.22222222222222221</v>
      </c>
      <c r="T34" s="40">
        <f t="shared" si="20"/>
        <v>76004589.640836239</v>
      </c>
      <c r="U34" s="15">
        <f t="shared" si="21"/>
        <v>0</v>
      </c>
      <c r="V34" s="15">
        <f t="shared" si="16"/>
        <v>76004589.640836239</v>
      </c>
      <c r="W34" s="13">
        <f t="shared" si="17"/>
        <v>2</v>
      </c>
      <c r="X34" s="14">
        <f t="shared" si="18"/>
        <v>266122057.65092283</v>
      </c>
      <c r="Y34" s="146"/>
    </row>
    <row r="35" spans="1:25" x14ac:dyDescent="0.25">
      <c r="A35" s="1">
        <v>45536</v>
      </c>
      <c r="B35" s="9">
        <f t="shared" si="22"/>
        <v>30</v>
      </c>
      <c r="C35" s="5">
        <f>VLOOKUP(A35,Encargos!$A$8:$B$652,2,0)</f>
        <v>2.8509999999999998E-3</v>
      </c>
      <c r="D35">
        <f t="shared" si="19"/>
        <v>284</v>
      </c>
      <c r="E35" s="7">
        <f t="shared" si="11"/>
        <v>62414633628.69838</v>
      </c>
      <c r="F35" s="7">
        <f t="shared" si="1"/>
        <v>177944120.47541907</v>
      </c>
      <c r="G35" s="7">
        <f t="shared" si="2"/>
        <v>62592577749.173798</v>
      </c>
      <c r="H35" s="7">
        <f t="shared" si="3"/>
        <v>208641925.83057934</v>
      </c>
      <c r="I35" s="8">
        <f t="shared" si="4"/>
        <v>341277113.69864756</v>
      </c>
      <c r="J35" s="7">
        <f t="shared" si="5"/>
        <v>208641925.83057934</v>
      </c>
      <c r="K35" s="8">
        <f t="shared" si="6"/>
        <v>132635187.86806822</v>
      </c>
      <c r="L35" s="7">
        <v>0</v>
      </c>
      <c r="M35" s="7">
        <f t="shared" si="7"/>
        <v>62459942561.305733</v>
      </c>
      <c r="N35" s="147" t="s">
        <v>86</v>
      </c>
      <c r="O35" s="10">
        <f t="shared" si="12"/>
        <v>29</v>
      </c>
      <c r="P35" s="11">
        <f t="shared" si="13"/>
        <v>210319548.7483246</v>
      </c>
      <c r="Q35" s="11">
        <f t="shared" si="8"/>
        <v>133000708.67253697</v>
      </c>
      <c r="R35" s="39">
        <f t="shared" si="14"/>
        <v>343320257.4208616</v>
      </c>
      <c r="S35" s="41">
        <f t="shared" si="15"/>
        <v>0.22222222222222221</v>
      </c>
      <c r="T35" s="40">
        <f t="shared" si="20"/>
        <v>76293390.537969247</v>
      </c>
      <c r="U35" s="15">
        <f t="shared" si="21"/>
        <v>0</v>
      </c>
      <c r="V35" s="15">
        <f t="shared" si="16"/>
        <v>76293390.537969247</v>
      </c>
      <c r="W35" s="13">
        <f t="shared" si="17"/>
        <v>1</v>
      </c>
      <c r="X35" s="14">
        <f t="shared" si="18"/>
        <v>267079444.86403254</v>
      </c>
      <c r="Y35" s="146"/>
    </row>
    <row r="36" spans="1:25" x14ac:dyDescent="0.25">
      <c r="A36" s="1">
        <v>45566</v>
      </c>
      <c r="B36" s="9">
        <f t="shared" si="22"/>
        <v>31</v>
      </c>
      <c r="C36" s="5">
        <f>VLOOKUP(A36,Encargos!$A$8:$B$652,2,0)</f>
        <v>2.5820000000000001E-3</v>
      </c>
      <c r="D36">
        <f t="shared" si="19"/>
        <v>283</v>
      </c>
      <c r="E36" s="7">
        <f t="shared" si="11"/>
        <v>62459942561.305733</v>
      </c>
      <c r="F36" s="7">
        <f t="shared" si="1"/>
        <v>161271571.6932914</v>
      </c>
      <c r="G36" s="7">
        <f t="shared" si="2"/>
        <v>62621214132.999023</v>
      </c>
      <c r="H36" s="7">
        <f t="shared" si="3"/>
        <v>208737380.44333008</v>
      </c>
      <c r="I36" s="8">
        <f t="shared" si="4"/>
        <v>342158291.20621747</v>
      </c>
      <c r="J36" s="7">
        <f t="shared" si="5"/>
        <v>208737380.44333008</v>
      </c>
      <c r="K36" s="8">
        <f t="shared" si="6"/>
        <v>133420910.76288739</v>
      </c>
      <c r="L36" s="7">
        <v>0</v>
      </c>
      <c r="M36" s="7">
        <f t="shared" si="7"/>
        <v>62487793222.236137</v>
      </c>
      <c r="N36" s="147" t="s">
        <v>375</v>
      </c>
      <c r="O36" s="10">
        <f t="shared" si="12"/>
        <v>29</v>
      </c>
      <c r="P36" s="11">
        <f t="shared" si="13"/>
        <v>210310934.04475427</v>
      </c>
      <c r="Q36" s="11">
        <f t="shared" si="8"/>
        <v>133743151.39588393</v>
      </c>
      <c r="R36" s="39">
        <f t="shared" si="14"/>
        <v>344054085.44063818</v>
      </c>
      <c r="S36" s="41">
        <f t="shared" si="15"/>
        <v>0.22222222222222221</v>
      </c>
      <c r="T36" s="40">
        <f t="shared" si="20"/>
        <v>76456463.431252927</v>
      </c>
      <c r="U36" s="15">
        <f t="shared" si="21"/>
        <v>0</v>
      </c>
      <c r="V36" s="15">
        <f t="shared" si="16"/>
        <v>76456463.431252927</v>
      </c>
      <c r="W36" s="13">
        <f t="shared" si="17"/>
        <v>2</v>
      </c>
      <c r="X36" s="14">
        <f t="shared" si="18"/>
        <v>267694978.25027901</v>
      </c>
      <c r="Y36" s="146"/>
    </row>
    <row r="37" spans="1:25" x14ac:dyDescent="0.25">
      <c r="A37" s="1">
        <v>45597</v>
      </c>
      <c r="B37" s="9">
        <f t="shared" si="22"/>
        <v>30</v>
      </c>
      <c r="C37" s="5">
        <f>VLOOKUP(A37,Encargos!$A$8:$B$652,2,0)</f>
        <v>2.313E-3</v>
      </c>
      <c r="D37">
        <f t="shared" si="19"/>
        <v>282</v>
      </c>
      <c r="E37" s="7">
        <f t="shared" si="11"/>
        <v>62487793222.236137</v>
      </c>
      <c r="F37" s="7">
        <f t="shared" si="1"/>
        <v>144534265.72303218</v>
      </c>
      <c r="G37" s="7">
        <f t="shared" si="2"/>
        <v>62632327487.959167</v>
      </c>
      <c r="H37" s="7">
        <f t="shared" si="3"/>
        <v>208774424.9598639</v>
      </c>
      <c r="I37" s="8">
        <f t="shared" si="4"/>
        <v>342949703.33377749</v>
      </c>
      <c r="J37" s="7">
        <f t="shared" si="5"/>
        <v>208774424.9598639</v>
      </c>
      <c r="K37" s="8">
        <f t="shared" si="6"/>
        <v>134175278.37391359</v>
      </c>
      <c r="L37" s="7">
        <v>0</v>
      </c>
      <c r="M37" s="7">
        <f t="shared" si="7"/>
        <v>62498152209.585251</v>
      </c>
      <c r="N37" s="147" t="s">
        <v>88</v>
      </c>
      <c r="O37" s="10">
        <f t="shared" si="12"/>
        <v>29</v>
      </c>
      <c r="P37" s="11">
        <f t="shared" si="13"/>
        <v>210348675.12090719</v>
      </c>
      <c r="Q37" s="11">
        <f t="shared" si="8"/>
        <v>134475269.32293633</v>
      </c>
      <c r="R37" s="39">
        <f t="shared" si="14"/>
        <v>344823944.44384348</v>
      </c>
      <c r="S37" s="41">
        <f t="shared" si="15"/>
        <v>0.22222222222222221</v>
      </c>
      <c r="T37" s="40">
        <f t="shared" si="20"/>
        <v>76627543.209742993</v>
      </c>
      <c r="U37" s="15">
        <f t="shared" si="21"/>
        <v>0</v>
      </c>
      <c r="V37" s="15">
        <f t="shared" si="16"/>
        <v>76627543.209742993</v>
      </c>
      <c r="W37" s="13">
        <f t="shared" si="17"/>
        <v>1</v>
      </c>
      <c r="X37" s="14">
        <f t="shared" si="18"/>
        <v>268251608.29395288</v>
      </c>
      <c r="Y37" s="146"/>
    </row>
    <row r="38" spans="1:25" x14ac:dyDescent="0.25">
      <c r="A38" s="1">
        <v>45627</v>
      </c>
      <c r="B38" s="9">
        <f t="shared" si="22"/>
        <v>31</v>
      </c>
      <c r="C38" s="5">
        <f>VLOOKUP(A38,Encargos!$A$8:$B$652,2,0)</f>
        <v>2.8509999999999998E-3</v>
      </c>
      <c r="D38">
        <f t="shared" si="19"/>
        <v>281</v>
      </c>
      <c r="E38" s="7">
        <f t="shared" si="11"/>
        <v>62498152209.585251</v>
      </c>
      <c r="F38" s="7">
        <f t="shared" si="1"/>
        <v>178182231.94952753</v>
      </c>
      <c r="G38" s="7">
        <f t="shared" si="2"/>
        <v>62676334441.534775</v>
      </c>
      <c r="H38" s="7">
        <f t="shared" si="3"/>
        <v>208921114.80511594</v>
      </c>
      <c r="I38" s="8">
        <f t="shared" si="4"/>
        <v>343927452.93798208</v>
      </c>
      <c r="J38" s="7">
        <f t="shared" si="5"/>
        <v>208921114.80511594</v>
      </c>
      <c r="K38" s="8">
        <f t="shared" si="6"/>
        <v>135006338.13286614</v>
      </c>
      <c r="L38" s="7">
        <v>0</v>
      </c>
      <c r="M38" s="7">
        <f t="shared" si="7"/>
        <v>62541328103.401909</v>
      </c>
      <c r="N38" s="147" t="s">
        <v>376</v>
      </c>
      <c r="O38" s="10">
        <f t="shared" si="12"/>
        <v>29</v>
      </c>
      <c r="P38" s="11">
        <f t="shared" si="13"/>
        <v>210553476.22680816</v>
      </c>
      <c r="Q38" s="11">
        <f t="shared" si="8"/>
        <v>135366375.66532284</v>
      </c>
      <c r="R38" s="39">
        <f t="shared" si="14"/>
        <v>345919851.89213097</v>
      </c>
      <c r="S38" s="41">
        <f t="shared" si="15"/>
        <v>0.22222222222222221</v>
      </c>
      <c r="T38" s="40">
        <f t="shared" si="20"/>
        <v>76871078.198251322</v>
      </c>
      <c r="U38" s="15">
        <f t="shared" si="21"/>
        <v>0</v>
      </c>
      <c r="V38" s="15">
        <f t="shared" si="16"/>
        <v>76871078.198251322</v>
      </c>
      <c r="W38" s="13">
        <f t="shared" si="17"/>
        <v>2</v>
      </c>
      <c r="X38" s="14">
        <f t="shared" si="18"/>
        <v>269141997.0838114</v>
      </c>
      <c r="Y38" s="146"/>
    </row>
    <row r="39" spans="1:25" x14ac:dyDescent="0.25">
      <c r="A39" s="1">
        <v>45658</v>
      </c>
      <c r="B39" s="9">
        <f t="shared" si="22"/>
        <v>31</v>
      </c>
      <c r="C39" s="5">
        <f>VLOOKUP(A39,Encargos!$A$8:$B$652,2,0)</f>
        <v>2.0439999999999998E-3</v>
      </c>
      <c r="D39">
        <f t="shared" si="19"/>
        <v>280</v>
      </c>
      <c r="E39" s="7">
        <f t="shared" si="11"/>
        <v>62541328103.401909</v>
      </c>
      <c r="F39" s="7">
        <f t="shared" si="1"/>
        <v>127834474.64335349</v>
      </c>
      <c r="G39" s="7">
        <f t="shared" si="2"/>
        <v>62669162578.045265</v>
      </c>
      <c r="H39" s="7">
        <f t="shared" si="3"/>
        <v>208897208.59348422</v>
      </c>
      <c r="I39" s="8">
        <f t="shared" si="4"/>
        <v>344630440.65178722</v>
      </c>
      <c r="J39" s="7">
        <f t="shared" si="5"/>
        <v>208897208.59348422</v>
      </c>
      <c r="K39" s="8">
        <f t="shared" si="6"/>
        <v>135733232.058303</v>
      </c>
      <c r="L39" s="7">
        <v>0</v>
      </c>
      <c r="M39" s="7">
        <f t="shared" si="7"/>
        <v>62533429345.986961</v>
      </c>
      <c r="N39" s="147" t="s">
        <v>441</v>
      </c>
      <c r="O39" s="10">
        <f t="shared" si="12"/>
        <v>29</v>
      </c>
      <c r="P39" s="11">
        <f t="shared" si="13"/>
        <v>210373213.85836154</v>
      </c>
      <c r="Q39" s="11">
        <f t="shared" si="8"/>
        <v>135992754.41150314</v>
      </c>
      <c r="R39" s="39">
        <f t="shared" si="14"/>
        <v>346365968.26986468</v>
      </c>
      <c r="S39" s="41">
        <f t="shared" si="15"/>
        <v>0.33333333333333331</v>
      </c>
      <c r="T39" s="40">
        <f t="shared" si="20"/>
        <v>115455322.75662155</v>
      </c>
      <c r="U39" s="15">
        <f t="shared" si="21"/>
        <v>0</v>
      </c>
      <c r="V39" s="15">
        <f t="shared" si="16"/>
        <v>115455322.75662155</v>
      </c>
      <c r="W39" s="13">
        <f t="shared" si="17"/>
        <v>2</v>
      </c>
      <c r="X39" s="14">
        <f t="shared" si="18"/>
        <v>230994654.45271245</v>
      </c>
      <c r="Y39" s="146"/>
    </row>
    <row r="40" spans="1:25" x14ac:dyDescent="0.25">
      <c r="A40" s="1">
        <v>45689</v>
      </c>
      <c r="B40" s="9">
        <f t="shared" si="22"/>
        <v>28</v>
      </c>
      <c r="C40" s="5">
        <f>VLOOKUP(A40,Encargos!$A$8:$B$652,2,0)</f>
        <v>2.313E-3</v>
      </c>
      <c r="D40">
        <f t="shared" si="19"/>
        <v>279</v>
      </c>
      <c r="E40" s="7">
        <f t="shared" si="11"/>
        <v>62533429345.986961</v>
      </c>
      <c r="F40" s="7">
        <f t="shared" si="1"/>
        <v>144639822.07726783</v>
      </c>
      <c r="G40" s="7">
        <f t="shared" si="2"/>
        <v>62678069168.064232</v>
      </c>
      <c r="H40" s="7">
        <f t="shared" si="3"/>
        <v>208926897.22688079</v>
      </c>
      <c r="I40" s="8">
        <f t="shared" si="4"/>
        <v>345427570.8610149</v>
      </c>
      <c r="J40" s="7">
        <f t="shared" si="5"/>
        <v>208926897.22688079</v>
      </c>
      <c r="K40" s="8">
        <f t="shared" si="6"/>
        <v>136500673.63413411</v>
      </c>
      <c r="L40" s="7">
        <v>0</v>
      </c>
      <c r="M40" s="7">
        <f t="shared" si="7"/>
        <v>62541568494.430099</v>
      </c>
      <c r="N40" s="147" t="s">
        <v>91</v>
      </c>
      <c r="O40" s="10">
        <f t="shared" si="12"/>
        <v>27</v>
      </c>
      <c r="P40" s="11">
        <f t="shared" si="13"/>
        <v>210505580.10950494</v>
      </c>
      <c r="Q40" s="11">
        <f t="shared" si="8"/>
        <v>136805111.19675496</v>
      </c>
      <c r="R40" s="39">
        <f t="shared" si="14"/>
        <v>347310691.30625987</v>
      </c>
      <c r="S40" s="41">
        <f t="shared" si="15"/>
        <v>0.33333333333333331</v>
      </c>
      <c r="T40" s="40">
        <f t="shared" si="20"/>
        <v>115770230.43541995</v>
      </c>
      <c r="U40" s="15">
        <f t="shared" si="21"/>
        <v>0</v>
      </c>
      <c r="V40" s="15">
        <f t="shared" si="16"/>
        <v>115770230.43541995</v>
      </c>
      <c r="W40" s="13">
        <f t="shared" si="17"/>
        <v>1</v>
      </c>
      <c r="X40" s="14">
        <f t="shared" si="18"/>
        <v>231589308.34556571</v>
      </c>
      <c r="Y40" s="146"/>
    </row>
    <row r="41" spans="1:25" x14ac:dyDescent="0.25">
      <c r="A41" s="1">
        <v>45717</v>
      </c>
      <c r="B41" s="9">
        <f t="shared" si="22"/>
        <v>31</v>
      </c>
      <c r="C41" s="5">
        <f>VLOOKUP(A41,Encargos!$A$8:$B$652,2,0)</f>
        <v>2.5820000000000001E-3</v>
      </c>
      <c r="D41">
        <f t="shared" si="19"/>
        <v>278</v>
      </c>
      <c r="E41" s="7">
        <f t="shared" si="11"/>
        <v>62541568494.430099</v>
      </c>
      <c r="F41" s="7">
        <f t="shared" si="1"/>
        <v>161482329.85261852</v>
      </c>
      <c r="G41" s="7">
        <f t="shared" si="2"/>
        <v>62703050824.282715</v>
      </c>
      <c r="H41" s="7">
        <f t="shared" si="3"/>
        <v>209010169.41427574</v>
      </c>
      <c r="I41" s="8">
        <f t="shared" si="4"/>
        <v>346319464.84897804</v>
      </c>
      <c r="J41" s="7">
        <f t="shared" si="5"/>
        <v>209010169.41427574</v>
      </c>
      <c r="K41" s="8">
        <f t="shared" si="6"/>
        <v>137309295.43470231</v>
      </c>
      <c r="L41" s="7">
        <v>0</v>
      </c>
      <c r="M41" s="7">
        <f t="shared" si="7"/>
        <v>62565741528.848015</v>
      </c>
      <c r="N41" s="147" t="s">
        <v>442</v>
      </c>
      <c r="O41" s="10">
        <f t="shared" si="12"/>
        <v>29</v>
      </c>
      <c r="P41" s="11">
        <f t="shared" si="13"/>
        <v>210597387.50558764</v>
      </c>
      <c r="Q41" s="11">
        <f t="shared" si="8"/>
        <v>137640927.36574063</v>
      </c>
      <c r="R41" s="39">
        <f t="shared" si="14"/>
        <v>348238314.87132823</v>
      </c>
      <c r="S41" s="41">
        <f t="shared" si="15"/>
        <v>0.33333333333333331</v>
      </c>
      <c r="T41" s="40">
        <f t="shared" si="20"/>
        <v>116079438.29044273</v>
      </c>
      <c r="U41" s="15">
        <f t="shared" si="21"/>
        <v>0</v>
      </c>
      <c r="V41" s="15">
        <f t="shared" si="16"/>
        <v>116079438.29044273</v>
      </c>
      <c r="W41" s="13">
        <f t="shared" si="17"/>
        <v>2</v>
      </c>
      <c r="X41" s="14">
        <f t="shared" si="18"/>
        <v>232239317.89708433</v>
      </c>
      <c r="Y41" s="146"/>
    </row>
    <row r="42" spans="1:25" x14ac:dyDescent="0.25">
      <c r="A42" s="1">
        <v>45748</v>
      </c>
      <c r="B42" s="9">
        <f t="shared" si="22"/>
        <v>30</v>
      </c>
      <c r="C42" s="5">
        <f>VLOOKUP(A42,Encargos!$A$8:$B$652,2,0)</f>
        <v>2.0439999999999998E-3</v>
      </c>
      <c r="D42">
        <f t="shared" si="19"/>
        <v>277</v>
      </c>
      <c r="E42" s="7">
        <f t="shared" si="11"/>
        <v>62565741528.848015</v>
      </c>
      <c r="F42" s="7">
        <f t="shared" si="1"/>
        <v>127884375.68496533</v>
      </c>
      <c r="G42" s="7">
        <f t="shared" si="2"/>
        <v>62693625904.532982</v>
      </c>
      <c r="H42" s="7">
        <f t="shared" si="3"/>
        <v>208978753.01510996</v>
      </c>
      <c r="I42" s="8">
        <f t="shared" si="4"/>
        <v>347027341.83512932</v>
      </c>
      <c r="J42" s="7">
        <f t="shared" si="5"/>
        <v>208978753.01510996</v>
      </c>
      <c r="K42" s="8">
        <f t="shared" si="6"/>
        <v>138048588.82001936</v>
      </c>
      <c r="L42" s="7">
        <v>0</v>
      </c>
      <c r="M42" s="7">
        <f t="shared" si="7"/>
        <v>62555577315.712959</v>
      </c>
      <c r="N42" s="147" t="s">
        <v>93</v>
      </c>
      <c r="O42" s="10">
        <f t="shared" si="12"/>
        <v>29</v>
      </c>
      <c r="P42" s="11">
        <f t="shared" si="13"/>
        <v>210511999.48686099</v>
      </c>
      <c r="Q42" s="11">
        <f t="shared" si="8"/>
        <v>138321345.13936961</v>
      </c>
      <c r="R42" s="39">
        <f t="shared" si="14"/>
        <v>348833344.6262306</v>
      </c>
      <c r="S42" s="41">
        <f t="shared" si="15"/>
        <v>0.33333333333333331</v>
      </c>
      <c r="T42" s="40">
        <f t="shared" si="20"/>
        <v>116277781.54207686</v>
      </c>
      <c r="U42" s="15">
        <f t="shared" si="21"/>
        <v>0</v>
      </c>
      <c r="V42" s="15">
        <f t="shared" si="16"/>
        <v>116277781.54207686</v>
      </c>
      <c r="W42" s="13">
        <f t="shared" si="17"/>
        <v>1</v>
      </c>
      <c r="X42" s="14">
        <f t="shared" si="18"/>
        <v>232595110.32332745</v>
      </c>
      <c r="Y42" s="146"/>
    </row>
    <row r="43" spans="1:25" x14ac:dyDescent="0.25">
      <c r="A43" s="1">
        <v>45778</v>
      </c>
      <c r="B43" s="9">
        <f t="shared" si="22"/>
        <v>31</v>
      </c>
      <c r="C43" s="5">
        <f>VLOOKUP(A43,Encargos!$A$8:$B$652,2,0)</f>
        <v>1.7750000000000001E-3</v>
      </c>
      <c r="D43">
        <f t="shared" si="19"/>
        <v>276</v>
      </c>
      <c r="E43" s="7">
        <f t="shared" si="11"/>
        <v>62555577315.712959</v>
      </c>
      <c r="F43" s="7">
        <f t="shared" si="1"/>
        <v>111036149.73539051</v>
      </c>
      <c r="G43" s="7">
        <f t="shared" si="2"/>
        <v>62666613465.448349</v>
      </c>
      <c r="H43" s="7">
        <f t="shared" si="3"/>
        <v>208888711.55149451</v>
      </c>
      <c r="I43" s="8">
        <f t="shared" si="4"/>
        <v>347643315.36688668</v>
      </c>
      <c r="J43" s="7">
        <f t="shared" si="5"/>
        <v>208888711.55149451</v>
      </c>
      <c r="K43" s="8">
        <f t="shared" si="6"/>
        <v>138754603.81539217</v>
      </c>
      <c r="L43" s="7">
        <v>0</v>
      </c>
      <c r="M43" s="7">
        <f t="shared" si="7"/>
        <v>62527858861.63295</v>
      </c>
      <c r="N43" s="147" t="s">
        <v>443</v>
      </c>
      <c r="O43" s="10">
        <f t="shared" si="12"/>
        <v>29</v>
      </c>
      <c r="P43" s="11">
        <f t="shared" si="13"/>
        <v>210321280.41081095</v>
      </c>
      <c r="Q43" s="11">
        <f t="shared" si="8"/>
        <v>138984990.41310599</v>
      </c>
      <c r="R43" s="39">
        <f t="shared" si="14"/>
        <v>349306270.82391691</v>
      </c>
      <c r="S43" s="41">
        <f t="shared" si="15"/>
        <v>0.33333333333333331</v>
      </c>
      <c r="T43" s="40">
        <f t="shared" si="20"/>
        <v>116435423.60797229</v>
      </c>
      <c r="U43" s="15">
        <f t="shared" si="21"/>
        <v>0</v>
      </c>
      <c r="V43" s="15">
        <f t="shared" si="16"/>
        <v>116435423.60797229</v>
      </c>
      <c r="W43" s="13">
        <f t="shared" si="17"/>
        <v>2</v>
      </c>
      <c r="X43" s="14">
        <f t="shared" si="18"/>
        <v>232951535.2246491</v>
      </c>
      <c r="Y43" s="146"/>
    </row>
    <row r="44" spans="1:25" x14ac:dyDescent="0.25">
      <c r="A44" s="1">
        <v>45809</v>
      </c>
      <c r="B44" s="9">
        <f t="shared" si="22"/>
        <v>30</v>
      </c>
      <c r="C44" s="5">
        <f>VLOOKUP(A44,Encargos!$A$8:$B$652,2,0)</f>
        <v>2.0439999999999998E-3</v>
      </c>
      <c r="D44">
        <f t="shared" si="19"/>
        <v>275</v>
      </c>
      <c r="E44" s="7">
        <f t="shared" si="11"/>
        <v>62527858861.63295</v>
      </c>
      <c r="F44" s="7">
        <f t="shared" si="1"/>
        <v>127806943.51317774</v>
      </c>
      <c r="G44" s="7">
        <f t="shared" si="2"/>
        <v>62655665805.146126</v>
      </c>
      <c r="H44" s="7">
        <f t="shared" si="3"/>
        <v>208852219.35048711</v>
      </c>
      <c r="I44" s="8">
        <f t="shared" si="4"/>
        <v>348353898.30349654</v>
      </c>
      <c r="J44" s="7">
        <f t="shared" si="5"/>
        <v>208852219.35048711</v>
      </c>
      <c r="K44" s="8">
        <f t="shared" si="6"/>
        <v>139501678.95300943</v>
      </c>
      <c r="L44" s="7">
        <v>0</v>
      </c>
      <c r="M44" s="7">
        <f t="shared" si="7"/>
        <v>62516164126.193115</v>
      </c>
      <c r="N44" s="147" t="s">
        <v>95</v>
      </c>
      <c r="O44" s="10">
        <f t="shared" si="12"/>
        <v>29</v>
      </c>
      <c r="P44" s="11">
        <f t="shared" si="13"/>
        <v>210389498.48463911</v>
      </c>
      <c r="Q44" s="11">
        <f t="shared" si="8"/>
        <v>139777306.28697667</v>
      </c>
      <c r="R44" s="39">
        <f t="shared" si="14"/>
        <v>350166804.77161574</v>
      </c>
      <c r="S44" s="41">
        <f t="shared" si="15"/>
        <v>0.33333333333333331</v>
      </c>
      <c r="T44" s="40">
        <f t="shared" si="20"/>
        <v>116722268.25720525</v>
      </c>
      <c r="U44" s="15">
        <f t="shared" si="21"/>
        <v>0</v>
      </c>
      <c r="V44" s="15">
        <f t="shared" si="16"/>
        <v>116722268.25720525</v>
      </c>
      <c r="W44" s="13">
        <f t="shared" si="17"/>
        <v>1</v>
      </c>
      <c r="X44" s="14">
        <f t="shared" si="18"/>
        <v>233488413.57499948</v>
      </c>
      <c r="Y44" s="146"/>
    </row>
    <row r="45" spans="1:25" x14ac:dyDescent="0.25">
      <c r="A45" s="1">
        <v>45839</v>
      </c>
      <c r="B45" s="9">
        <f t="shared" si="22"/>
        <v>31</v>
      </c>
      <c r="C45" s="5">
        <f>VLOOKUP(A45,Encargos!$A$8:$B$652,2,0)</f>
        <v>2.313E-3</v>
      </c>
      <c r="D45">
        <f t="shared" si="19"/>
        <v>274</v>
      </c>
      <c r="E45" s="7">
        <f t="shared" si="11"/>
        <v>62516164126.193115</v>
      </c>
      <c r="F45" s="7">
        <f t="shared" si="1"/>
        <v>144599887.62388468</v>
      </c>
      <c r="G45" s="7">
        <f t="shared" si="2"/>
        <v>62660764013.817001</v>
      </c>
      <c r="H45" s="7">
        <f t="shared" si="3"/>
        <v>208869213.37939003</v>
      </c>
      <c r="I45" s="8">
        <f t="shared" si="4"/>
        <v>349159640.87027252</v>
      </c>
      <c r="J45" s="7">
        <f t="shared" si="5"/>
        <v>208869213.37939003</v>
      </c>
      <c r="K45" s="8">
        <f t="shared" si="6"/>
        <v>140290427.49088249</v>
      </c>
      <c r="L45" s="7">
        <v>0</v>
      </c>
      <c r="M45" s="7">
        <f t="shared" si="7"/>
        <v>62520473586.326118</v>
      </c>
      <c r="N45" s="147" t="s">
        <v>444</v>
      </c>
      <c r="O45" s="10">
        <f t="shared" si="12"/>
        <v>29</v>
      </c>
      <c r="P45" s="11">
        <f t="shared" si="13"/>
        <v>210412141.37968808</v>
      </c>
      <c r="Q45" s="11">
        <f t="shared" si="8"/>
        <v>140593961.66680151</v>
      </c>
      <c r="R45" s="39">
        <f t="shared" si="14"/>
        <v>351006103.0464896</v>
      </c>
      <c r="S45" s="41">
        <f t="shared" si="15"/>
        <v>0.33333333333333331</v>
      </c>
      <c r="T45" s="40">
        <f t="shared" si="20"/>
        <v>117002034.34882987</v>
      </c>
      <c r="U45" s="15">
        <f t="shared" si="21"/>
        <v>0</v>
      </c>
      <c r="V45" s="15">
        <f t="shared" si="16"/>
        <v>117002034.34882987</v>
      </c>
      <c r="W45" s="13">
        <f t="shared" si="17"/>
        <v>2</v>
      </c>
      <c r="X45" s="14">
        <f t="shared" si="18"/>
        <v>234085149.35914096</v>
      </c>
      <c r="Y45" s="146"/>
    </row>
    <row r="46" spans="1:25" x14ac:dyDescent="0.25">
      <c r="A46" s="1">
        <v>45870</v>
      </c>
      <c r="B46" s="9">
        <f t="shared" si="22"/>
        <v>31</v>
      </c>
      <c r="C46" s="5">
        <f>VLOOKUP(A46,Encargos!$A$8:$B$652,2,0)</f>
        <v>2.0439999999999998E-3</v>
      </c>
      <c r="D46">
        <f t="shared" si="19"/>
        <v>273</v>
      </c>
      <c r="E46" s="7">
        <f t="shared" si="11"/>
        <v>62520473586.326118</v>
      </c>
      <c r="F46" s="7">
        <f t="shared" si="1"/>
        <v>127791848.01045057</v>
      </c>
      <c r="G46" s="7">
        <f t="shared" si="2"/>
        <v>62648265434.336571</v>
      </c>
      <c r="H46" s="7">
        <f t="shared" si="3"/>
        <v>208827551.4477886</v>
      </c>
      <c r="I46" s="8">
        <f t="shared" si="4"/>
        <v>349873323.17621142</v>
      </c>
      <c r="J46" s="7">
        <f t="shared" si="5"/>
        <v>208827551.4477886</v>
      </c>
      <c r="K46" s="8">
        <f t="shared" si="6"/>
        <v>141045771.72842282</v>
      </c>
      <c r="L46" s="7">
        <v>0</v>
      </c>
      <c r="M46" s="7">
        <f t="shared" si="7"/>
        <v>62507219662.608154</v>
      </c>
      <c r="N46" s="147" t="s">
        <v>445</v>
      </c>
      <c r="O46" s="10">
        <f t="shared" si="12"/>
        <v>29</v>
      </c>
      <c r="P46" s="11">
        <f t="shared" si="13"/>
        <v>210319801.80114493</v>
      </c>
      <c r="Q46" s="11">
        <f t="shared" si="8"/>
        <v>141315451.67365664</v>
      </c>
      <c r="R46" s="39">
        <f t="shared" si="14"/>
        <v>351635253.47480154</v>
      </c>
      <c r="S46" s="41">
        <f t="shared" si="15"/>
        <v>0.33333333333333331</v>
      </c>
      <c r="T46" s="40">
        <f t="shared" si="20"/>
        <v>117211751.15826717</v>
      </c>
      <c r="U46" s="15">
        <f t="shared" si="21"/>
        <v>0</v>
      </c>
      <c r="V46" s="15">
        <f t="shared" si="16"/>
        <v>117211751.15826717</v>
      </c>
      <c r="W46" s="13">
        <f t="shared" si="17"/>
        <v>2</v>
      </c>
      <c r="X46" s="14">
        <f t="shared" si="18"/>
        <v>234516908.19130382</v>
      </c>
      <c r="Y46" s="146"/>
    </row>
    <row r="47" spans="1:25" x14ac:dyDescent="0.25">
      <c r="A47" s="1">
        <v>45901</v>
      </c>
      <c r="B47" s="9">
        <f t="shared" si="22"/>
        <v>30</v>
      </c>
      <c r="C47" s="5">
        <f>VLOOKUP(A47,Encargos!$A$8:$B$652,2,0)</f>
        <v>2.8509999999999998E-3</v>
      </c>
      <c r="D47">
        <f t="shared" si="19"/>
        <v>272</v>
      </c>
      <c r="E47" s="7">
        <f t="shared" si="11"/>
        <v>62507219662.608154</v>
      </c>
      <c r="F47" s="7">
        <f t="shared" si="1"/>
        <v>178208083.25809583</v>
      </c>
      <c r="G47" s="7">
        <f t="shared" si="2"/>
        <v>62685427745.866249</v>
      </c>
      <c r="H47" s="7">
        <f t="shared" si="3"/>
        <v>208951425.81955418</v>
      </c>
      <c r="I47" s="8">
        <f t="shared" si="4"/>
        <v>350870812.02058679</v>
      </c>
      <c r="J47" s="7">
        <f t="shared" si="5"/>
        <v>208951425.81955418</v>
      </c>
      <c r="K47" s="8">
        <f t="shared" si="6"/>
        <v>141919386.20103261</v>
      </c>
      <c r="L47" s="7">
        <v>0</v>
      </c>
      <c r="M47" s="7">
        <f t="shared" si="7"/>
        <v>62543508359.665222</v>
      </c>
      <c r="N47" s="147" t="s">
        <v>98</v>
      </c>
      <c r="O47" s="10">
        <f t="shared" si="12"/>
        <v>29</v>
      </c>
      <c r="P47" s="11">
        <f t="shared" si="13"/>
        <v>210660898.16746894</v>
      </c>
      <c r="Q47" s="11">
        <f t="shared" si="8"/>
        <v>142310492.73201978</v>
      </c>
      <c r="R47" s="39">
        <f t="shared" si="14"/>
        <v>352971390.89948869</v>
      </c>
      <c r="S47" s="41">
        <f t="shared" si="15"/>
        <v>0.33333333333333331</v>
      </c>
      <c r="T47" s="40">
        <f t="shared" si="20"/>
        <v>117657130.29982956</v>
      </c>
      <c r="U47" s="15">
        <f t="shared" si="21"/>
        <v>0</v>
      </c>
      <c r="V47" s="15">
        <f t="shared" si="16"/>
        <v>117657130.29982956</v>
      </c>
      <c r="W47" s="13">
        <f t="shared" si="17"/>
        <v>1</v>
      </c>
      <c r="X47" s="14">
        <f t="shared" si="18"/>
        <v>235358489.08418033</v>
      </c>
      <c r="Y47" s="146"/>
    </row>
    <row r="48" spans="1:25" x14ac:dyDescent="0.25">
      <c r="A48" s="1">
        <v>45931</v>
      </c>
      <c r="B48" s="9">
        <f t="shared" si="22"/>
        <v>31</v>
      </c>
      <c r="C48" s="5">
        <f>VLOOKUP(A48,Encargos!$A$8:$B$652,2,0)</f>
        <v>2.313E-3</v>
      </c>
      <c r="D48">
        <f t="shared" si="19"/>
        <v>271</v>
      </c>
      <c r="E48" s="7">
        <f t="shared" si="11"/>
        <v>62543508359.665222</v>
      </c>
      <c r="F48" s="7">
        <f t="shared" si="1"/>
        <v>144663134.83590564</v>
      </c>
      <c r="G48" s="7">
        <f t="shared" si="2"/>
        <v>62688171494.501129</v>
      </c>
      <c r="H48" s="7">
        <f t="shared" si="3"/>
        <v>208960571.6483371</v>
      </c>
      <c r="I48" s="8">
        <f t="shared" si="4"/>
        <v>351682376.20879042</v>
      </c>
      <c r="J48" s="7">
        <f t="shared" si="5"/>
        <v>208960571.6483371</v>
      </c>
      <c r="K48" s="8">
        <f t="shared" si="6"/>
        <v>142721804.56045333</v>
      </c>
      <c r="L48" s="7">
        <v>0</v>
      </c>
      <c r="M48" s="7">
        <f t="shared" si="7"/>
        <v>62545449689.940674</v>
      </c>
      <c r="N48" s="147" t="s">
        <v>377</v>
      </c>
      <c r="O48" s="10">
        <f t="shared" si="12"/>
        <v>29</v>
      </c>
      <c r="P48" s="11">
        <f t="shared" si="13"/>
        <v>210511580.08019364</v>
      </c>
      <c r="Q48" s="11">
        <f t="shared" si="8"/>
        <v>143030599.29511726</v>
      </c>
      <c r="R48" s="39">
        <f t="shared" si="14"/>
        <v>353542179.3753109</v>
      </c>
      <c r="S48" s="41">
        <f t="shared" si="15"/>
        <v>0.33333333333333331</v>
      </c>
      <c r="T48" s="40">
        <f t="shared" si="20"/>
        <v>117847393.12510362</v>
      </c>
      <c r="U48" s="15">
        <f t="shared" si="21"/>
        <v>0</v>
      </c>
      <c r="V48" s="15">
        <f t="shared" si="16"/>
        <v>117847393.12510362</v>
      </c>
      <c r="W48" s="13">
        <f t="shared" si="17"/>
        <v>2</v>
      </c>
      <c r="X48" s="14">
        <f t="shared" si="18"/>
        <v>235784617.71360275</v>
      </c>
      <c r="Y48" s="146"/>
    </row>
    <row r="49" spans="1:25" x14ac:dyDescent="0.25">
      <c r="A49" s="1">
        <v>45962</v>
      </c>
      <c r="B49" s="9">
        <f t="shared" si="22"/>
        <v>30</v>
      </c>
      <c r="C49" s="5">
        <f>VLOOKUP(A49,Encargos!$A$8:$B$652,2,0)</f>
        <v>2.5820000000000001E-3</v>
      </c>
      <c r="D49">
        <f t="shared" si="19"/>
        <v>270</v>
      </c>
      <c r="E49" s="7">
        <f t="shared" si="11"/>
        <v>62545449689.940674</v>
      </c>
      <c r="F49" s="7">
        <f t="shared" si="1"/>
        <v>161492351.09942684</v>
      </c>
      <c r="G49" s="7">
        <f t="shared" si="2"/>
        <v>62706942041.0401</v>
      </c>
      <c r="H49" s="7">
        <f t="shared" si="3"/>
        <v>209023140.13680035</v>
      </c>
      <c r="I49" s="8">
        <f t="shared" si="4"/>
        <v>352590420.1041615</v>
      </c>
      <c r="J49" s="7">
        <f t="shared" si="5"/>
        <v>209023140.13680035</v>
      </c>
      <c r="K49" s="8">
        <f t="shared" si="6"/>
        <v>143567279.96736115</v>
      </c>
      <c r="L49" s="7">
        <v>0</v>
      </c>
      <c r="M49" s="7">
        <f t="shared" si="7"/>
        <v>62563374761.072739</v>
      </c>
      <c r="N49" s="147" t="s">
        <v>100</v>
      </c>
      <c r="O49" s="10">
        <f t="shared" si="12"/>
        <v>29</v>
      </c>
      <c r="P49" s="11">
        <f t="shared" si="13"/>
        <v>210683722.58233544</v>
      </c>
      <c r="Q49" s="11">
        <f t="shared" si="8"/>
        <v>143925598.92038193</v>
      </c>
      <c r="R49" s="39">
        <f t="shared" si="14"/>
        <v>354609321.50271738</v>
      </c>
      <c r="S49" s="41">
        <f t="shared" si="15"/>
        <v>0.33333333333333331</v>
      </c>
      <c r="T49" s="40">
        <f t="shared" si="20"/>
        <v>118203107.16757245</v>
      </c>
      <c r="U49" s="15">
        <f t="shared" si="21"/>
        <v>0</v>
      </c>
      <c r="V49" s="15">
        <f t="shared" si="16"/>
        <v>118203107.16757245</v>
      </c>
      <c r="W49" s="13">
        <f t="shared" si="17"/>
        <v>1</v>
      </c>
      <c r="X49" s="14">
        <f t="shared" si="18"/>
        <v>236454877.52363002</v>
      </c>
      <c r="Y49" s="146"/>
    </row>
    <row r="50" spans="1:25" x14ac:dyDescent="0.25">
      <c r="A50" s="1">
        <v>45992</v>
      </c>
      <c r="B50" s="9">
        <f t="shared" si="22"/>
        <v>31</v>
      </c>
      <c r="C50" s="5">
        <f>VLOOKUP(A50,Encargos!$A$8:$B$652,2,0)</f>
        <v>2.8509999999999998E-3</v>
      </c>
      <c r="D50">
        <f t="shared" si="19"/>
        <v>269</v>
      </c>
      <c r="E50" s="7">
        <f t="shared" si="11"/>
        <v>62563374761.072739</v>
      </c>
      <c r="F50" s="7">
        <f t="shared" si="1"/>
        <v>178368181.44381836</v>
      </c>
      <c r="G50" s="7">
        <f t="shared" si="2"/>
        <v>62741742942.516556</v>
      </c>
      <c r="H50" s="7">
        <f t="shared" si="3"/>
        <v>209139143.14172187</v>
      </c>
      <c r="I50" s="8">
        <f t="shared" si="4"/>
        <v>353595655.39187849</v>
      </c>
      <c r="J50" s="7">
        <f t="shared" si="5"/>
        <v>209139143.14172187</v>
      </c>
      <c r="K50" s="8">
        <f t="shared" si="6"/>
        <v>144456512.25015661</v>
      </c>
      <c r="L50" s="7">
        <v>0</v>
      </c>
      <c r="M50" s="7">
        <f t="shared" si="7"/>
        <v>62597286430.266403</v>
      </c>
      <c r="N50" s="147" t="s">
        <v>378</v>
      </c>
      <c r="O50" s="10">
        <f t="shared" si="12"/>
        <v>29</v>
      </c>
      <c r="P50" s="11">
        <f t="shared" si="13"/>
        <v>210802311.31696984</v>
      </c>
      <c r="Q50" s="11">
        <f t="shared" si="8"/>
        <v>144841751.69103873</v>
      </c>
      <c r="R50" s="39">
        <f t="shared" si="14"/>
        <v>355644063.0080086</v>
      </c>
      <c r="S50" s="41">
        <f t="shared" si="15"/>
        <v>0.33333333333333331</v>
      </c>
      <c r="T50" s="40">
        <f t="shared" si="20"/>
        <v>118548021.00266953</v>
      </c>
      <c r="U50" s="15">
        <f t="shared" si="21"/>
        <v>0</v>
      </c>
      <c r="V50" s="15">
        <f t="shared" si="16"/>
        <v>118548021.00266953</v>
      </c>
      <c r="W50" s="13">
        <f t="shared" si="17"/>
        <v>2</v>
      </c>
      <c r="X50" s="14">
        <f t="shared" si="18"/>
        <v>237178194.01247028</v>
      </c>
      <c r="Y50" s="146"/>
    </row>
    <row r="51" spans="1:25" x14ac:dyDescent="0.25">
      <c r="A51" s="1">
        <v>46023</v>
      </c>
      <c r="B51" s="9">
        <f t="shared" si="22"/>
        <v>31</v>
      </c>
      <c r="C51" s="5">
        <f>VLOOKUP(A51,Encargos!$A$8:$B$652,2,0)</f>
        <v>2.0439999999999998E-3</v>
      </c>
      <c r="D51">
        <f t="shared" si="19"/>
        <v>268</v>
      </c>
      <c r="E51" s="7">
        <f t="shared" si="11"/>
        <v>62597286430.266403</v>
      </c>
      <c r="F51" s="7">
        <f t="shared" si="1"/>
        <v>127948853.46346451</v>
      </c>
      <c r="G51" s="7">
        <f t="shared" si="2"/>
        <v>62725235283.729866</v>
      </c>
      <c r="H51" s="7">
        <f t="shared" si="3"/>
        <v>209084117.6124329</v>
      </c>
      <c r="I51" s="8">
        <f t="shared" si="4"/>
        <v>354318404.91149944</v>
      </c>
      <c r="J51" s="7">
        <f t="shared" si="5"/>
        <v>209084117.6124329</v>
      </c>
      <c r="K51" s="8">
        <f t="shared" si="6"/>
        <v>145234287.29906654</v>
      </c>
      <c r="L51" s="7">
        <v>0</v>
      </c>
      <c r="M51" s="7">
        <f t="shared" si="7"/>
        <v>62580000996.430801</v>
      </c>
      <c r="N51" s="147" t="s">
        <v>446</v>
      </c>
      <c r="O51" s="10">
        <f t="shared" si="12"/>
        <v>29</v>
      </c>
      <c r="P51" s="11">
        <f t="shared" si="13"/>
        <v>210590744.53941059</v>
      </c>
      <c r="Q51" s="11">
        <f t="shared" si="8"/>
        <v>145511975.69883153</v>
      </c>
      <c r="R51" s="39">
        <f t="shared" si="14"/>
        <v>356102720.23824215</v>
      </c>
      <c r="S51" s="41">
        <f t="shared" si="15"/>
        <v>0.44444444444444442</v>
      </c>
      <c r="T51" s="40">
        <f t="shared" si="20"/>
        <v>158267875.66144094</v>
      </c>
      <c r="U51" s="15">
        <f t="shared" si="21"/>
        <v>0</v>
      </c>
      <c r="V51" s="15">
        <f t="shared" si="16"/>
        <v>158267875.66144094</v>
      </c>
      <c r="W51" s="13">
        <f t="shared" si="17"/>
        <v>2</v>
      </c>
      <c r="X51" s="14">
        <f t="shared" si="18"/>
        <v>197910246.3024044</v>
      </c>
      <c r="Y51" s="146"/>
    </row>
    <row r="52" spans="1:25" x14ac:dyDescent="0.25">
      <c r="A52" s="1">
        <v>46054</v>
      </c>
      <c r="B52" s="9">
        <f t="shared" si="22"/>
        <v>28</v>
      </c>
      <c r="C52" s="5">
        <f>VLOOKUP(A52,Encargos!$A$8:$B$652,2,0)</f>
        <v>2.5820000000000001E-3</v>
      </c>
      <c r="D52">
        <f t="shared" si="19"/>
        <v>267</v>
      </c>
      <c r="E52" s="7">
        <f t="shared" si="11"/>
        <v>62580000996.430801</v>
      </c>
      <c r="F52" s="7">
        <f t="shared" si="1"/>
        <v>161581562.57278433</v>
      </c>
      <c r="G52" s="7">
        <f t="shared" si="2"/>
        <v>62741582559.003586</v>
      </c>
      <c r="H52" s="7">
        <f t="shared" si="3"/>
        <v>209138608.53001195</v>
      </c>
      <c r="I52" s="8">
        <f t="shared" si="4"/>
        <v>355233255.0329811</v>
      </c>
      <c r="J52" s="7">
        <f t="shared" si="5"/>
        <v>209138608.53001195</v>
      </c>
      <c r="K52" s="8">
        <f t="shared" si="6"/>
        <v>146094646.50296915</v>
      </c>
      <c r="L52" s="7">
        <v>0</v>
      </c>
      <c r="M52" s="7">
        <f t="shared" si="7"/>
        <v>62595487912.500618</v>
      </c>
      <c r="N52" s="147" t="s">
        <v>103</v>
      </c>
      <c r="O52" s="10">
        <f t="shared" si="12"/>
        <v>27</v>
      </c>
      <c r="P52" s="11">
        <f t="shared" si="13"/>
        <v>210803890.74224731</v>
      </c>
      <c r="Q52" s="11">
        <f t="shared" si="8"/>
        <v>146458374.11048287</v>
      </c>
      <c r="R52" s="39">
        <f t="shared" si="14"/>
        <v>357262264.85273015</v>
      </c>
      <c r="S52" s="41">
        <f t="shared" si="15"/>
        <v>0.44444444444444442</v>
      </c>
      <c r="T52" s="40">
        <f t="shared" si="20"/>
        <v>158783228.8234356</v>
      </c>
      <c r="U52" s="15">
        <f t="shared" si="21"/>
        <v>0</v>
      </c>
      <c r="V52" s="15">
        <f t="shared" si="16"/>
        <v>158783228.8234356</v>
      </c>
      <c r="W52" s="13">
        <f t="shared" si="17"/>
        <v>1</v>
      </c>
      <c r="X52" s="14">
        <f t="shared" si="18"/>
        <v>198519006.07012001</v>
      </c>
      <c r="Y52" s="146"/>
    </row>
    <row r="53" spans="1:25" x14ac:dyDescent="0.25">
      <c r="A53" s="1">
        <v>46082</v>
      </c>
      <c r="B53" s="9">
        <f t="shared" si="22"/>
        <v>31</v>
      </c>
      <c r="C53" s="5">
        <f>VLOOKUP(A53,Encargos!$A$8:$B$652,2,0)</f>
        <v>2.313E-3</v>
      </c>
      <c r="D53">
        <f t="shared" si="19"/>
        <v>266</v>
      </c>
      <c r="E53" s="7">
        <f t="shared" si="11"/>
        <v>62595487912.500618</v>
      </c>
      <c r="F53" s="7">
        <f t="shared" si="1"/>
        <v>144783363.54161394</v>
      </c>
      <c r="G53" s="7">
        <f t="shared" si="2"/>
        <v>62740271276.042229</v>
      </c>
      <c r="H53" s="7">
        <f t="shared" si="3"/>
        <v>209134237.58680743</v>
      </c>
      <c r="I53" s="8">
        <f t="shared" si="4"/>
        <v>356054909.55187231</v>
      </c>
      <c r="J53" s="7">
        <f t="shared" si="5"/>
        <v>209134237.58680743</v>
      </c>
      <c r="K53" s="8">
        <f t="shared" si="6"/>
        <v>146920671.96506488</v>
      </c>
      <c r="L53" s="7">
        <v>0</v>
      </c>
      <c r="M53" s="7">
        <f t="shared" si="7"/>
        <v>62593350604.077164</v>
      </c>
      <c r="N53" s="147" t="s">
        <v>447</v>
      </c>
      <c r="O53" s="10">
        <f t="shared" si="12"/>
        <v>29</v>
      </c>
      <c r="P53" s="11">
        <f t="shared" si="13"/>
        <v>210699284.57876363</v>
      </c>
      <c r="Q53" s="11">
        <f t="shared" si="8"/>
        <v>147238551.42332861</v>
      </c>
      <c r="R53" s="39">
        <f t="shared" si="14"/>
        <v>357937836.00209224</v>
      </c>
      <c r="S53" s="41">
        <f t="shared" si="15"/>
        <v>0.44444444444444442</v>
      </c>
      <c r="T53" s="40">
        <f t="shared" si="20"/>
        <v>159083482.66759655</v>
      </c>
      <c r="U53" s="15">
        <f t="shared" si="21"/>
        <v>0</v>
      </c>
      <c r="V53" s="15">
        <f t="shared" si="16"/>
        <v>159083482.66759655</v>
      </c>
      <c r="W53" s="13">
        <f t="shared" si="17"/>
        <v>2</v>
      </c>
      <c r="X53" s="14">
        <f t="shared" si="18"/>
        <v>198916362.67332935</v>
      </c>
      <c r="Y53" s="146"/>
    </row>
    <row r="54" spans="1:25" x14ac:dyDescent="0.25">
      <c r="A54" s="1">
        <v>46113</v>
      </c>
      <c r="B54" s="9">
        <f t="shared" si="22"/>
        <v>30</v>
      </c>
      <c r="C54" s="5">
        <f>VLOOKUP(A54,Encargos!$A$8:$B$652,2,0)</f>
        <v>1.506E-3</v>
      </c>
      <c r="D54">
        <f t="shared" si="19"/>
        <v>265</v>
      </c>
      <c r="E54" s="7">
        <f t="shared" si="11"/>
        <v>62593350604.077164</v>
      </c>
      <c r="F54" s="7">
        <f t="shared" si="1"/>
        <v>94265586.009740204</v>
      </c>
      <c r="G54" s="7">
        <f t="shared" si="2"/>
        <v>62687616190.086906</v>
      </c>
      <c r="H54" s="7">
        <f t="shared" si="3"/>
        <v>208958720.63362303</v>
      </c>
      <c r="I54" s="8">
        <f t="shared" si="4"/>
        <v>356591128.24565744</v>
      </c>
      <c r="J54" s="7">
        <f t="shared" si="5"/>
        <v>208958720.63362303</v>
      </c>
      <c r="K54" s="8">
        <f t="shared" si="6"/>
        <v>147632407.61203441</v>
      </c>
      <c r="L54" s="7">
        <v>0</v>
      </c>
      <c r="M54" s="7">
        <f t="shared" si="7"/>
        <v>62539983782.474869</v>
      </c>
      <c r="N54" s="147" t="s">
        <v>105</v>
      </c>
      <c r="O54" s="10">
        <f t="shared" si="12"/>
        <v>29</v>
      </c>
      <c r="P54" s="11">
        <f t="shared" si="13"/>
        <v>210413539.8067404</v>
      </c>
      <c r="Q54" s="11">
        <f t="shared" si="8"/>
        <v>147847325.47925842</v>
      </c>
      <c r="R54" s="39">
        <f t="shared" si="14"/>
        <v>358260865.28599882</v>
      </c>
      <c r="S54" s="41">
        <f t="shared" si="15"/>
        <v>0.44444444444444442</v>
      </c>
      <c r="T54" s="40">
        <f t="shared" si="20"/>
        <v>159227051.23822168</v>
      </c>
      <c r="U54" s="15">
        <f t="shared" si="21"/>
        <v>0</v>
      </c>
      <c r="V54" s="15">
        <f t="shared" si="16"/>
        <v>159227051.23822168</v>
      </c>
      <c r="W54" s="13">
        <f t="shared" si="17"/>
        <v>1</v>
      </c>
      <c r="X54" s="14">
        <f t="shared" si="18"/>
        <v>199073004.09724078</v>
      </c>
      <c r="Y54" s="146"/>
    </row>
    <row r="55" spans="1:25" x14ac:dyDescent="0.25">
      <c r="A55" s="1">
        <v>46143</v>
      </c>
      <c r="B55" s="9">
        <f t="shared" si="22"/>
        <v>31</v>
      </c>
      <c r="C55" s="5">
        <f>VLOOKUP(A55,Encargos!$A$8:$B$652,2,0)</f>
        <v>2.5820000000000001E-3</v>
      </c>
      <c r="D55">
        <f t="shared" si="19"/>
        <v>264</v>
      </c>
      <c r="E55" s="7">
        <f t="shared" si="11"/>
        <v>62539983782.474869</v>
      </c>
      <c r="F55" s="7">
        <f t="shared" si="1"/>
        <v>161478238.1263501</v>
      </c>
      <c r="G55" s="7">
        <f t="shared" si="2"/>
        <v>62701462020.601219</v>
      </c>
      <c r="H55" s="7">
        <f t="shared" si="3"/>
        <v>209004873.40200406</v>
      </c>
      <c r="I55" s="8">
        <f t="shared" si="4"/>
        <v>357511846.53878778</v>
      </c>
      <c r="J55" s="7">
        <f t="shared" si="5"/>
        <v>209004873.40200406</v>
      </c>
      <c r="K55" s="8">
        <f t="shared" si="6"/>
        <v>148506973.13678372</v>
      </c>
      <c r="L55" s="7">
        <v>0</v>
      </c>
      <c r="M55" s="7">
        <f t="shared" si="7"/>
        <v>62552955047.464432</v>
      </c>
      <c r="N55" s="147" t="s">
        <v>448</v>
      </c>
      <c r="O55" s="10">
        <f t="shared" si="12"/>
        <v>29</v>
      </c>
      <c r="P55" s="11">
        <f t="shared" si="13"/>
        <v>210627060.21351263</v>
      </c>
      <c r="Q55" s="11">
        <f t="shared" si="8"/>
        <v>148865649.90457347</v>
      </c>
      <c r="R55" s="39">
        <f t="shared" si="14"/>
        <v>359492710.1180861</v>
      </c>
      <c r="S55" s="41">
        <f t="shared" si="15"/>
        <v>0.44444444444444442</v>
      </c>
      <c r="T55" s="40">
        <f t="shared" si="20"/>
        <v>159774537.83026049</v>
      </c>
      <c r="U55" s="15">
        <f t="shared" si="21"/>
        <v>0</v>
      </c>
      <c r="V55" s="15">
        <f t="shared" si="16"/>
        <v>159774537.83026049</v>
      </c>
      <c r="W55" s="13">
        <f t="shared" si="17"/>
        <v>2</v>
      </c>
      <c r="X55" s="14">
        <f t="shared" si="18"/>
        <v>199787373.14236221</v>
      </c>
      <c r="Y55" s="146"/>
    </row>
    <row r="56" spans="1:25" x14ac:dyDescent="0.25">
      <c r="A56" s="1">
        <v>46174</v>
      </c>
      <c r="B56" s="9">
        <f t="shared" si="22"/>
        <v>30</v>
      </c>
      <c r="C56" s="5">
        <f>VLOOKUP(A56,Encargos!$A$8:$B$652,2,0)</f>
        <v>2.0439999999999998E-3</v>
      </c>
      <c r="D56">
        <f t="shared" si="19"/>
        <v>263</v>
      </c>
      <c r="E56" s="7">
        <f t="shared" si="11"/>
        <v>62552955047.464432</v>
      </c>
      <c r="F56" s="7">
        <f t="shared" si="1"/>
        <v>127858240.11701728</v>
      </c>
      <c r="G56" s="7">
        <f t="shared" si="2"/>
        <v>62680813287.581451</v>
      </c>
      <c r="H56" s="7">
        <f t="shared" si="3"/>
        <v>208936044.29193819</v>
      </c>
      <c r="I56" s="8">
        <f t="shared" si="4"/>
        <v>358242600.75311291</v>
      </c>
      <c r="J56" s="7">
        <f t="shared" si="5"/>
        <v>208936044.29193819</v>
      </c>
      <c r="K56" s="8">
        <f t="shared" si="6"/>
        <v>149306556.46117473</v>
      </c>
      <c r="L56" s="7">
        <v>0</v>
      </c>
      <c r="M56" s="7">
        <f t="shared" si="7"/>
        <v>62531506731.120277</v>
      </c>
      <c r="N56" s="147" t="s">
        <v>107</v>
      </c>
      <c r="O56" s="10">
        <f t="shared" si="12"/>
        <v>29</v>
      </c>
      <c r="P56" s="11">
        <f t="shared" si="13"/>
        <v>210505413.82855266</v>
      </c>
      <c r="Q56" s="11">
        <f t="shared" si="8"/>
        <v>149601556.2662673</v>
      </c>
      <c r="R56" s="39">
        <f t="shared" si="14"/>
        <v>360106970.09481996</v>
      </c>
      <c r="S56" s="41">
        <f t="shared" si="15"/>
        <v>0.44444444444444442</v>
      </c>
      <c r="T56" s="40">
        <f t="shared" si="20"/>
        <v>160047542.26436442</v>
      </c>
      <c r="U56" s="15">
        <f t="shared" si="21"/>
        <v>0</v>
      </c>
      <c r="V56" s="15">
        <f t="shared" si="16"/>
        <v>160047542.26436442</v>
      </c>
      <c r="W56" s="13">
        <f t="shared" si="17"/>
        <v>1</v>
      </c>
      <c r="X56" s="14">
        <f t="shared" si="18"/>
        <v>200095239.69878659</v>
      </c>
      <c r="Y56" s="146"/>
    </row>
    <row r="57" spans="1:25" x14ac:dyDescent="0.25">
      <c r="A57" s="1">
        <v>46204</v>
      </c>
      <c r="B57" s="9">
        <f t="shared" si="22"/>
        <v>31</v>
      </c>
      <c r="C57" s="5">
        <f>VLOOKUP(A57,Encargos!$A$8:$B$652,2,0)</f>
        <v>2.0439999999999998E-3</v>
      </c>
      <c r="D57">
        <f t="shared" si="19"/>
        <v>262</v>
      </c>
      <c r="E57" s="7">
        <f t="shared" si="11"/>
        <v>62531506731.120277</v>
      </c>
      <c r="F57" s="7">
        <f t="shared" si="1"/>
        <v>127814399.75840983</v>
      </c>
      <c r="G57" s="7">
        <f t="shared" si="2"/>
        <v>62659321130.878685</v>
      </c>
      <c r="H57" s="7">
        <f t="shared" si="3"/>
        <v>208864403.76959562</v>
      </c>
      <c r="I57" s="8">
        <f t="shared" si="4"/>
        <v>358974848.62905228</v>
      </c>
      <c r="J57" s="7">
        <f t="shared" si="5"/>
        <v>208864403.76959562</v>
      </c>
      <c r="K57" s="8">
        <f t="shared" si="6"/>
        <v>150110444.85945666</v>
      </c>
      <c r="L57" s="7">
        <v>0</v>
      </c>
      <c r="M57" s="7">
        <f t="shared" si="7"/>
        <v>62509210686.019226</v>
      </c>
      <c r="N57" s="147" t="s">
        <v>449</v>
      </c>
      <c r="O57" s="10">
        <f t="shared" si="12"/>
        <v>29</v>
      </c>
      <c r="P57" s="11">
        <f t="shared" si="13"/>
        <v>210385156.89637336</v>
      </c>
      <c r="Q57" s="11">
        <f t="shared" si="8"/>
        <v>150397456.48733208</v>
      </c>
      <c r="R57" s="39">
        <f t="shared" si="14"/>
        <v>360782613.38370544</v>
      </c>
      <c r="S57" s="41">
        <f t="shared" si="15"/>
        <v>0.44444444444444442</v>
      </c>
      <c r="T57" s="40">
        <f t="shared" si="20"/>
        <v>160347828.17053574</v>
      </c>
      <c r="U57" s="15">
        <f t="shared" si="21"/>
        <v>0</v>
      </c>
      <c r="V57" s="15">
        <f t="shared" si="16"/>
        <v>160347828.17053574</v>
      </c>
      <c r="W57" s="13">
        <f t="shared" si="17"/>
        <v>2</v>
      </c>
      <c r="X57" s="14">
        <f t="shared" si="18"/>
        <v>200507706.5533751</v>
      </c>
      <c r="Y57" s="146"/>
    </row>
    <row r="58" spans="1:25" x14ac:dyDescent="0.25">
      <c r="A58" s="1">
        <v>46235</v>
      </c>
      <c r="B58" s="9">
        <f t="shared" si="22"/>
        <v>31</v>
      </c>
      <c r="C58" s="5">
        <f>VLOOKUP(A58,Encargos!$A$8:$B$652,2,0)</f>
        <v>2.313E-3</v>
      </c>
      <c r="D58">
        <f t="shared" si="19"/>
        <v>261</v>
      </c>
      <c r="E58" s="7">
        <f t="shared" si="11"/>
        <v>62509210686.019226</v>
      </c>
      <c r="F58" s="7">
        <f t="shared" si="1"/>
        <v>144583804.31676248</v>
      </c>
      <c r="G58" s="7">
        <f t="shared" si="2"/>
        <v>62653794490.335991</v>
      </c>
      <c r="H58" s="7">
        <f t="shared" si="3"/>
        <v>208845981.63445333</v>
      </c>
      <c r="I58" s="8">
        <f t="shared" si="4"/>
        <v>359805157.45393127</v>
      </c>
      <c r="J58" s="7">
        <f t="shared" si="5"/>
        <v>208845981.63445333</v>
      </c>
      <c r="K58" s="8">
        <f t="shared" si="6"/>
        <v>150959175.81947795</v>
      </c>
      <c r="L58" s="7">
        <v>0</v>
      </c>
      <c r="M58" s="7">
        <f t="shared" si="7"/>
        <v>62502835314.51651</v>
      </c>
      <c r="N58" s="147" t="s">
        <v>450</v>
      </c>
      <c r="O58" s="10">
        <f t="shared" si="12"/>
        <v>29</v>
      </c>
      <c r="P58" s="11">
        <f t="shared" si="13"/>
        <v>210422123.31683102</v>
      </c>
      <c r="Q58" s="11">
        <f t="shared" si="8"/>
        <v>151285793.0366987</v>
      </c>
      <c r="R58" s="39">
        <f t="shared" si="14"/>
        <v>361707916.35352969</v>
      </c>
      <c r="S58" s="41">
        <f t="shared" si="15"/>
        <v>0.44444444444444442</v>
      </c>
      <c r="T58" s="40">
        <f t="shared" si="20"/>
        <v>160759073.93490207</v>
      </c>
      <c r="U58" s="15">
        <f t="shared" si="21"/>
        <v>0</v>
      </c>
      <c r="V58" s="15">
        <f t="shared" si="16"/>
        <v>160759073.93490207</v>
      </c>
      <c r="W58" s="13">
        <f t="shared" si="17"/>
        <v>2</v>
      </c>
      <c r="X58" s="14">
        <f t="shared" si="18"/>
        <v>201028910.33939728</v>
      </c>
      <c r="Y58" s="146"/>
    </row>
    <row r="59" spans="1:25" x14ac:dyDescent="0.25">
      <c r="A59" s="1">
        <v>46266</v>
      </c>
      <c r="B59" s="9">
        <f t="shared" si="22"/>
        <v>30</v>
      </c>
      <c r="C59" s="5">
        <f>VLOOKUP(A59,Encargos!$A$8:$B$652,2,0)</f>
        <v>2.8509999999999998E-3</v>
      </c>
      <c r="D59">
        <f t="shared" si="19"/>
        <v>260</v>
      </c>
      <c r="E59" s="7">
        <f t="shared" si="11"/>
        <v>62502835314.51651</v>
      </c>
      <c r="F59" s="7">
        <f t="shared" si="1"/>
        <v>178195583.48168656</v>
      </c>
      <c r="G59" s="7">
        <f t="shared" si="2"/>
        <v>62681030897.998199</v>
      </c>
      <c r="H59" s="7">
        <f t="shared" si="3"/>
        <v>208936769.65999401</v>
      </c>
      <c r="I59" s="8">
        <f t="shared" si="4"/>
        <v>360830961.95783246</v>
      </c>
      <c r="J59" s="7">
        <f t="shared" si="5"/>
        <v>208936769.65999401</v>
      </c>
      <c r="K59" s="8">
        <f t="shared" si="6"/>
        <v>151894192.29783845</v>
      </c>
      <c r="L59" s="7">
        <v>0</v>
      </c>
      <c r="M59" s="7">
        <f t="shared" si="7"/>
        <v>62529136705.700363</v>
      </c>
      <c r="N59" s="147" t="s">
        <v>110</v>
      </c>
      <c r="O59" s="10">
        <f t="shared" si="12"/>
        <v>29</v>
      </c>
      <c r="P59" s="11">
        <f t="shared" si="13"/>
        <v>210678382.09383899</v>
      </c>
      <c r="Q59" s="11">
        <f t="shared" si="8"/>
        <v>152312787.75697154</v>
      </c>
      <c r="R59" s="39">
        <f t="shared" si="14"/>
        <v>362991169.85081053</v>
      </c>
      <c r="S59" s="41">
        <f t="shared" si="15"/>
        <v>0.44444444444444442</v>
      </c>
      <c r="T59" s="40">
        <f t="shared" si="20"/>
        <v>161329408.82258245</v>
      </c>
      <c r="U59" s="15">
        <f t="shared" si="21"/>
        <v>0</v>
      </c>
      <c r="V59" s="15">
        <f t="shared" si="16"/>
        <v>161329408.82258245</v>
      </c>
      <c r="W59" s="13">
        <f t="shared" si="17"/>
        <v>1</v>
      </c>
      <c r="X59" s="14">
        <f t="shared" si="18"/>
        <v>201699664.35824054</v>
      </c>
      <c r="Y59" s="146"/>
    </row>
    <row r="60" spans="1:25" x14ac:dyDescent="0.25">
      <c r="A60" s="1">
        <v>46296</v>
      </c>
      <c r="B60" s="9">
        <f t="shared" si="22"/>
        <v>31</v>
      </c>
      <c r="C60" s="5">
        <f>VLOOKUP(A60,Encargos!$A$8:$B$652,2,0)</f>
        <v>2.313E-3</v>
      </c>
      <c r="D60">
        <f t="shared" si="19"/>
        <v>259</v>
      </c>
      <c r="E60" s="7">
        <f t="shared" si="11"/>
        <v>62529136705.700363</v>
      </c>
      <c r="F60" s="7">
        <f t="shared" si="1"/>
        <v>144629893.20028493</v>
      </c>
      <c r="G60" s="7">
        <f t="shared" si="2"/>
        <v>62673766598.90065</v>
      </c>
      <c r="H60" s="7">
        <f t="shared" si="3"/>
        <v>208912555.32966885</v>
      </c>
      <c r="I60" s="8">
        <f t="shared" si="4"/>
        <v>361665563.97284096</v>
      </c>
      <c r="J60" s="7">
        <f t="shared" si="5"/>
        <v>208912555.32966885</v>
      </c>
      <c r="K60" s="8">
        <f t="shared" si="6"/>
        <v>152753008.64317212</v>
      </c>
      <c r="L60" s="7">
        <v>0</v>
      </c>
      <c r="M60" s="7">
        <f t="shared" si="7"/>
        <v>62521013590.257477</v>
      </c>
      <c r="N60" s="147" t="s">
        <v>379</v>
      </c>
      <c r="O60" s="10">
        <f t="shared" si="12"/>
        <v>29</v>
      </c>
      <c r="P60" s="11">
        <f t="shared" si="13"/>
        <v>210494654.24668431</v>
      </c>
      <c r="Q60" s="11">
        <f t="shared" si="8"/>
        <v>153083507.02019554</v>
      </c>
      <c r="R60" s="39">
        <f t="shared" si="14"/>
        <v>363578161.26687986</v>
      </c>
      <c r="S60" s="41">
        <f t="shared" si="15"/>
        <v>0.44444444444444442</v>
      </c>
      <c r="T60" s="40">
        <f t="shared" si="20"/>
        <v>161590293.89639103</v>
      </c>
      <c r="U60" s="15">
        <f t="shared" si="21"/>
        <v>0</v>
      </c>
      <c r="V60" s="15">
        <f t="shared" si="16"/>
        <v>161590293.89639103</v>
      </c>
      <c r="W60" s="13">
        <f t="shared" si="17"/>
        <v>2</v>
      </c>
      <c r="X60" s="14">
        <f t="shared" si="18"/>
        <v>202061353.74650994</v>
      </c>
      <c r="Y60" s="146"/>
    </row>
    <row r="61" spans="1:25" x14ac:dyDescent="0.25">
      <c r="A61" s="1">
        <v>46327</v>
      </c>
      <c r="B61" s="9">
        <f t="shared" si="22"/>
        <v>30</v>
      </c>
      <c r="C61" s="5">
        <f>VLOOKUP(A61,Encargos!$A$8:$B$652,2,0)</f>
        <v>2.313E-3</v>
      </c>
      <c r="D61">
        <f t="shared" si="19"/>
        <v>258</v>
      </c>
      <c r="E61" s="7">
        <f t="shared" si="11"/>
        <v>62521013590.257477</v>
      </c>
      <c r="F61" s="7">
        <f t="shared" si="1"/>
        <v>144611104.43426555</v>
      </c>
      <c r="G61" s="7">
        <f t="shared" si="2"/>
        <v>62665624694.691742</v>
      </c>
      <c r="H61" s="7">
        <f t="shared" si="3"/>
        <v>208885415.64897248</v>
      </c>
      <c r="I61" s="8">
        <f t="shared" si="4"/>
        <v>362502096.42231011</v>
      </c>
      <c r="J61" s="7">
        <f t="shared" si="5"/>
        <v>208885415.64897248</v>
      </c>
      <c r="K61" s="8">
        <f t="shared" si="6"/>
        <v>153616680.77333763</v>
      </c>
      <c r="L61" s="7">
        <v>0</v>
      </c>
      <c r="M61" s="7">
        <f t="shared" si="7"/>
        <v>62512008013.918404</v>
      </c>
      <c r="N61" s="147" t="s">
        <v>112</v>
      </c>
      <c r="O61" s="10">
        <f t="shared" si="12"/>
        <v>29</v>
      </c>
      <c r="P61" s="11">
        <f t="shared" si="13"/>
        <v>210523053.47721484</v>
      </c>
      <c r="Q61" s="11">
        <f t="shared" si="8"/>
        <v>153960139.07958758</v>
      </c>
      <c r="R61" s="39">
        <f t="shared" si="14"/>
        <v>364483192.55680239</v>
      </c>
      <c r="S61" s="41">
        <f t="shared" si="15"/>
        <v>0.44444444444444442</v>
      </c>
      <c r="T61" s="40">
        <f t="shared" si="20"/>
        <v>161992530.02524549</v>
      </c>
      <c r="U61" s="15">
        <f t="shared" si="21"/>
        <v>0</v>
      </c>
      <c r="V61" s="15">
        <f t="shared" si="16"/>
        <v>161992530.02524549</v>
      </c>
      <c r="W61" s="13">
        <f t="shared" si="17"/>
        <v>1</v>
      </c>
      <c r="X61" s="14">
        <f t="shared" si="18"/>
        <v>202528721.65772563</v>
      </c>
      <c r="Y61" s="146"/>
    </row>
    <row r="62" spans="1:25" x14ac:dyDescent="0.25">
      <c r="A62" s="1">
        <v>46357</v>
      </c>
      <c r="B62" s="9">
        <f t="shared" si="22"/>
        <v>31</v>
      </c>
      <c r="C62" s="5">
        <f>VLOOKUP(A62,Encargos!$A$8:$B$652,2,0)</f>
        <v>2.313E-3</v>
      </c>
      <c r="D62">
        <f t="shared" si="19"/>
        <v>257</v>
      </c>
      <c r="E62" s="7">
        <f t="shared" si="11"/>
        <v>62512008013.918404</v>
      </c>
      <c r="F62" s="7">
        <f t="shared" si="1"/>
        <v>144590274.53619325</v>
      </c>
      <c r="G62" s="7">
        <f t="shared" si="2"/>
        <v>62656598288.454597</v>
      </c>
      <c r="H62" s="7">
        <f t="shared" si="3"/>
        <v>208855327.62818199</v>
      </c>
      <c r="I62" s="8">
        <f t="shared" si="4"/>
        <v>363340563.77133495</v>
      </c>
      <c r="J62" s="7">
        <f t="shared" si="5"/>
        <v>208855327.62818199</v>
      </c>
      <c r="K62" s="8">
        <f t="shared" si="6"/>
        <v>154485236.14315295</v>
      </c>
      <c r="L62" s="7">
        <v>0</v>
      </c>
      <c r="M62" s="7">
        <f t="shared" si="7"/>
        <v>62502113052.311447</v>
      </c>
      <c r="N62" s="147" t="s">
        <v>380</v>
      </c>
      <c r="O62" s="10">
        <f t="shared" si="12"/>
        <v>29</v>
      </c>
      <c r="P62" s="11">
        <f t="shared" si="13"/>
        <v>210442536.58288515</v>
      </c>
      <c r="Q62" s="11">
        <f t="shared" si="8"/>
        <v>154819482.38990715</v>
      </c>
      <c r="R62" s="39">
        <f t="shared" si="14"/>
        <v>365262018.97279227</v>
      </c>
      <c r="S62" s="41">
        <f t="shared" si="15"/>
        <v>0.44444444444444442</v>
      </c>
      <c r="T62" s="40">
        <f t="shared" si="20"/>
        <v>162338675.09901878</v>
      </c>
      <c r="U62" s="15">
        <f t="shared" si="21"/>
        <v>0</v>
      </c>
      <c r="V62" s="15">
        <f t="shared" si="16"/>
        <v>162338675.09901878</v>
      </c>
      <c r="W62" s="13">
        <f t="shared" si="17"/>
        <v>2</v>
      </c>
      <c r="X62" s="14">
        <f t="shared" si="18"/>
        <v>202993655.2963177</v>
      </c>
      <c r="Y62" s="146"/>
    </row>
    <row r="63" spans="1:25" x14ac:dyDescent="0.25">
      <c r="A63" s="1">
        <v>46388</v>
      </c>
      <c r="B63" s="9">
        <f t="shared" si="22"/>
        <v>31</v>
      </c>
      <c r="C63" s="5">
        <f>VLOOKUP(A63,Encargos!$A$8:$B$652,2,0)</f>
        <v>2.0439999999999998E-3</v>
      </c>
      <c r="D63">
        <f t="shared" si="19"/>
        <v>256</v>
      </c>
      <c r="E63" s="7">
        <f t="shared" si="11"/>
        <v>62502113052.311447</v>
      </c>
      <c r="F63" s="7">
        <f t="shared" si="1"/>
        <v>127754319.07892458</v>
      </c>
      <c r="G63" s="7">
        <f t="shared" si="2"/>
        <v>62629867371.390373</v>
      </c>
      <c r="H63" s="7">
        <f t="shared" si="3"/>
        <v>208766224.57130125</v>
      </c>
      <c r="I63" s="8">
        <f t="shared" si="4"/>
        <v>364083231.88368362</v>
      </c>
      <c r="J63" s="7">
        <f t="shared" si="5"/>
        <v>208766224.57130125</v>
      </c>
      <c r="K63" s="8">
        <f t="shared" si="6"/>
        <v>155317007.31238237</v>
      </c>
      <c r="L63" s="7">
        <v>0</v>
      </c>
      <c r="M63" s="7">
        <f t="shared" si="7"/>
        <v>62474550364.077995</v>
      </c>
      <c r="N63" s="147" t="s">
        <v>451</v>
      </c>
      <c r="O63" s="10">
        <f t="shared" si="12"/>
        <v>29</v>
      </c>
      <c r="P63" s="11">
        <f t="shared" si="13"/>
        <v>210302748.08920553</v>
      </c>
      <c r="Q63" s="11">
        <f t="shared" si="8"/>
        <v>155613973.90352935</v>
      </c>
      <c r="R63" s="39">
        <f t="shared" si="14"/>
        <v>365916721.99273491</v>
      </c>
      <c r="S63" s="41">
        <f t="shared" si="15"/>
        <v>0.55555555555555558</v>
      </c>
      <c r="T63" s="40">
        <f t="shared" si="20"/>
        <v>203287067.77374163</v>
      </c>
      <c r="U63" s="15">
        <f t="shared" si="21"/>
        <v>0</v>
      </c>
      <c r="V63" s="15">
        <f t="shared" si="16"/>
        <v>203287067.77374163</v>
      </c>
      <c r="W63" s="13">
        <f t="shared" si="17"/>
        <v>2</v>
      </c>
      <c r="X63" s="14">
        <f t="shared" si="18"/>
        <v>162691638.02467015</v>
      </c>
      <c r="Y63" s="146"/>
    </row>
    <row r="64" spans="1:25" x14ac:dyDescent="0.25">
      <c r="A64" s="1">
        <v>46419</v>
      </c>
      <c r="B64" s="9">
        <f t="shared" si="22"/>
        <v>28</v>
      </c>
      <c r="C64" s="5">
        <f>VLOOKUP(A64,Encargos!$A$8:$B$652,2,0)</f>
        <v>2.5820000000000001E-3</v>
      </c>
      <c r="D64">
        <f t="shared" si="19"/>
        <v>255</v>
      </c>
      <c r="E64" s="7">
        <f t="shared" si="11"/>
        <v>62474550364.077995</v>
      </c>
      <c r="F64" s="7">
        <f t="shared" si="1"/>
        <v>161309289.0400494</v>
      </c>
      <c r="G64" s="7">
        <f t="shared" si="2"/>
        <v>62635859653.118042</v>
      </c>
      <c r="H64" s="7">
        <f t="shared" si="3"/>
        <v>208786198.84372681</v>
      </c>
      <c r="I64" s="8">
        <f t="shared" si="4"/>
        <v>365023294.78840739</v>
      </c>
      <c r="J64" s="7">
        <f t="shared" si="5"/>
        <v>208786198.84372681</v>
      </c>
      <c r="K64" s="8">
        <f t="shared" si="6"/>
        <v>156237095.94468057</v>
      </c>
      <c r="L64" s="7">
        <v>0</v>
      </c>
      <c r="M64" s="7">
        <f t="shared" si="7"/>
        <v>62479622557.173363</v>
      </c>
      <c r="N64" s="147" t="s">
        <v>115</v>
      </c>
      <c r="O64" s="10">
        <f t="shared" si="12"/>
        <v>27</v>
      </c>
      <c r="P64" s="11">
        <f t="shared" si="13"/>
        <v>210482148.126037</v>
      </c>
      <c r="Q64" s="11">
        <f t="shared" si="8"/>
        <v>156626074.91463685</v>
      </c>
      <c r="R64" s="39">
        <f t="shared" si="14"/>
        <v>367108223.04067385</v>
      </c>
      <c r="S64" s="41">
        <f t="shared" si="15"/>
        <v>0.55555555555555558</v>
      </c>
      <c r="T64" s="40">
        <f t="shared" si="20"/>
        <v>203949012.80037436</v>
      </c>
      <c r="U64" s="15">
        <f t="shared" si="21"/>
        <v>0</v>
      </c>
      <c r="V64" s="15">
        <f t="shared" si="16"/>
        <v>203949012.80037436</v>
      </c>
      <c r="W64" s="13">
        <f t="shared" si="17"/>
        <v>1</v>
      </c>
      <c r="X64" s="14">
        <f t="shared" si="18"/>
        <v>163190503.12146127</v>
      </c>
      <c r="Y64" s="146"/>
    </row>
    <row r="65" spans="1:25" x14ac:dyDescent="0.25">
      <c r="A65" s="1">
        <v>46447</v>
      </c>
      <c r="B65" s="9">
        <f t="shared" si="22"/>
        <v>31</v>
      </c>
      <c r="C65" s="5">
        <f>VLOOKUP(A65,Encargos!$A$8:$B$652,2,0)</f>
        <v>2.0439999999999998E-3</v>
      </c>
      <c r="D65">
        <f t="shared" si="19"/>
        <v>254</v>
      </c>
      <c r="E65" s="7">
        <f t="shared" si="11"/>
        <v>62479622557.173363</v>
      </c>
      <c r="F65" s="7">
        <f t="shared" si="1"/>
        <v>127708348.50686234</v>
      </c>
      <c r="G65" s="7">
        <f t="shared" si="2"/>
        <v>62607330905.680222</v>
      </c>
      <c r="H65" s="7">
        <f t="shared" si="3"/>
        <v>208691103.01893407</v>
      </c>
      <c r="I65" s="8">
        <f t="shared" si="4"/>
        <v>365769402.40295476</v>
      </c>
      <c r="J65" s="7">
        <f t="shared" si="5"/>
        <v>208691103.01893407</v>
      </c>
      <c r="K65" s="8">
        <f t="shared" si="6"/>
        <v>157078299.38402069</v>
      </c>
      <c r="L65" s="7">
        <v>0</v>
      </c>
      <c r="M65" s="7">
        <f t="shared" si="7"/>
        <v>62450252606.296204</v>
      </c>
      <c r="N65" s="147" t="s">
        <v>452</v>
      </c>
      <c r="O65" s="10">
        <f t="shared" si="12"/>
        <v>29</v>
      </c>
      <c r="P65" s="11">
        <f t="shared" si="13"/>
        <v>210232750.34271827</v>
      </c>
      <c r="Q65" s="11">
        <f t="shared" si="8"/>
        <v>157378633.57097432</v>
      </c>
      <c r="R65" s="39">
        <f t="shared" si="14"/>
        <v>367611383.91369259</v>
      </c>
      <c r="S65" s="41">
        <f t="shared" si="15"/>
        <v>0.55555555555555558</v>
      </c>
      <c r="T65" s="40">
        <f t="shared" si="20"/>
        <v>204228546.61871812</v>
      </c>
      <c r="U65" s="15">
        <f t="shared" si="21"/>
        <v>0</v>
      </c>
      <c r="V65" s="15">
        <f t="shared" si="16"/>
        <v>204228546.61871812</v>
      </c>
      <c r="W65" s="13">
        <f t="shared" si="17"/>
        <v>2</v>
      </c>
      <c r="X65" s="14">
        <f t="shared" si="18"/>
        <v>163433785.4464609</v>
      </c>
      <c r="Y65" s="146"/>
    </row>
    <row r="66" spans="1:25" x14ac:dyDescent="0.25">
      <c r="A66" s="1">
        <v>46478</v>
      </c>
      <c r="B66" s="9">
        <f t="shared" si="22"/>
        <v>30</v>
      </c>
      <c r="C66" s="5">
        <f>VLOOKUP(A66,Encargos!$A$8:$B$652,2,0)</f>
        <v>1.506E-3</v>
      </c>
      <c r="D66">
        <f t="shared" si="19"/>
        <v>253</v>
      </c>
      <c r="E66" s="7">
        <f t="shared" si="11"/>
        <v>62450252606.296204</v>
      </c>
      <c r="F66" s="7">
        <f t="shared" si="1"/>
        <v>94050080.425082088</v>
      </c>
      <c r="G66" s="7">
        <f t="shared" si="2"/>
        <v>62544302686.721283</v>
      </c>
      <c r="H66" s="7">
        <f t="shared" si="3"/>
        <v>208481008.95573762</v>
      </c>
      <c r="I66" s="8">
        <f t="shared" si="4"/>
        <v>366320251.12297362</v>
      </c>
      <c r="J66" s="7">
        <f t="shared" si="5"/>
        <v>208481008.95573762</v>
      </c>
      <c r="K66" s="8">
        <f t="shared" si="6"/>
        <v>157839242.167236</v>
      </c>
      <c r="L66" s="7">
        <v>0</v>
      </c>
      <c r="M66" s="7">
        <f t="shared" si="7"/>
        <v>62386463444.554047</v>
      </c>
      <c r="N66" s="147" t="s">
        <v>117</v>
      </c>
      <c r="O66" s="10">
        <f t="shared" si="12"/>
        <v>29</v>
      </c>
      <c r="P66" s="11">
        <f t="shared" si="13"/>
        <v>209966525.98471549</v>
      </c>
      <c r="Q66" s="11">
        <f t="shared" si="8"/>
        <v>158069018.77143514</v>
      </c>
      <c r="R66" s="39">
        <f t="shared" si="14"/>
        <v>368035544.7561506</v>
      </c>
      <c r="S66" s="41">
        <f t="shared" si="15"/>
        <v>0.55555555555555558</v>
      </c>
      <c r="T66" s="40">
        <f t="shared" si="20"/>
        <v>204464191.53119478</v>
      </c>
      <c r="U66" s="15">
        <f t="shared" si="21"/>
        <v>0</v>
      </c>
      <c r="V66" s="15">
        <f t="shared" si="16"/>
        <v>204464191.53119478</v>
      </c>
      <c r="W66" s="13">
        <f t="shared" si="17"/>
        <v>1</v>
      </c>
      <c r="X66" s="14">
        <f t="shared" si="18"/>
        <v>163603560.66395</v>
      </c>
      <c r="Y66" s="146"/>
    </row>
    <row r="67" spans="1:25" x14ac:dyDescent="0.25">
      <c r="A67" s="1">
        <v>46508</v>
      </c>
      <c r="B67" s="9">
        <f t="shared" si="22"/>
        <v>31</v>
      </c>
      <c r="C67" s="5">
        <f>VLOOKUP(A67,Encargos!$A$8:$B$652,2,0)</f>
        <v>2.5820000000000001E-3</v>
      </c>
      <c r="D67">
        <f t="shared" si="19"/>
        <v>252</v>
      </c>
      <c r="E67" s="7">
        <f t="shared" si="11"/>
        <v>62386463444.554047</v>
      </c>
      <c r="F67" s="7">
        <f t="shared" si="1"/>
        <v>161081848.61383855</v>
      </c>
      <c r="G67" s="7">
        <f t="shared" si="2"/>
        <v>62547545293.167885</v>
      </c>
      <c r="H67" s="7">
        <f t="shared" si="3"/>
        <v>208491817.64389297</v>
      </c>
      <c r="I67" s="8">
        <f t="shared" si="4"/>
        <v>367266090.0113731</v>
      </c>
      <c r="J67" s="7">
        <f t="shared" si="5"/>
        <v>208491817.64389297</v>
      </c>
      <c r="K67" s="8">
        <f t="shared" ref="K67:K130" si="23">I67-J67</f>
        <v>158774272.36748013</v>
      </c>
      <c r="L67" s="7">
        <v>0</v>
      </c>
      <c r="M67" s="7">
        <f t="shared" ref="M67:M130" si="24">G67+H67-I67</f>
        <v>62388771020.8004</v>
      </c>
      <c r="N67" s="147" t="s">
        <v>453</v>
      </c>
      <c r="O67" s="10">
        <f t="shared" si="12"/>
        <v>29</v>
      </c>
      <c r="P67" s="11">
        <f t="shared" si="13"/>
        <v>210143251.95962939</v>
      </c>
      <c r="Q67" s="11">
        <f t="shared" si="8"/>
        <v>159157746.90485749</v>
      </c>
      <c r="R67" s="39">
        <f t="shared" si="14"/>
        <v>369300998.86448687</v>
      </c>
      <c r="S67" s="41">
        <f t="shared" si="15"/>
        <v>0.55555555555555558</v>
      </c>
      <c r="T67" s="40">
        <f t="shared" si="20"/>
        <v>205167221.59138161</v>
      </c>
      <c r="U67" s="15">
        <f t="shared" si="21"/>
        <v>0</v>
      </c>
      <c r="V67" s="15">
        <f t="shared" si="16"/>
        <v>205167221.59138161</v>
      </c>
      <c r="W67" s="13">
        <f t="shared" si="17"/>
        <v>2</v>
      </c>
      <c r="X67" s="14">
        <f t="shared" si="18"/>
        <v>164193491.73334232</v>
      </c>
      <c r="Y67" s="146"/>
    </row>
    <row r="68" spans="1:25" x14ac:dyDescent="0.25">
      <c r="A68" s="1">
        <v>46539</v>
      </c>
      <c r="B68" s="9">
        <f t="shared" si="22"/>
        <v>30</v>
      </c>
      <c r="C68" s="5">
        <f>VLOOKUP(A68,Encargos!$A$8:$B$652,2,0)</f>
        <v>2.313E-3</v>
      </c>
      <c r="D68">
        <f t="shared" si="19"/>
        <v>251</v>
      </c>
      <c r="E68" s="7">
        <f t="shared" si="11"/>
        <v>62388771020.8004</v>
      </c>
      <c r="F68" s="7">
        <f t="shared" si="1"/>
        <v>144305227.37111133</v>
      </c>
      <c r="G68" s="7">
        <f t="shared" ref="G68:G131" si="25">E68+F68</f>
        <v>62533076248.171509</v>
      </c>
      <c r="H68" s="7">
        <f t="shared" ref="H68:H131" si="26">G68*$C$1</f>
        <v>208443587.49390504</v>
      </c>
      <c r="I68" s="8">
        <f t="shared" ref="I68:I131" si="27">PMT($C$1,D68,-G68)</f>
        <v>368115576.4775694</v>
      </c>
      <c r="J68" s="7">
        <f t="shared" ref="J68:J131" si="28">$C$1*G68</f>
        <v>208443587.49390504</v>
      </c>
      <c r="K68" s="8">
        <f t="shared" si="23"/>
        <v>159671988.98366436</v>
      </c>
      <c r="L68" s="7">
        <v>0</v>
      </c>
      <c r="M68" s="7">
        <f t="shared" si="24"/>
        <v>62373404259.187843</v>
      </c>
      <c r="N68" s="147" t="s">
        <v>119</v>
      </c>
      <c r="O68" s="10">
        <f t="shared" ref="O68:O131" si="29">N68-A68</f>
        <v>29</v>
      </c>
      <c r="P68" s="11">
        <f t="shared" si="13"/>
        <v>210098364.79196501</v>
      </c>
      <c r="Q68" s="11">
        <f t="shared" ref="Q68:Q131" si="30">K68*((1+C68)^((N68-A68)/B68))</f>
        <v>160028985.83202621</v>
      </c>
      <c r="R68" s="39">
        <f t="shared" si="14"/>
        <v>370127350.62399125</v>
      </c>
      <c r="S68" s="41">
        <f t="shared" si="15"/>
        <v>0.55555555555555558</v>
      </c>
      <c r="T68" s="40">
        <f t="shared" si="20"/>
        <v>205626305.90221736</v>
      </c>
      <c r="U68" s="15">
        <f t="shared" si="21"/>
        <v>0</v>
      </c>
      <c r="V68" s="15">
        <f t="shared" si="16"/>
        <v>205626305.90221736</v>
      </c>
      <c r="W68" s="13">
        <f t="shared" si="17"/>
        <v>1</v>
      </c>
      <c r="X68" s="14">
        <f t="shared" si="18"/>
        <v>164530491.42077619</v>
      </c>
      <c r="Y68" s="146"/>
    </row>
    <row r="69" spans="1:25" x14ac:dyDescent="0.25">
      <c r="A69" s="1">
        <v>46569</v>
      </c>
      <c r="B69" s="9">
        <f t="shared" si="22"/>
        <v>31</v>
      </c>
      <c r="C69" s="5">
        <f>VLOOKUP(A69,Encargos!$A$8:$B$652,2,0)</f>
        <v>2.0439999999999998E-3</v>
      </c>
      <c r="D69">
        <f t="shared" si="19"/>
        <v>250</v>
      </c>
      <c r="E69" s="7">
        <f t="shared" ref="E69:E132" si="31">M68</f>
        <v>62373404259.187843</v>
      </c>
      <c r="F69" s="7">
        <f t="shared" ref="F69:F132" si="32">E69*C69</f>
        <v>127491238.30577993</v>
      </c>
      <c r="G69" s="7">
        <f t="shared" si="25"/>
        <v>62500895497.493622</v>
      </c>
      <c r="H69" s="7">
        <f t="shared" si="26"/>
        <v>208336318.32497874</v>
      </c>
      <c r="I69" s="8">
        <f t="shared" si="27"/>
        <v>368868004.71588951</v>
      </c>
      <c r="J69" s="7">
        <f t="shared" si="28"/>
        <v>208336318.32497874</v>
      </c>
      <c r="K69" s="8">
        <f t="shared" si="23"/>
        <v>160531686.39091077</v>
      </c>
      <c r="L69" s="7">
        <v>0</v>
      </c>
      <c r="M69" s="7">
        <f t="shared" si="24"/>
        <v>62340363811.102715</v>
      </c>
      <c r="N69" s="147" t="s">
        <v>454</v>
      </c>
      <c r="O69" s="10">
        <f t="shared" si="29"/>
        <v>29</v>
      </c>
      <c r="P69" s="11">
        <f t="shared" ref="P69:P132" si="33">Q69*((1+$C$1)^(O69/B69)-1)+H69*((1+C69)^(O69/B69))*((1+$C$1)^(O69/B69))</f>
        <v>209886967.04228249</v>
      </c>
      <c r="Q69" s="11">
        <f t="shared" si="30"/>
        <v>160838623.46434215</v>
      </c>
      <c r="R69" s="39">
        <f t="shared" ref="R69:R132" si="34">P69+Q69</f>
        <v>370725590.50662464</v>
      </c>
      <c r="S69" s="41">
        <f t="shared" ref="S69:S132" si="35">(YEAR(A69)-2022)*100%/9</f>
        <v>0.55555555555555558</v>
      </c>
      <c r="T69" s="40">
        <f t="shared" si="20"/>
        <v>205958661.39256924</v>
      </c>
      <c r="U69" s="15">
        <f t="shared" si="21"/>
        <v>0</v>
      </c>
      <c r="V69" s="15">
        <f t="shared" ref="V69:V132" si="36">R69*S69</f>
        <v>205958661.39256924</v>
      </c>
      <c r="W69" s="13">
        <f t="shared" ref="W69:W112" si="37">A70-N69</f>
        <v>2</v>
      </c>
      <c r="X69" s="14">
        <f t="shared" ref="X69:X112" si="38">(R69-V69)*((1+C70)^(W69/B69))*((1+$C$1)^(W69/B69))</f>
        <v>164829727.50937408</v>
      </c>
      <c r="Y69" s="146"/>
    </row>
    <row r="70" spans="1:25" x14ac:dyDescent="0.25">
      <c r="A70" s="1">
        <v>46600</v>
      </c>
      <c r="B70" s="9">
        <f t="shared" si="22"/>
        <v>31</v>
      </c>
      <c r="C70" s="5">
        <f>VLOOKUP(A70,Encargos!$A$8:$B$652,2,0)</f>
        <v>2.5820000000000001E-3</v>
      </c>
      <c r="D70">
        <f t="shared" ref="D70:D133" si="39">D69-1</f>
        <v>249</v>
      </c>
      <c r="E70" s="7">
        <f t="shared" si="31"/>
        <v>62340363811.102715</v>
      </c>
      <c r="F70" s="7">
        <f t="shared" si="32"/>
        <v>160962819.36026722</v>
      </c>
      <c r="G70" s="7">
        <f t="shared" si="25"/>
        <v>62501326630.462982</v>
      </c>
      <c r="H70" s="7">
        <f t="shared" si="26"/>
        <v>208337755.43487662</v>
      </c>
      <c r="I70" s="8">
        <f t="shared" si="27"/>
        <v>369820421.90406603</v>
      </c>
      <c r="J70" s="7">
        <f t="shared" si="28"/>
        <v>208337755.43487662</v>
      </c>
      <c r="K70" s="8">
        <f t="shared" si="23"/>
        <v>161482666.46918941</v>
      </c>
      <c r="L70" s="7">
        <v>0</v>
      </c>
      <c r="M70" s="7">
        <f t="shared" si="24"/>
        <v>62339843963.99379</v>
      </c>
      <c r="N70" s="147" t="s">
        <v>455</v>
      </c>
      <c r="O70" s="10">
        <f t="shared" si="29"/>
        <v>29</v>
      </c>
      <c r="P70" s="11">
        <f t="shared" si="33"/>
        <v>209996801.15768018</v>
      </c>
      <c r="Q70" s="11">
        <f t="shared" si="30"/>
        <v>161872682.36972153</v>
      </c>
      <c r="R70" s="39">
        <f t="shared" si="34"/>
        <v>371869483.52740169</v>
      </c>
      <c r="S70" s="41">
        <f t="shared" si="35"/>
        <v>0.55555555555555558</v>
      </c>
      <c r="T70" s="40">
        <f t="shared" si="20"/>
        <v>206594157.51522318</v>
      </c>
      <c r="U70" s="15">
        <f t="shared" si="21"/>
        <v>0</v>
      </c>
      <c r="V70" s="15">
        <f t="shared" si="36"/>
        <v>206594157.51522318</v>
      </c>
      <c r="W70" s="13">
        <f t="shared" si="37"/>
        <v>2</v>
      </c>
      <c r="X70" s="14">
        <f t="shared" si="38"/>
        <v>165338318.17520019</v>
      </c>
      <c r="Y70" s="146"/>
    </row>
    <row r="71" spans="1:25" x14ac:dyDescent="0.25">
      <c r="A71" s="1">
        <v>46631</v>
      </c>
      <c r="B71" s="9">
        <f t="shared" si="22"/>
        <v>30</v>
      </c>
      <c r="C71" s="5">
        <f>VLOOKUP(A71,Encargos!$A$8:$B$652,2,0)</f>
        <v>2.5820000000000001E-3</v>
      </c>
      <c r="D71">
        <f t="shared" si="39"/>
        <v>248</v>
      </c>
      <c r="E71" s="7">
        <f t="shared" si="31"/>
        <v>62339843963.99379</v>
      </c>
      <c r="F71" s="7">
        <f t="shared" si="32"/>
        <v>160961477.11503196</v>
      </c>
      <c r="G71" s="7">
        <f t="shared" si="25"/>
        <v>62500805441.108818</v>
      </c>
      <c r="H71" s="7">
        <f t="shared" si="26"/>
        <v>208336018.13702941</v>
      </c>
      <c r="I71" s="8">
        <f t="shared" si="27"/>
        <v>370775298.23342222</v>
      </c>
      <c r="J71" s="7">
        <f t="shared" si="28"/>
        <v>208336018.13702941</v>
      </c>
      <c r="K71" s="8">
        <f t="shared" si="23"/>
        <v>162439280.09639281</v>
      </c>
      <c r="L71" s="7">
        <v>0</v>
      </c>
      <c r="M71" s="7">
        <f t="shared" si="24"/>
        <v>62338366161.012428</v>
      </c>
      <c r="N71" s="147" t="s">
        <v>122</v>
      </c>
      <c r="O71" s="10">
        <f t="shared" si="29"/>
        <v>29</v>
      </c>
      <c r="P71" s="11">
        <f t="shared" si="33"/>
        <v>210053624.34903169</v>
      </c>
      <c r="Q71" s="11">
        <f t="shared" si="30"/>
        <v>162844700.27839264</v>
      </c>
      <c r="R71" s="39">
        <f t="shared" si="34"/>
        <v>372898324.62742436</v>
      </c>
      <c r="S71" s="41">
        <f t="shared" si="35"/>
        <v>0.55555555555555558</v>
      </c>
      <c r="T71" s="40">
        <f t="shared" si="20"/>
        <v>207165735.90412465</v>
      </c>
      <c r="U71" s="15">
        <f t="shared" si="21"/>
        <v>0</v>
      </c>
      <c r="V71" s="15">
        <f t="shared" si="36"/>
        <v>207165735.90412465</v>
      </c>
      <c r="W71" s="13">
        <f t="shared" si="37"/>
        <v>1</v>
      </c>
      <c r="X71" s="14">
        <f t="shared" si="38"/>
        <v>165765221.71272856</v>
      </c>
      <c r="Y71" s="146"/>
    </row>
    <row r="72" spans="1:25" x14ac:dyDescent="0.25">
      <c r="A72" s="1">
        <v>46661</v>
      </c>
      <c r="B72" s="9">
        <f t="shared" si="22"/>
        <v>31</v>
      </c>
      <c r="C72" s="5">
        <f>VLOOKUP(A72,Encargos!$A$8:$B$652,2,0)</f>
        <v>2.5820000000000001E-3</v>
      </c>
      <c r="D72">
        <f t="shared" si="39"/>
        <v>247</v>
      </c>
      <c r="E72" s="7">
        <f t="shared" si="31"/>
        <v>62338366161.012428</v>
      </c>
      <c r="F72" s="7">
        <f t="shared" si="32"/>
        <v>160957661.42773411</v>
      </c>
      <c r="G72" s="7">
        <f t="shared" si="25"/>
        <v>62499323822.440163</v>
      </c>
      <c r="H72" s="7">
        <f t="shared" si="26"/>
        <v>208331079.40813389</v>
      </c>
      <c r="I72" s="8">
        <f t="shared" si="27"/>
        <v>371732640.0534609</v>
      </c>
      <c r="J72" s="7">
        <f t="shared" si="28"/>
        <v>208331079.40813389</v>
      </c>
      <c r="K72" s="8">
        <f t="shared" si="23"/>
        <v>163401560.645327</v>
      </c>
      <c r="L72" s="7">
        <v>0</v>
      </c>
      <c r="M72" s="7">
        <f t="shared" si="24"/>
        <v>62335922261.794838</v>
      </c>
      <c r="N72" s="147" t="s">
        <v>381</v>
      </c>
      <c r="O72" s="10">
        <f t="shared" si="29"/>
        <v>29</v>
      </c>
      <c r="P72" s="11">
        <f t="shared" si="33"/>
        <v>209996085.59724769</v>
      </c>
      <c r="Q72" s="11">
        <f t="shared" si="30"/>
        <v>163796211.09430012</v>
      </c>
      <c r="R72" s="39">
        <f t="shared" si="34"/>
        <v>373792296.69154781</v>
      </c>
      <c r="S72" s="41">
        <f t="shared" si="35"/>
        <v>0.55555555555555558</v>
      </c>
      <c r="T72" s="40">
        <f t="shared" si="20"/>
        <v>207662387.0508599</v>
      </c>
      <c r="U72" s="15">
        <f t="shared" si="21"/>
        <v>0</v>
      </c>
      <c r="V72" s="15">
        <f t="shared" si="36"/>
        <v>207662387.0508599</v>
      </c>
      <c r="W72" s="13">
        <f t="shared" si="37"/>
        <v>2</v>
      </c>
      <c r="X72" s="14">
        <f t="shared" si="38"/>
        <v>166190350.32540396</v>
      </c>
      <c r="Y72" s="146"/>
    </row>
    <row r="73" spans="1:25" x14ac:dyDescent="0.25">
      <c r="A73" s="1">
        <v>46692</v>
      </c>
      <c r="B73" s="9">
        <f t="shared" si="22"/>
        <v>30</v>
      </c>
      <c r="C73" s="5">
        <f>VLOOKUP(A73,Encargos!$A$8:$B$652,2,0)</f>
        <v>2.313E-3</v>
      </c>
      <c r="D73">
        <f t="shared" si="39"/>
        <v>246</v>
      </c>
      <c r="E73" s="7">
        <f t="shared" si="31"/>
        <v>62335922261.794838</v>
      </c>
      <c r="F73" s="7">
        <f t="shared" si="32"/>
        <v>144182988.19153145</v>
      </c>
      <c r="G73" s="7">
        <f t="shared" si="25"/>
        <v>62480105249.986366</v>
      </c>
      <c r="H73" s="7">
        <f t="shared" si="26"/>
        <v>208267017.49995458</v>
      </c>
      <c r="I73" s="8">
        <f t="shared" si="27"/>
        <v>372592457.64990455</v>
      </c>
      <c r="J73" s="7">
        <f t="shared" si="28"/>
        <v>208267017.49995458</v>
      </c>
      <c r="K73" s="8">
        <f t="shared" si="23"/>
        <v>164325440.14994997</v>
      </c>
      <c r="L73" s="7">
        <v>0</v>
      </c>
      <c r="M73" s="7">
        <f t="shared" si="24"/>
        <v>62315779809.836418</v>
      </c>
      <c r="N73" s="147" t="s">
        <v>124</v>
      </c>
      <c r="O73" s="10">
        <f t="shared" si="29"/>
        <v>29</v>
      </c>
      <c r="P73" s="11">
        <f t="shared" si="33"/>
        <v>209935856.9768303</v>
      </c>
      <c r="Q73" s="11">
        <f t="shared" si="30"/>
        <v>164692841.24899438</v>
      </c>
      <c r="R73" s="39">
        <f t="shared" si="34"/>
        <v>374628698.22582471</v>
      </c>
      <c r="S73" s="41">
        <f t="shared" si="35"/>
        <v>0.55555555555555558</v>
      </c>
      <c r="T73" s="40">
        <f t="shared" si="20"/>
        <v>208127054.56990263</v>
      </c>
      <c r="U73" s="15">
        <f t="shared" si="21"/>
        <v>0</v>
      </c>
      <c r="V73" s="15">
        <f t="shared" si="36"/>
        <v>208127054.56990263</v>
      </c>
      <c r="W73" s="13">
        <f t="shared" si="37"/>
        <v>1</v>
      </c>
      <c r="X73" s="14">
        <f t="shared" si="38"/>
        <v>166531448.47444111</v>
      </c>
      <c r="Y73" s="146"/>
    </row>
    <row r="74" spans="1:25" x14ac:dyDescent="0.25">
      <c r="A74" s="1">
        <v>46722</v>
      </c>
      <c r="B74" s="9">
        <f t="shared" si="22"/>
        <v>31</v>
      </c>
      <c r="C74" s="5">
        <f>VLOOKUP(A74,Encargos!$A$8:$B$652,2,0)</f>
        <v>2.0439999999999998E-3</v>
      </c>
      <c r="D74">
        <f t="shared" si="39"/>
        <v>245</v>
      </c>
      <c r="E74" s="7">
        <f t="shared" si="31"/>
        <v>62315779809.836418</v>
      </c>
      <c r="F74" s="7">
        <f t="shared" si="32"/>
        <v>127373453.93130563</v>
      </c>
      <c r="G74" s="7">
        <f t="shared" si="25"/>
        <v>62443153263.767723</v>
      </c>
      <c r="H74" s="7">
        <f t="shared" si="26"/>
        <v>208143844.2125591</v>
      </c>
      <c r="I74" s="8">
        <f t="shared" si="27"/>
        <v>373354036.63334101</v>
      </c>
      <c r="J74" s="7">
        <f t="shared" si="28"/>
        <v>208143844.2125591</v>
      </c>
      <c r="K74" s="8">
        <f t="shared" si="23"/>
        <v>165210192.42078191</v>
      </c>
      <c r="L74" s="7">
        <v>0</v>
      </c>
      <c r="M74" s="7">
        <f t="shared" si="24"/>
        <v>62277943071.346947</v>
      </c>
      <c r="N74" s="147" t="s">
        <v>382</v>
      </c>
      <c r="O74" s="10">
        <f t="shared" si="29"/>
        <v>29</v>
      </c>
      <c r="P74" s="11">
        <f t="shared" si="33"/>
        <v>209708138.8616339</v>
      </c>
      <c r="Q74" s="11">
        <f t="shared" si="30"/>
        <v>165526074.81199524</v>
      </c>
      <c r="R74" s="39">
        <f t="shared" si="34"/>
        <v>375234213.67362916</v>
      </c>
      <c r="S74" s="41">
        <f t="shared" si="35"/>
        <v>0.55555555555555558</v>
      </c>
      <c r="T74" s="40">
        <f t="shared" si="20"/>
        <v>208463452.04090509</v>
      </c>
      <c r="U74" s="15">
        <f t="shared" si="21"/>
        <v>0</v>
      </c>
      <c r="V74" s="15">
        <f t="shared" si="36"/>
        <v>208463452.04090509</v>
      </c>
      <c r="W74" s="13">
        <f t="shared" si="37"/>
        <v>2</v>
      </c>
      <c r="X74" s="14">
        <f t="shared" si="38"/>
        <v>166828546.4556298</v>
      </c>
      <c r="Y74" s="146"/>
    </row>
    <row r="75" spans="1:25" x14ac:dyDescent="0.25">
      <c r="A75" s="1">
        <v>46753</v>
      </c>
      <c r="B75" s="9">
        <f t="shared" si="22"/>
        <v>31</v>
      </c>
      <c r="C75" s="5">
        <f>VLOOKUP(A75,Encargos!$A$8:$B$652,2,0)</f>
        <v>2.0439999999999998E-3</v>
      </c>
      <c r="D75">
        <f t="shared" si="39"/>
        <v>244</v>
      </c>
      <c r="E75" s="7">
        <f t="shared" si="31"/>
        <v>62277943071.346947</v>
      </c>
      <c r="F75" s="7">
        <f t="shared" si="32"/>
        <v>127296115.63783315</v>
      </c>
      <c r="G75" s="7">
        <f t="shared" si="25"/>
        <v>62405239186.984779</v>
      </c>
      <c r="H75" s="7">
        <f t="shared" si="26"/>
        <v>208017463.95661595</v>
      </c>
      <c r="I75" s="8">
        <f t="shared" si="27"/>
        <v>374117172.28421956</v>
      </c>
      <c r="J75" s="7">
        <f t="shared" si="28"/>
        <v>208017463.95661595</v>
      </c>
      <c r="K75" s="8">
        <f t="shared" si="23"/>
        <v>166099708.32760361</v>
      </c>
      <c r="L75" s="7">
        <v>0</v>
      </c>
      <c r="M75" s="7">
        <f t="shared" si="24"/>
        <v>62239139478.657181</v>
      </c>
      <c r="N75" s="147" t="s">
        <v>456</v>
      </c>
      <c r="O75" s="10">
        <f t="shared" si="29"/>
        <v>29</v>
      </c>
      <c r="P75" s="11">
        <f t="shared" si="33"/>
        <v>209583900.93043742</v>
      </c>
      <c r="Q75" s="11">
        <f t="shared" si="30"/>
        <v>166417291.47594064</v>
      </c>
      <c r="R75" s="39">
        <f t="shared" si="34"/>
        <v>376001192.40637803</v>
      </c>
      <c r="S75" s="41">
        <f t="shared" si="35"/>
        <v>0.66666666666666663</v>
      </c>
      <c r="T75" s="40">
        <f t="shared" si="20"/>
        <v>209583900.93043742</v>
      </c>
      <c r="U75" s="15">
        <f t="shared" si="21"/>
        <v>41083560.673814595</v>
      </c>
      <c r="V75" s="15">
        <f t="shared" si="36"/>
        <v>250667461.60425201</v>
      </c>
      <c r="W75" s="13">
        <f t="shared" si="37"/>
        <v>2</v>
      </c>
      <c r="X75" s="14">
        <f t="shared" si="38"/>
        <v>125383669.93641932</v>
      </c>
      <c r="Y75" s="146"/>
    </row>
    <row r="76" spans="1:25" x14ac:dyDescent="0.25">
      <c r="A76" s="1">
        <v>46784</v>
      </c>
      <c r="B76" s="9">
        <f t="shared" si="22"/>
        <v>29</v>
      </c>
      <c r="C76" s="5">
        <f>VLOOKUP(A76,Encargos!$A$8:$B$652,2,0)</f>
        <v>2.8509999999999998E-3</v>
      </c>
      <c r="D76">
        <f t="shared" si="39"/>
        <v>243</v>
      </c>
      <c r="E76" s="7">
        <f t="shared" si="31"/>
        <v>62239139478.657181</v>
      </c>
      <c r="F76" s="7">
        <f t="shared" si="32"/>
        <v>177443786.65365162</v>
      </c>
      <c r="G76" s="7">
        <f t="shared" si="25"/>
        <v>62416583265.310829</v>
      </c>
      <c r="H76" s="7">
        <f t="shared" si="26"/>
        <v>208055277.55103612</v>
      </c>
      <c r="I76" s="8">
        <f t="shared" si="27"/>
        <v>375183780.34240192</v>
      </c>
      <c r="J76" s="7">
        <f t="shared" si="28"/>
        <v>208055277.55103612</v>
      </c>
      <c r="K76" s="8">
        <f t="shared" si="23"/>
        <v>167128502.7913658</v>
      </c>
      <c r="L76" s="7">
        <v>0</v>
      </c>
      <c r="M76" s="7">
        <f t="shared" si="24"/>
        <v>62249454762.519463</v>
      </c>
      <c r="N76" s="147" t="s">
        <v>457</v>
      </c>
      <c r="O76" s="10">
        <f t="shared" si="29"/>
        <v>27</v>
      </c>
      <c r="P76" s="11">
        <f t="shared" si="33"/>
        <v>209774800.72159356</v>
      </c>
      <c r="Q76" s="11">
        <f t="shared" si="30"/>
        <v>167572081.66290882</v>
      </c>
      <c r="R76" s="39">
        <f t="shared" si="34"/>
        <v>377346882.38450241</v>
      </c>
      <c r="S76" s="41">
        <f t="shared" si="35"/>
        <v>0.66666666666666663</v>
      </c>
      <c r="T76" s="40">
        <f t="shared" si="20"/>
        <v>209774800.72159356</v>
      </c>
      <c r="U76" s="15">
        <f t="shared" si="21"/>
        <v>41789787.534741372</v>
      </c>
      <c r="V76" s="15">
        <f t="shared" si="36"/>
        <v>251564588.25633493</v>
      </c>
      <c r="W76" s="13">
        <f t="shared" si="37"/>
        <v>2</v>
      </c>
      <c r="X76" s="14">
        <f t="shared" si="38"/>
        <v>125831212.29817419</v>
      </c>
      <c r="Y76" s="146"/>
    </row>
    <row r="77" spans="1:25" x14ac:dyDescent="0.25">
      <c r="A77" s="1">
        <v>46813</v>
      </c>
      <c r="B77" s="9">
        <f t="shared" si="22"/>
        <v>31</v>
      </c>
      <c r="C77" s="5">
        <f>VLOOKUP(A77,Encargos!$A$8:$B$652,2,0)</f>
        <v>2.313E-3</v>
      </c>
      <c r="D77">
        <f t="shared" si="39"/>
        <v>242</v>
      </c>
      <c r="E77" s="7">
        <f t="shared" si="31"/>
        <v>62249454762.519463</v>
      </c>
      <c r="F77" s="7">
        <f t="shared" si="32"/>
        <v>143982988.86570752</v>
      </c>
      <c r="G77" s="7">
        <f t="shared" si="25"/>
        <v>62393437751.38517</v>
      </c>
      <c r="H77" s="7">
        <f t="shared" si="26"/>
        <v>207978125.83795059</v>
      </c>
      <c r="I77" s="8">
        <f t="shared" si="27"/>
        <v>376051580.4263339</v>
      </c>
      <c r="J77" s="7">
        <f t="shared" si="28"/>
        <v>207978125.83795059</v>
      </c>
      <c r="K77" s="8">
        <f t="shared" si="23"/>
        <v>168073454.58838332</v>
      </c>
      <c r="L77" s="7">
        <v>0</v>
      </c>
      <c r="M77" s="7">
        <f t="shared" si="24"/>
        <v>62225364296.796791</v>
      </c>
      <c r="N77" s="147" t="s">
        <v>458</v>
      </c>
      <c r="O77" s="10">
        <f t="shared" si="29"/>
        <v>29</v>
      </c>
      <c r="P77" s="11">
        <f t="shared" si="33"/>
        <v>209603154.86299148</v>
      </c>
      <c r="Q77" s="11">
        <f t="shared" si="30"/>
        <v>168437100.47958758</v>
      </c>
      <c r="R77" s="39">
        <f t="shared" si="34"/>
        <v>378040255.34257907</v>
      </c>
      <c r="S77" s="41">
        <f t="shared" si="35"/>
        <v>0.66666666666666663</v>
      </c>
      <c r="T77" s="40">
        <f t="shared" si="20"/>
        <v>209603154.86299148</v>
      </c>
      <c r="U77" s="15">
        <f t="shared" si="21"/>
        <v>42423682.032061219</v>
      </c>
      <c r="V77" s="15">
        <f t="shared" si="36"/>
        <v>252026836.8950527</v>
      </c>
      <c r="W77" s="13">
        <f t="shared" si="37"/>
        <v>2</v>
      </c>
      <c r="X77" s="14">
        <f t="shared" si="38"/>
        <v>126054897.64356869</v>
      </c>
      <c r="Y77" s="146"/>
    </row>
    <row r="78" spans="1:25" x14ac:dyDescent="0.25">
      <c r="A78" s="1">
        <v>46844</v>
      </c>
      <c r="B78" s="9">
        <f t="shared" si="22"/>
        <v>30</v>
      </c>
      <c r="C78" s="5">
        <f>VLOOKUP(A78,Encargos!$A$8:$B$652,2,0)</f>
        <v>1.7750000000000001E-3</v>
      </c>
      <c r="D78">
        <f t="shared" si="39"/>
        <v>241</v>
      </c>
      <c r="E78" s="7">
        <f t="shared" si="31"/>
        <v>62225364296.796791</v>
      </c>
      <c r="F78" s="7">
        <f t="shared" si="32"/>
        <v>110450021.62681431</v>
      </c>
      <c r="G78" s="7">
        <f t="shared" si="25"/>
        <v>62335814318.423607</v>
      </c>
      <c r="H78" s="7">
        <f t="shared" si="26"/>
        <v>207786047.72807869</v>
      </c>
      <c r="I78" s="8">
        <f t="shared" si="27"/>
        <v>376719071.98159063</v>
      </c>
      <c r="J78" s="7">
        <f t="shared" si="28"/>
        <v>207786047.72807869</v>
      </c>
      <c r="K78" s="8">
        <f t="shared" si="23"/>
        <v>168933024.25351194</v>
      </c>
      <c r="L78" s="7">
        <v>0</v>
      </c>
      <c r="M78" s="7">
        <f t="shared" si="24"/>
        <v>62166881294.170097</v>
      </c>
      <c r="N78" s="147" t="s">
        <v>129</v>
      </c>
      <c r="O78" s="10">
        <f t="shared" si="29"/>
        <v>29</v>
      </c>
      <c r="P78" s="11">
        <f t="shared" si="33"/>
        <v>209358451.24524313</v>
      </c>
      <c r="Q78" s="11">
        <f t="shared" si="30"/>
        <v>169222876.59781286</v>
      </c>
      <c r="R78" s="39">
        <f t="shared" si="34"/>
        <v>378581327.84305596</v>
      </c>
      <c r="S78" s="41">
        <f t="shared" si="35"/>
        <v>0.66666666666666663</v>
      </c>
      <c r="T78" s="40">
        <f t="shared" si="20"/>
        <v>209358451.24524313</v>
      </c>
      <c r="U78" s="15">
        <f t="shared" si="21"/>
        <v>43029100.6501275</v>
      </c>
      <c r="V78" s="15">
        <f t="shared" si="36"/>
        <v>252387551.89537063</v>
      </c>
      <c r="W78" s="13">
        <f t="shared" si="37"/>
        <v>1</v>
      </c>
      <c r="X78" s="14">
        <f t="shared" si="38"/>
        <v>126219752.38625678</v>
      </c>
      <c r="Y78" s="146"/>
    </row>
    <row r="79" spans="1:25" x14ac:dyDescent="0.25">
      <c r="A79" s="1">
        <v>46874</v>
      </c>
      <c r="B79" s="9">
        <f t="shared" si="22"/>
        <v>31</v>
      </c>
      <c r="C79" s="5">
        <f>VLOOKUP(A79,Encargos!$A$8:$B$652,2,0)</f>
        <v>2.8509999999999998E-3</v>
      </c>
      <c r="D79">
        <f t="shared" si="39"/>
        <v>240</v>
      </c>
      <c r="E79" s="7">
        <f t="shared" si="31"/>
        <v>62166881294.170097</v>
      </c>
      <c r="F79" s="7">
        <f t="shared" si="32"/>
        <v>177237778.56967893</v>
      </c>
      <c r="G79" s="7">
        <f t="shared" si="25"/>
        <v>62344119072.739777</v>
      </c>
      <c r="H79" s="7">
        <f t="shared" si="26"/>
        <v>207813730.24246594</v>
      </c>
      <c r="I79" s="8">
        <f t="shared" si="27"/>
        <v>377793098.05581015</v>
      </c>
      <c r="J79" s="7">
        <f t="shared" si="28"/>
        <v>207813730.24246594</v>
      </c>
      <c r="K79" s="8">
        <f t="shared" si="23"/>
        <v>169979367.81334421</v>
      </c>
      <c r="L79" s="7">
        <v>0</v>
      </c>
      <c r="M79" s="7">
        <f t="shared" si="24"/>
        <v>62174139704.92643</v>
      </c>
      <c r="N79" s="147" t="s">
        <v>459</v>
      </c>
      <c r="O79" s="10">
        <f t="shared" si="29"/>
        <v>29</v>
      </c>
      <c r="P79" s="11">
        <f t="shared" si="33"/>
        <v>209549011.26971102</v>
      </c>
      <c r="Q79" s="11">
        <f t="shared" si="30"/>
        <v>170432672.10262755</v>
      </c>
      <c r="R79" s="39">
        <f t="shared" si="34"/>
        <v>379981683.37233853</v>
      </c>
      <c r="S79" s="41">
        <f t="shared" si="35"/>
        <v>0.66666666666666663</v>
      </c>
      <c r="T79" s="40">
        <f t="shared" si="20"/>
        <v>209549011.26971102</v>
      </c>
      <c r="U79" s="15">
        <f t="shared" si="21"/>
        <v>43772110.978514671</v>
      </c>
      <c r="V79" s="15">
        <f t="shared" si="36"/>
        <v>253321122.24822569</v>
      </c>
      <c r="W79" s="13">
        <f t="shared" si="37"/>
        <v>2</v>
      </c>
      <c r="X79" s="14">
        <f t="shared" si="38"/>
        <v>126700058.06003556</v>
      </c>
      <c r="Y79" s="146"/>
    </row>
    <row r="80" spans="1:25" x14ac:dyDescent="0.25">
      <c r="A80" s="1">
        <v>46905</v>
      </c>
      <c r="B80" s="9">
        <f t="shared" si="22"/>
        <v>30</v>
      </c>
      <c r="C80" s="5">
        <f>VLOOKUP(A80,Encargos!$A$8:$B$652,2,0)</f>
        <v>1.506E-3</v>
      </c>
      <c r="D80">
        <f t="shared" si="39"/>
        <v>239</v>
      </c>
      <c r="E80" s="7">
        <f t="shared" si="31"/>
        <v>62174139704.92643</v>
      </c>
      <c r="F80" s="7">
        <f t="shared" si="32"/>
        <v>93634254.395619199</v>
      </c>
      <c r="G80" s="7">
        <f t="shared" si="25"/>
        <v>62267773959.322052</v>
      </c>
      <c r="H80" s="7">
        <f t="shared" si="26"/>
        <v>207559246.53107351</v>
      </c>
      <c r="I80" s="8">
        <f t="shared" si="27"/>
        <v>378362054.46148229</v>
      </c>
      <c r="J80" s="7">
        <f t="shared" si="28"/>
        <v>207559246.53107351</v>
      </c>
      <c r="K80" s="8">
        <f t="shared" si="23"/>
        <v>170802807.93040878</v>
      </c>
      <c r="L80" s="7">
        <v>0</v>
      </c>
      <c r="M80" s="7">
        <f t="shared" si="24"/>
        <v>62096971151.391647</v>
      </c>
      <c r="N80" s="147" t="s">
        <v>131</v>
      </c>
      <c r="O80" s="10">
        <f t="shared" si="29"/>
        <v>29</v>
      </c>
      <c r="P80" s="11">
        <f t="shared" si="33"/>
        <v>209082277.38760766</v>
      </c>
      <c r="Q80" s="11">
        <f t="shared" si="30"/>
        <v>171051456.42019525</v>
      </c>
      <c r="R80" s="39">
        <f t="shared" si="34"/>
        <v>380133733.80780292</v>
      </c>
      <c r="S80" s="41">
        <f t="shared" si="35"/>
        <v>0.66666666666666663</v>
      </c>
      <c r="T80" s="40">
        <f t="shared" si="20"/>
        <v>209082277.38760766</v>
      </c>
      <c r="U80" s="15">
        <f t="shared" si="21"/>
        <v>44340211.81759426</v>
      </c>
      <c r="V80" s="15">
        <f t="shared" si="36"/>
        <v>253422489.20520192</v>
      </c>
      <c r="W80" s="13">
        <f t="shared" si="37"/>
        <v>1</v>
      </c>
      <c r="X80" s="14">
        <f t="shared" si="38"/>
        <v>126736194.23222716</v>
      </c>
      <c r="Y80" s="146"/>
    </row>
    <row r="81" spans="1:25" x14ac:dyDescent="0.25">
      <c r="A81" s="1">
        <v>46935</v>
      </c>
      <c r="B81" s="9">
        <f t="shared" si="22"/>
        <v>31</v>
      </c>
      <c r="C81" s="5">
        <f>VLOOKUP(A81,Encargos!$A$8:$B$652,2,0)</f>
        <v>2.5820000000000001E-3</v>
      </c>
      <c r="D81">
        <f t="shared" si="39"/>
        <v>238</v>
      </c>
      <c r="E81" s="7">
        <f t="shared" si="31"/>
        <v>62096971151.391647</v>
      </c>
      <c r="F81" s="7">
        <f t="shared" si="32"/>
        <v>160334379.51289323</v>
      </c>
      <c r="G81" s="7">
        <f t="shared" si="25"/>
        <v>62257305530.904541</v>
      </c>
      <c r="H81" s="7">
        <f t="shared" si="26"/>
        <v>207524351.76968181</v>
      </c>
      <c r="I81" s="8">
        <f t="shared" si="27"/>
        <v>379338985.28610164</v>
      </c>
      <c r="J81" s="7">
        <f t="shared" si="28"/>
        <v>207524351.76968181</v>
      </c>
      <c r="K81" s="8">
        <f t="shared" si="23"/>
        <v>171814633.51641983</v>
      </c>
      <c r="L81" s="7">
        <v>0</v>
      </c>
      <c r="M81" s="7">
        <f t="shared" si="24"/>
        <v>62085490897.388123</v>
      </c>
      <c r="N81" s="147" t="s">
        <v>460</v>
      </c>
      <c r="O81" s="10">
        <f t="shared" si="29"/>
        <v>29</v>
      </c>
      <c r="P81" s="11">
        <f t="shared" si="33"/>
        <v>209211182.9786599</v>
      </c>
      <c r="Q81" s="11">
        <f t="shared" si="30"/>
        <v>172229603.3734372</v>
      </c>
      <c r="R81" s="39">
        <f t="shared" si="34"/>
        <v>381440786.35209709</v>
      </c>
      <c r="S81" s="41">
        <f t="shared" si="35"/>
        <v>0.66666666666666663</v>
      </c>
      <c r="T81" s="40">
        <f t="shared" si="20"/>
        <v>209211182.9786599</v>
      </c>
      <c r="U81" s="15">
        <f t="shared" si="21"/>
        <v>45082674.589404821</v>
      </c>
      <c r="V81" s="15">
        <f t="shared" si="36"/>
        <v>254293857.56806472</v>
      </c>
      <c r="W81" s="13">
        <f t="shared" si="37"/>
        <v>2</v>
      </c>
      <c r="X81" s="14">
        <f t="shared" si="38"/>
        <v>127193186.84467825</v>
      </c>
      <c r="Y81" s="146"/>
    </row>
    <row r="82" spans="1:25" x14ac:dyDescent="0.25">
      <c r="A82" s="1">
        <v>46966</v>
      </c>
      <c r="B82" s="9">
        <f t="shared" si="22"/>
        <v>31</v>
      </c>
      <c r="C82" s="5">
        <f>VLOOKUP(A82,Encargos!$A$8:$B$652,2,0)</f>
        <v>2.313E-3</v>
      </c>
      <c r="D82">
        <f t="shared" si="39"/>
        <v>237</v>
      </c>
      <c r="E82" s="7">
        <f t="shared" si="31"/>
        <v>62085490897.388123</v>
      </c>
      <c r="F82" s="7">
        <f t="shared" si="32"/>
        <v>143603740.44565871</v>
      </c>
      <c r="G82" s="7">
        <f t="shared" si="25"/>
        <v>62229094637.833778</v>
      </c>
      <c r="H82" s="7">
        <f t="shared" si="26"/>
        <v>207430315.45944595</v>
      </c>
      <c r="I82" s="8">
        <f t="shared" si="27"/>
        <v>380216396.35906851</v>
      </c>
      <c r="J82" s="7">
        <f t="shared" si="28"/>
        <v>207430315.45944595</v>
      </c>
      <c r="K82" s="8">
        <f t="shared" si="23"/>
        <v>172786080.89962256</v>
      </c>
      <c r="L82" s="7">
        <v>0</v>
      </c>
      <c r="M82" s="7">
        <f t="shared" si="24"/>
        <v>62056308556.934158</v>
      </c>
      <c r="N82" s="147" t="s">
        <v>461</v>
      </c>
      <c r="O82" s="10">
        <f t="shared" si="29"/>
        <v>29</v>
      </c>
      <c r="P82" s="11">
        <f t="shared" si="33"/>
        <v>209067172.99647549</v>
      </c>
      <c r="Q82" s="11">
        <f t="shared" si="30"/>
        <v>173159923.08981445</v>
      </c>
      <c r="R82" s="39">
        <f t="shared" si="34"/>
        <v>382227096.08628994</v>
      </c>
      <c r="S82" s="41">
        <f t="shared" si="35"/>
        <v>0.66666666666666663</v>
      </c>
      <c r="T82" s="40">
        <f t="shared" ref="T82:T145" si="40">IF(V82&lt;P82,V82,P82)</f>
        <v>209067172.99647549</v>
      </c>
      <c r="U82" s="15">
        <f t="shared" ref="U82:U145" si="41">V82-T82</f>
        <v>45750891.06105113</v>
      </c>
      <c r="V82" s="15">
        <f t="shared" si="36"/>
        <v>254818064.05752662</v>
      </c>
      <c r="W82" s="13">
        <f t="shared" si="37"/>
        <v>2</v>
      </c>
      <c r="X82" s="14">
        <f t="shared" si="38"/>
        <v>127455385.44670886</v>
      </c>
      <c r="Y82" s="146"/>
    </row>
    <row r="83" spans="1:25" x14ac:dyDescent="0.25">
      <c r="A83" s="1">
        <v>46997</v>
      </c>
      <c r="B83" s="9">
        <f t="shared" si="22"/>
        <v>30</v>
      </c>
      <c r="C83" s="5">
        <f>VLOOKUP(A83,Encargos!$A$8:$B$652,2,0)</f>
        <v>2.313E-3</v>
      </c>
      <c r="D83">
        <f t="shared" si="39"/>
        <v>236</v>
      </c>
      <c r="E83" s="7">
        <f t="shared" si="31"/>
        <v>62056308556.934158</v>
      </c>
      <c r="F83" s="7">
        <f t="shared" si="32"/>
        <v>143536241.69218871</v>
      </c>
      <c r="G83" s="7">
        <f t="shared" si="25"/>
        <v>62199844798.62635</v>
      </c>
      <c r="H83" s="7">
        <f t="shared" si="26"/>
        <v>207332815.99542117</v>
      </c>
      <c r="I83" s="8">
        <f t="shared" si="27"/>
        <v>381095836.88384712</v>
      </c>
      <c r="J83" s="7">
        <f t="shared" si="28"/>
        <v>207332815.99542117</v>
      </c>
      <c r="K83" s="8">
        <f t="shared" si="23"/>
        <v>173763020.88842595</v>
      </c>
      <c r="L83" s="7">
        <v>0</v>
      </c>
      <c r="M83" s="7">
        <f t="shared" si="24"/>
        <v>62026081777.737923</v>
      </c>
      <c r="N83" s="147" t="s">
        <v>134</v>
      </c>
      <c r="O83" s="10">
        <f t="shared" si="29"/>
        <v>29</v>
      </c>
      <c r="P83" s="11">
        <f t="shared" si="33"/>
        <v>209027026.28608108</v>
      </c>
      <c r="Q83" s="11">
        <f t="shared" si="30"/>
        <v>174151522.66142851</v>
      </c>
      <c r="R83" s="39">
        <f t="shared" si="34"/>
        <v>383178548.94750959</v>
      </c>
      <c r="S83" s="41">
        <f t="shared" si="35"/>
        <v>0.66666666666666663</v>
      </c>
      <c r="T83" s="40">
        <f t="shared" si="40"/>
        <v>209027026.28608108</v>
      </c>
      <c r="U83" s="15">
        <f t="shared" si="41"/>
        <v>46425339.678925306</v>
      </c>
      <c r="V83" s="15">
        <f t="shared" si="36"/>
        <v>255452365.96500638</v>
      </c>
      <c r="W83" s="13">
        <f t="shared" si="37"/>
        <v>1</v>
      </c>
      <c r="X83" s="14">
        <f t="shared" si="38"/>
        <v>127752474.86038145</v>
      </c>
      <c r="Y83" s="146"/>
    </row>
    <row r="84" spans="1:25" x14ac:dyDescent="0.25">
      <c r="A84" s="1">
        <v>47027</v>
      </c>
      <c r="B84" s="9">
        <f t="shared" si="22"/>
        <v>31</v>
      </c>
      <c r="C84" s="5">
        <f>VLOOKUP(A84,Encargos!$A$8:$B$652,2,0)</f>
        <v>2.8509999999999998E-3</v>
      </c>
      <c r="D84">
        <f t="shared" si="39"/>
        <v>235</v>
      </c>
      <c r="E84" s="7">
        <f t="shared" si="31"/>
        <v>62026081777.737923</v>
      </c>
      <c r="F84" s="7">
        <f t="shared" si="32"/>
        <v>176836359.14833081</v>
      </c>
      <c r="G84" s="7">
        <f t="shared" si="25"/>
        <v>62202918136.886253</v>
      </c>
      <c r="H84" s="7">
        <f t="shared" si="26"/>
        <v>207343060.45628753</v>
      </c>
      <c r="I84" s="8">
        <f t="shared" si="27"/>
        <v>382182341.1148029</v>
      </c>
      <c r="J84" s="7">
        <f t="shared" si="28"/>
        <v>207343060.45628753</v>
      </c>
      <c r="K84" s="8">
        <f t="shared" si="23"/>
        <v>174839280.65851536</v>
      </c>
      <c r="L84" s="7">
        <v>0</v>
      </c>
      <c r="M84" s="7">
        <f t="shared" si="24"/>
        <v>62028078856.227745</v>
      </c>
      <c r="N84" s="147" t="s">
        <v>383</v>
      </c>
      <c r="O84" s="10">
        <f t="shared" si="29"/>
        <v>29</v>
      </c>
      <c r="P84" s="11">
        <f t="shared" si="33"/>
        <v>209090808.20570239</v>
      </c>
      <c r="Q84" s="11">
        <f t="shared" si="30"/>
        <v>175305545.45804533</v>
      </c>
      <c r="R84" s="39">
        <f t="shared" si="34"/>
        <v>384396353.66374773</v>
      </c>
      <c r="S84" s="41">
        <f t="shared" si="35"/>
        <v>0.66666666666666663</v>
      </c>
      <c r="T84" s="40">
        <f t="shared" si="40"/>
        <v>209090808.20570239</v>
      </c>
      <c r="U84" s="15">
        <f t="shared" si="41"/>
        <v>47173427.570129424</v>
      </c>
      <c r="V84" s="15">
        <f t="shared" si="36"/>
        <v>256264235.77583182</v>
      </c>
      <c r="W84" s="13">
        <f t="shared" si="37"/>
        <v>2</v>
      </c>
      <c r="X84" s="14">
        <f t="shared" si="38"/>
        <v>128176514.70944625</v>
      </c>
      <c r="Y84" s="146"/>
    </row>
    <row r="85" spans="1:25" x14ac:dyDescent="0.25">
      <c r="A85" s="1">
        <v>47058</v>
      </c>
      <c r="B85" s="9">
        <f t="shared" si="22"/>
        <v>30</v>
      </c>
      <c r="C85" s="5">
        <f>VLOOKUP(A85,Encargos!$A$8:$B$652,2,0)</f>
        <v>2.0439999999999998E-3</v>
      </c>
      <c r="D85">
        <f t="shared" si="39"/>
        <v>234</v>
      </c>
      <c r="E85" s="7">
        <f t="shared" si="31"/>
        <v>62028078856.227745</v>
      </c>
      <c r="F85" s="7">
        <f t="shared" si="32"/>
        <v>126785393.1821295</v>
      </c>
      <c r="G85" s="7">
        <f t="shared" si="25"/>
        <v>62154864249.409874</v>
      </c>
      <c r="H85" s="7">
        <f t="shared" si="26"/>
        <v>207182880.83136627</v>
      </c>
      <c r="I85" s="8">
        <f t="shared" si="27"/>
        <v>382963521.8200416</v>
      </c>
      <c r="J85" s="7">
        <f t="shared" si="28"/>
        <v>207182880.83136627</v>
      </c>
      <c r="K85" s="8">
        <f t="shared" si="23"/>
        <v>175780640.98867533</v>
      </c>
      <c r="L85" s="7">
        <v>0</v>
      </c>
      <c r="M85" s="7">
        <f t="shared" si="24"/>
        <v>61979083608.421204</v>
      </c>
      <c r="N85" s="147" t="s">
        <v>136</v>
      </c>
      <c r="O85" s="10">
        <f t="shared" si="29"/>
        <v>29</v>
      </c>
      <c r="P85" s="11">
        <f t="shared" si="33"/>
        <v>208828595.72573906</v>
      </c>
      <c r="Q85" s="11">
        <f t="shared" si="30"/>
        <v>176127948.27416745</v>
      </c>
      <c r="R85" s="39">
        <f t="shared" si="34"/>
        <v>384956543.99990654</v>
      </c>
      <c r="S85" s="41">
        <f t="shared" si="35"/>
        <v>0.66666666666666663</v>
      </c>
      <c r="T85" s="40">
        <f t="shared" si="40"/>
        <v>208828595.72573906</v>
      </c>
      <c r="U85" s="15">
        <f t="shared" si="41"/>
        <v>47809100.274198622</v>
      </c>
      <c r="V85" s="15">
        <f t="shared" si="36"/>
        <v>256637695.99993768</v>
      </c>
      <c r="W85" s="13">
        <f t="shared" si="37"/>
        <v>1</v>
      </c>
      <c r="X85" s="14">
        <f t="shared" si="38"/>
        <v>128342966.16504768</v>
      </c>
      <c r="Y85" s="146"/>
    </row>
    <row r="86" spans="1:25" x14ac:dyDescent="0.25">
      <c r="A86" s="1">
        <v>47088</v>
      </c>
      <c r="B86" s="9">
        <f t="shared" si="22"/>
        <v>31</v>
      </c>
      <c r="C86" s="5">
        <f>VLOOKUP(A86,Encargos!$A$8:$B$652,2,0)</f>
        <v>2.313E-3</v>
      </c>
      <c r="D86">
        <f t="shared" si="39"/>
        <v>233</v>
      </c>
      <c r="E86" s="7">
        <f t="shared" si="31"/>
        <v>61979083608.421204</v>
      </c>
      <c r="F86" s="7">
        <f t="shared" si="32"/>
        <v>143357620.38627824</v>
      </c>
      <c r="G86" s="7">
        <f t="shared" si="25"/>
        <v>62122441228.80748</v>
      </c>
      <c r="H86" s="7">
        <f t="shared" si="26"/>
        <v>207074804.09602496</v>
      </c>
      <c r="I86" s="8">
        <f t="shared" si="27"/>
        <v>383849316.44601142</v>
      </c>
      <c r="J86" s="7">
        <f t="shared" si="28"/>
        <v>207074804.09602496</v>
      </c>
      <c r="K86" s="8">
        <f t="shared" si="23"/>
        <v>176774512.34998646</v>
      </c>
      <c r="L86" s="7">
        <v>0</v>
      </c>
      <c r="M86" s="7">
        <f t="shared" si="24"/>
        <v>61945666716.457489</v>
      </c>
      <c r="N86" s="147" t="s">
        <v>384</v>
      </c>
      <c r="O86" s="10">
        <f t="shared" si="29"/>
        <v>29</v>
      </c>
      <c r="P86" s="11">
        <f t="shared" si="33"/>
        <v>208722244.19567049</v>
      </c>
      <c r="Q86" s="11">
        <f t="shared" si="30"/>
        <v>177156983.96183702</v>
      </c>
      <c r="R86" s="39">
        <f t="shared" si="34"/>
        <v>385879228.15750754</v>
      </c>
      <c r="S86" s="41">
        <f t="shared" si="35"/>
        <v>0.66666666666666663</v>
      </c>
      <c r="T86" s="40">
        <f t="shared" si="40"/>
        <v>208722244.19567049</v>
      </c>
      <c r="U86" s="15">
        <f t="shared" si="41"/>
        <v>48530574.576001197</v>
      </c>
      <c r="V86" s="15">
        <f t="shared" si="36"/>
        <v>257252818.77167168</v>
      </c>
      <c r="W86" s="13">
        <f t="shared" si="37"/>
        <v>2</v>
      </c>
      <c r="X86" s="14">
        <f t="shared" si="38"/>
        <v>128670977.47567721</v>
      </c>
      <c r="Y86" s="146"/>
    </row>
    <row r="87" spans="1:25" x14ac:dyDescent="0.25">
      <c r="A87" s="1">
        <v>47119</v>
      </c>
      <c r="B87" s="9">
        <f t="shared" si="22"/>
        <v>31</v>
      </c>
      <c r="C87" s="5">
        <f>VLOOKUP(A87,Encargos!$A$8:$B$652,2,0)</f>
        <v>2.0439999999999998E-3</v>
      </c>
      <c r="D87">
        <f t="shared" si="39"/>
        <v>232</v>
      </c>
      <c r="E87" s="7">
        <f t="shared" si="31"/>
        <v>61945666716.457489</v>
      </c>
      <c r="F87" s="7">
        <f t="shared" si="32"/>
        <v>126616942.7684391</v>
      </c>
      <c r="G87" s="7">
        <f t="shared" si="25"/>
        <v>62072283659.225929</v>
      </c>
      <c r="H87" s="7">
        <f t="shared" si="26"/>
        <v>206907612.19741976</v>
      </c>
      <c r="I87" s="8">
        <f t="shared" si="27"/>
        <v>384633904.44882697</v>
      </c>
      <c r="J87" s="7">
        <f t="shared" si="28"/>
        <v>206907612.19741976</v>
      </c>
      <c r="K87" s="8">
        <f t="shared" si="23"/>
        <v>177726292.25140721</v>
      </c>
      <c r="L87" s="7">
        <v>0</v>
      </c>
      <c r="M87" s="7">
        <f t="shared" si="24"/>
        <v>61894557366.974518</v>
      </c>
      <c r="N87" s="147" t="s">
        <v>462</v>
      </c>
      <c r="O87" s="10">
        <f t="shared" si="29"/>
        <v>29</v>
      </c>
      <c r="P87" s="11">
        <f t="shared" si="33"/>
        <v>208504780.4159686</v>
      </c>
      <c r="Q87" s="11">
        <f t="shared" si="30"/>
        <v>178066105.46362638</v>
      </c>
      <c r="R87" s="39">
        <f t="shared" si="34"/>
        <v>386570885.87959498</v>
      </c>
      <c r="S87" s="41">
        <f t="shared" si="35"/>
        <v>0.77777777777777779</v>
      </c>
      <c r="T87" s="40">
        <f t="shared" si="40"/>
        <v>208504780.4159686</v>
      </c>
      <c r="U87" s="15">
        <f t="shared" si="41"/>
        <v>92161464.157049716</v>
      </c>
      <c r="V87" s="15">
        <f t="shared" si="36"/>
        <v>300666244.57301831</v>
      </c>
      <c r="W87" s="13">
        <f t="shared" si="37"/>
        <v>2</v>
      </c>
      <c r="X87" s="14">
        <f t="shared" si="38"/>
        <v>85934406.622967154</v>
      </c>
      <c r="Y87" s="146"/>
    </row>
    <row r="88" spans="1:25" x14ac:dyDescent="0.25">
      <c r="A88" s="1">
        <v>47150</v>
      </c>
      <c r="B88" s="9">
        <f t="shared" si="22"/>
        <v>28</v>
      </c>
      <c r="C88" s="5">
        <f>VLOOKUP(A88,Encargos!$A$8:$B$652,2,0)</f>
        <v>2.0439999999999998E-3</v>
      </c>
      <c r="D88">
        <f t="shared" si="39"/>
        <v>231</v>
      </c>
      <c r="E88" s="7">
        <f t="shared" si="31"/>
        <v>61894557366.974518</v>
      </c>
      <c r="F88" s="7">
        <f t="shared" si="32"/>
        <v>126512475.25809591</v>
      </c>
      <c r="G88" s="7">
        <f t="shared" si="25"/>
        <v>62021069842.232613</v>
      </c>
      <c r="H88" s="7">
        <f t="shared" si="26"/>
        <v>206736899.47410873</v>
      </c>
      <c r="I88" s="8">
        <f t="shared" si="27"/>
        <v>385420096.14952034</v>
      </c>
      <c r="J88" s="7">
        <f t="shared" si="28"/>
        <v>206736899.47410873</v>
      </c>
      <c r="K88" s="8">
        <f t="shared" si="23"/>
        <v>178683196.67541161</v>
      </c>
      <c r="L88" s="7">
        <v>0</v>
      </c>
      <c r="M88" s="7">
        <f t="shared" si="24"/>
        <v>61842386645.557198</v>
      </c>
      <c r="N88" s="147" t="s">
        <v>139</v>
      </c>
      <c r="O88" s="10">
        <f t="shared" si="29"/>
        <v>27</v>
      </c>
      <c r="P88" s="11">
        <f t="shared" si="33"/>
        <v>208385581.23289916</v>
      </c>
      <c r="Q88" s="11">
        <f t="shared" si="30"/>
        <v>179035368.41038337</v>
      </c>
      <c r="R88" s="39">
        <f t="shared" si="34"/>
        <v>387420949.64328253</v>
      </c>
      <c r="S88" s="41">
        <f t="shared" si="35"/>
        <v>0.77777777777777779</v>
      </c>
      <c r="T88" s="40">
        <f t="shared" si="40"/>
        <v>208385581.23289916</v>
      </c>
      <c r="U88" s="15">
        <f t="shared" si="41"/>
        <v>92941824.045209497</v>
      </c>
      <c r="V88" s="15">
        <f t="shared" si="36"/>
        <v>301327405.27810866</v>
      </c>
      <c r="W88" s="13">
        <f t="shared" si="37"/>
        <v>1</v>
      </c>
      <c r="X88" s="14">
        <f t="shared" si="38"/>
        <v>86111707.291068599</v>
      </c>
      <c r="Y88" s="146"/>
    </row>
    <row r="89" spans="1:25" x14ac:dyDescent="0.25">
      <c r="A89" s="1">
        <v>47178</v>
      </c>
      <c r="B89" s="9">
        <f t="shared" si="22"/>
        <v>31</v>
      </c>
      <c r="C89" s="5">
        <f>VLOOKUP(A89,Encargos!$A$8:$B$652,2,0)</f>
        <v>2.5820000000000001E-3</v>
      </c>
      <c r="D89">
        <f t="shared" si="39"/>
        <v>230</v>
      </c>
      <c r="E89" s="7">
        <f t="shared" si="31"/>
        <v>61842386645.557198</v>
      </c>
      <c r="F89" s="7">
        <f t="shared" si="32"/>
        <v>159677042.3188287</v>
      </c>
      <c r="G89" s="7">
        <f t="shared" si="25"/>
        <v>62002063687.87603</v>
      </c>
      <c r="H89" s="7">
        <f t="shared" si="26"/>
        <v>206673545.62625346</v>
      </c>
      <c r="I89" s="8">
        <f t="shared" si="27"/>
        <v>386415250.83777845</v>
      </c>
      <c r="J89" s="7">
        <f t="shared" si="28"/>
        <v>206673545.62625346</v>
      </c>
      <c r="K89" s="8">
        <f t="shared" si="23"/>
        <v>179741705.21152499</v>
      </c>
      <c r="L89" s="7">
        <v>0</v>
      </c>
      <c r="M89" s="7">
        <f t="shared" si="24"/>
        <v>61822321982.664505</v>
      </c>
      <c r="N89" s="147" t="s">
        <v>463</v>
      </c>
      <c r="O89" s="10">
        <f t="shared" si="29"/>
        <v>29</v>
      </c>
      <c r="P89" s="11">
        <f t="shared" si="33"/>
        <v>208380438.64499298</v>
      </c>
      <c r="Q89" s="11">
        <f t="shared" si="30"/>
        <v>180175820.67762443</v>
      </c>
      <c r="R89" s="39">
        <f t="shared" si="34"/>
        <v>388556259.32261741</v>
      </c>
      <c r="S89" s="41">
        <f t="shared" si="35"/>
        <v>0.77777777777777779</v>
      </c>
      <c r="T89" s="40">
        <f t="shared" si="40"/>
        <v>208380438.64499298</v>
      </c>
      <c r="U89" s="15">
        <f t="shared" si="41"/>
        <v>93829985.272598356</v>
      </c>
      <c r="V89" s="15">
        <f t="shared" si="36"/>
        <v>302210423.91759133</v>
      </c>
      <c r="W89" s="13">
        <f t="shared" si="37"/>
        <v>2</v>
      </c>
      <c r="X89" s="14">
        <f t="shared" si="38"/>
        <v>86372760.881258905</v>
      </c>
      <c r="Y89" s="146"/>
    </row>
    <row r="90" spans="1:25" x14ac:dyDescent="0.25">
      <c r="A90" s="1">
        <v>47209</v>
      </c>
      <c r="B90" s="9">
        <f t="shared" si="22"/>
        <v>30</v>
      </c>
      <c r="C90" s="5">
        <f>VLOOKUP(A90,Encargos!$A$8:$B$652,2,0)</f>
        <v>1.506E-3</v>
      </c>
      <c r="D90">
        <f t="shared" si="39"/>
        <v>229</v>
      </c>
      <c r="E90" s="7">
        <f t="shared" si="31"/>
        <v>61822321982.664505</v>
      </c>
      <c r="F90" s="7">
        <f t="shared" si="32"/>
        <v>93104416.905892745</v>
      </c>
      <c r="G90" s="7">
        <f t="shared" si="25"/>
        <v>61915426399.570396</v>
      </c>
      <c r="H90" s="7">
        <f t="shared" si="26"/>
        <v>206384754.66523466</v>
      </c>
      <c r="I90" s="8">
        <f t="shared" si="27"/>
        <v>386997192.20554018</v>
      </c>
      <c r="J90" s="7">
        <f t="shared" si="28"/>
        <v>206384754.66523466</v>
      </c>
      <c r="K90" s="8">
        <f t="shared" si="23"/>
        <v>180612437.54030553</v>
      </c>
      <c r="L90" s="7">
        <v>0</v>
      </c>
      <c r="M90" s="7">
        <f t="shared" si="24"/>
        <v>61734813962.03009</v>
      </c>
      <c r="N90" s="147" t="s">
        <v>141</v>
      </c>
      <c r="O90" s="10">
        <f t="shared" si="29"/>
        <v>29</v>
      </c>
      <c r="P90" s="11">
        <f t="shared" si="33"/>
        <v>207933939.03151095</v>
      </c>
      <c r="Q90" s="11">
        <f t="shared" si="30"/>
        <v>180875366.53061435</v>
      </c>
      <c r="R90" s="39">
        <f t="shared" si="34"/>
        <v>388809305.56212533</v>
      </c>
      <c r="S90" s="41">
        <f t="shared" si="35"/>
        <v>0.77777777777777779</v>
      </c>
      <c r="T90" s="40">
        <f t="shared" si="40"/>
        <v>207933939.03151095</v>
      </c>
      <c r="U90" s="15">
        <f t="shared" si="41"/>
        <v>94473298.627919853</v>
      </c>
      <c r="V90" s="15">
        <f t="shared" si="36"/>
        <v>302407237.6594308</v>
      </c>
      <c r="W90" s="13">
        <f t="shared" si="37"/>
        <v>1</v>
      </c>
      <c r="X90" s="14">
        <f t="shared" si="38"/>
        <v>86418307.600675836</v>
      </c>
      <c r="Y90" s="146"/>
    </row>
    <row r="91" spans="1:25" x14ac:dyDescent="0.25">
      <c r="A91" s="1">
        <v>47239</v>
      </c>
      <c r="B91" s="9">
        <f t="shared" si="22"/>
        <v>31</v>
      </c>
      <c r="C91" s="5">
        <f>VLOOKUP(A91,Encargos!$A$8:$B$652,2,0)</f>
        <v>2.313E-3</v>
      </c>
      <c r="D91">
        <f t="shared" si="39"/>
        <v>228</v>
      </c>
      <c r="E91" s="7">
        <f t="shared" si="31"/>
        <v>61734813962.03009</v>
      </c>
      <c r="F91" s="7">
        <f t="shared" si="32"/>
        <v>142792624.6941756</v>
      </c>
      <c r="G91" s="7">
        <f t="shared" si="25"/>
        <v>61877606586.724266</v>
      </c>
      <c r="H91" s="7">
        <f t="shared" si="26"/>
        <v>206258688.62241423</v>
      </c>
      <c r="I91" s="8">
        <f t="shared" si="27"/>
        <v>387892316.71111161</v>
      </c>
      <c r="J91" s="7">
        <f t="shared" si="28"/>
        <v>206258688.62241423</v>
      </c>
      <c r="K91" s="8">
        <f t="shared" si="23"/>
        <v>181633628.08869737</v>
      </c>
      <c r="L91" s="7">
        <v>0</v>
      </c>
      <c r="M91" s="7">
        <f t="shared" si="24"/>
        <v>61695972958.635567</v>
      </c>
      <c r="N91" s="147" t="s">
        <v>464</v>
      </c>
      <c r="O91" s="10">
        <f t="shared" si="29"/>
        <v>29</v>
      </c>
      <c r="P91" s="11">
        <f t="shared" si="33"/>
        <v>207916996.08940592</v>
      </c>
      <c r="Q91" s="11">
        <f t="shared" si="30"/>
        <v>182026612.94594768</v>
      </c>
      <c r="R91" s="39">
        <f t="shared" si="34"/>
        <v>389943609.0353536</v>
      </c>
      <c r="S91" s="41">
        <f t="shared" si="35"/>
        <v>0.77777777777777779</v>
      </c>
      <c r="T91" s="40">
        <f t="shared" si="40"/>
        <v>207916996.08940592</v>
      </c>
      <c r="U91" s="15">
        <f t="shared" si="41"/>
        <v>95372477.604757994</v>
      </c>
      <c r="V91" s="15">
        <f t="shared" si="36"/>
        <v>303289473.69416392</v>
      </c>
      <c r="W91" s="13">
        <f t="shared" si="37"/>
        <v>2</v>
      </c>
      <c r="X91" s="14">
        <f t="shared" si="38"/>
        <v>86685661.48410295</v>
      </c>
      <c r="Y91" s="146"/>
    </row>
    <row r="92" spans="1:25" x14ac:dyDescent="0.25">
      <c r="A92" s="1">
        <v>47270</v>
      </c>
      <c r="B92" s="9">
        <f t="shared" si="22"/>
        <v>30</v>
      </c>
      <c r="C92" s="5">
        <f>VLOOKUP(A92,Encargos!$A$8:$B$652,2,0)</f>
        <v>2.313E-3</v>
      </c>
      <c r="D92">
        <f t="shared" si="39"/>
        <v>227</v>
      </c>
      <c r="E92" s="7">
        <f t="shared" si="31"/>
        <v>61695972958.635567</v>
      </c>
      <c r="F92" s="7">
        <f t="shared" si="32"/>
        <v>142702785.45332405</v>
      </c>
      <c r="G92" s="7">
        <f t="shared" si="25"/>
        <v>61838675744.08889</v>
      </c>
      <c r="H92" s="7">
        <f t="shared" si="26"/>
        <v>206128919.14696297</v>
      </c>
      <c r="I92" s="8">
        <f t="shared" si="27"/>
        <v>388789511.63966435</v>
      </c>
      <c r="J92" s="7">
        <f t="shared" si="28"/>
        <v>206128919.14696297</v>
      </c>
      <c r="K92" s="8">
        <f t="shared" si="23"/>
        <v>182660592.49270138</v>
      </c>
      <c r="L92" s="7">
        <v>0</v>
      </c>
      <c r="M92" s="7">
        <f t="shared" si="24"/>
        <v>61656015151.596191</v>
      </c>
      <c r="N92" s="147" t="s">
        <v>143</v>
      </c>
      <c r="O92" s="10">
        <f t="shared" si="29"/>
        <v>29</v>
      </c>
      <c r="P92" s="11">
        <f t="shared" si="33"/>
        <v>207845282.5268119</v>
      </c>
      <c r="Q92" s="11">
        <f t="shared" si="30"/>
        <v>183068987.57974744</v>
      </c>
      <c r="R92" s="39">
        <f t="shared" si="34"/>
        <v>390914270.10655934</v>
      </c>
      <c r="S92" s="41">
        <f t="shared" si="35"/>
        <v>0.77777777777777779</v>
      </c>
      <c r="T92" s="40">
        <f t="shared" si="40"/>
        <v>207845282.5268119</v>
      </c>
      <c r="U92" s="15">
        <f t="shared" si="41"/>
        <v>96199149.778289795</v>
      </c>
      <c r="V92" s="15">
        <f t="shared" si="36"/>
        <v>304044432.30510169</v>
      </c>
      <c r="W92" s="13">
        <f t="shared" si="37"/>
        <v>1</v>
      </c>
      <c r="X92" s="14">
        <f t="shared" si="38"/>
        <v>86886165.419115692</v>
      </c>
      <c r="Y92" s="146"/>
    </row>
    <row r="93" spans="1:25" x14ac:dyDescent="0.25">
      <c r="A93" s="1">
        <v>47300</v>
      </c>
      <c r="B93" s="9">
        <f t="shared" ref="B93:B156" si="42">DAY(EDATE(A93,1)-1)</f>
        <v>31</v>
      </c>
      <c r="C93" s="5">
        <f>VLOOKUP(A93,Encargos!$A$8:$B$652,2,0)</f>
        <v>2.313E-3</v>
      </c>
      <c r="D93">
        <f t="shared" si="39"/>
        <v>226</v>
      </c>
      <c r="E93" s="7">
        <f t="shared" si="31"/>
        <v>61656015151.596191</v>
      </c>
      <c r="F93" s="7">
        <f t="shared" si="32"/>
        <v>142610363.04564199</v>
      </c>
      <c r="G93" s="7">
        <f t="shared" si="25"/>
        <v>61798625514.64183</v>
      </c>
      <c r="H93" s="7">
        <f t="shared" si="26"/>
        <v>205995418.38213944</v>
      </c>
      <c r="I93" s="8">
        <f t="shared" si="27"/>
        <v>389688781.78008687</v>
      </c>
      <c r="J93" s="7">
        <f t="shared" si="28"/>
        <v>205995418.38213944</v>
      </c>
      <c r="K93" s="8">
        <f t="shared" si="23"/>
        <v>183693363.39794743</v>
      </c>
      <c r="L93" s="7">
        <v>0</v>
      </c>
      <c r="M93" s="7">
        <f t="shared" si="24"/>
        <v>61614932151.243881</v>
      </c>
      <c r="N93" s="147" t="s">
        <v>465</v>
      </c>
      <c r="O93" s="10">
        <f t="shared" si="29"/>
        <v>29</v>
      </c>
      <c r="P93" s="11">
        <f t="shared" si="33"/>
        <v>207658769.63192809</v>
      </c>
      <c r="Q93" s="11">
        <f t="shared" si="30"/>
        <v>184090804.72504309</v>
      </c>
      <c r="R93" s="39">
        <f t="shared" si="34"/>
        <v>391749574.35697114</v>
      </c>
      <c r="S93" s="41">
        <f t="shared" si="35"/>
        <v>0.77777777777777779</v>
      </c>
      <c r="T93" s="40">
        <f t="shared" si="40"/>
        <v>207658769.63192809</v>
      </c>
      <c r="U93" s="15">
        <f t="shared" si="41"/>
        <v>97035343.756827235</v>
      </c>
      <c r="V93" s="15">
        <f t="shared" si="36"/>
        <v>304694113.38875532</v>
      </c>
      <c r="W93" s="13">
        <f t="shared" si="37"/>
        <v>2</v>
      </c>
      <c r="X93" s="14">
        <f t="shared" si="38"/>
        <v>87087133.1197301</v>
      </c>
      <c r="Y93" s="146"/>
    </row>
    <row r="94" spans="1:25" x14ac:dyDescent="0.25">
      <c r="A94" s="1">
        <v>47331</v>
      </c>
      <c r="B94" s="9">
        <f t="shared" si="42"/>
        <v>31</v>
      </c>
      <c r="C94" s="5">
        <f>VLOOKUP(A94,Encargos!$A$8:$B$652,2,0)</f>
        <v>2.313E-3</v>
      </c>
      <c r="D94">
        <f t="shared" si="39"/>
        <v>225</v>
      </c>
      <c r="E94" s="7">
        <f t="shared" si="31"/>
        <v>61614932151.243881</v>
      </c>
      <c r="F94" s="7">
        <f t="shared" si="32"/>
        <v>142515338.0658271</v>
      </c>
      <c r="G94" s="7">
        <f t="shared" si="25"/>
        <v>61757447489.309708</v>
      </c>
      <c r="H94" s="7">
        <f t="shared" si="26"/>
        <v>205858158.29769903</v>
      </c>
      <c r="I94" s="8">
        <f t="shared" si="27"/>
        <v>390590131.93234426</v>
      </c>
      <c r="J94" s="7">
        <f t="shared" si="28"/>
        <v>205858158.29769903</v>
      </c>
      <c r="K94" s="8">
        <f t="shared" si="23"/>
        <v>184731973.63464522</v>
      </c>
      <c r="L94" s="7">
        <v>0</v>
      </c>
      <c r="M94" s="7">
        <f t="shared" si="24"/>
        <v>61572715515.675064</v>
      </c>
      <c r="N94" s="147" t="s">
        <v>466</v>
      </c>
      <c r="O94" s="10">
        <f t="shared" si="29"/>
        <v>29</v>
      </c>
      <c r="P94" s="11">
        <f t="shared" si="33"/>
        <v>207524029.01023215</v>
      </c>
      <c r="Q94" s="11">
        <f t="shared" si="30"/>
        <v>185131662.11222672</v>
      </c>
      <c r="R94" s="39">
        <f t="shared" si="34"/>
        <v>392655691.12245888</v>
      </c>
      <c r="S94" s="41">
        <f t="shared" si="35"/>
        <v>0.77777777777777779</v>
      </c>
      <c r="T94" s="40">
        <f t="shared" si="40"/>
        <v>207524029.01023215</v>
      </c>
      <c r="U94" s="15">
        <f t="shared" si="41"/>
        <v>97874841.862791419</v>
      </c>
      <c r="V94" s="15">
        <f t="shared" si="36"/>
        <v>305398870.87302357</v>
      </c>
      <c r="W94" s="13">
        <f t="shared" si="37"/>
        <v>2</v>
      </c>
      <c r="X94" s="14">
        <f t="shared" si="38"/>
        <v>87290076.852090567</v>
      </c>
      <c r="Y94" s="146"/>
    </row>
    <row r="95" spans="1:25" x14ac:dyDescent="0.25">
      <c r="A95" s="1">
        <v>47362</v>
      </c>
      <c r="B95" s="9">
        <f t="shared" si="42"/>
        <v>30</v>
      </c>
      <c r="C95" s="5">
        <f>VLOOKUP(A95,Encargos!$A$8:$B$652,2,0)</f>
        <v>2.5820000000000001E-3</v>
      </c>
      <c r="D95">
        <f t="shared" si="39"/>
        <v>224</v>
      </c>
      <c r="E95" s="7">
        <f t="shared" si="31"/>
        <v>61572715515.675064</v>
      </c>
      <c r="F95" s="7">
        <f t="shared" si="32"/>
        <v>158980751.46147302</v>
      </c>
      <c r="G95" s="7">
        <f t="shared" si="25"/>
        <v>61731696267.136536</v>
      </c>
      <c r="H95" s="7">
        <f t="shared" si="26"/>
        <v>205772320.89045513</v>
      </c>
      <c r="I95" s="8">
        <f t="shared" si="27"/>
        <v>391598635.65299356</v>
      </c>
      <c r="J95" s="7">
        <f t="shared" si="28"/>
        <v>205772320.89045513</v>
      </c>
      <c r="K95" s="8">
        <f t="shared" si="23"/>
        <v>185826314.76253843</v>
      </c>
      <c r="L95" s="7">
        <v>0</v>
      </c>
      <c r="M95" s="7">
        <f t="shared" si="24"/>
        <v>61545869952.374001</v>
      </c>
      <c r="N95" s="147" t="s">
        <v>146</v>
      </c>
      <c r="O95" s="10">
        <f t="shared" si="29"/>
        <v>29</v>
      </c>
      <c r="P95" s="11">
        <f t="shared" si="33"/>
        <v>207550789.71156859</v>
      </c>
      <c r="Q95" s="11">
        <f t="shared" si="30"/>
        <v>186290104.91419807</v>
      </c>
      <c r="R95" s="39">
        <f t="shared" si="34"/>
        <v>393840894.62576663</v>
      </c>
      <c r="S95" s="41">
        <f t="shared" si="35"/>
        <v>0.77777777777777779</v>
      </c>
      <c r="T95" s="40">
        <f t="shared" si="40"/>
        <v>207550789.71156859</v>
      </c>
      <c r="U95" s="15">
        <f t="shared" si="41"/>
        <v>98769906.108472109</v>
      </c>
      <c r="V95" s="15">
        <f t="shared" si="36"/>
        <v>306320695.8200407</v>
      </c>
      <c r="W95" s="13">
        <f t="shared" si="37"/>
        <v>1</v>
      </c>
      <c r="X95" s="14">
        <f t="shared" si="38"/>
        <v>87538214.457060277</v>
      </c>
      <c r="Y95" s="146"/>
    </row>
    <row r="96" spans="1:25" x14ac:dyDescent="0.25">
      <c r="A96" s="1">
        <v>47392</v>
      </c>
      <c r="B96" s="9">
        <f t="shared" si="42"/>
        <v>31</v>
      </c>
      <c r="C96" s="5">
        <f>VLOOKUP(A96,Encargos!$A$8:$B$652,2,0)</f>
        <v>2.8509999999999998E-3</v>
      </c>
      <c r="D96">
        <f t="shared" si="39"/>
        <v>223</v>
      </c>
      <c r="E96" s="7">
        <f t="shared" si="31"/>
        <v>61545869952.374001</v>
      </c>
      <c r="F96" s="7">
        <f t="shared" si="32"/>
        <v>175467275.23421827</v>
      </c>
      <c r="G96" s="7">
        <f t="shared" si="25"/>
        <v>61721337227.608215</v>
      </c>
      <c r="H96" s="7">
        <f t="shared" si="26"/>
        <v>205737790.75869405</v>
      </c>
      <c r="I96" s="8">
        <f t="shared" si="27"/>
        <v>392715083.36324024</v>
      </c>
      <c r="J96" s="7">
        <f t="shared" si="28"/>
        <v>205737790.75869405</v>
      </c>
      <c r="K96" s="8">
        <f t="shared" si="23"/>
        <v>186977292.60454619</v>
      </c>
      <c r="L96" s="7">
        <v>0</v>
      </c>
      <c r="M96" s="7">
        <f t="shared" si="24"/>
        <v>61534359935.00367</v>
      </c>
      <c r="N96" s="147" t="s">
        <v>385</v>
      </c>
      <c r="O96" s="10">
        <f t="shared" si="29"/>
        <v>29</v>
      </c>
      <c r="P96" s="11">
        <f t="shared" si="33"/>
        <v>207514185.63083547</v>
      </c>
      <c r="Q96" s="11">
        <f t="shared" si="30"/>
        <v>187475927.29078233</v>
      </c>
      <c r="R96" s="39">
        <f t="shared" si="34"/>
        <v>394990112.92161781</v>
      </c>
      <c r="S96" s="41">
        <f t="shared" si="35"/>
        <v>0.77777777777777779</v>
      </c>
      <c r="T96" s="40">
        <f t="shared" si="40"/>
        <v>207514185.63083547</v>
      </c>
      <c r="U96" s="15">
        <f t="shared" si="41"/>
        <v>99700346.641533911</v>
      </c>
      <c r="V96" s="15">
        <f t="shared" si="36"/>
        <v>307214532.27236938</v>
      </c>
      <c r="W96" s="13">
        <f t="shared" si="37"/>
        <v>2</v>
      </c>
      <c r="X96" s="14">
        <f t="shared" si="38"/>
        <v>87804473.290701479</v>
      </c>
      <c r="Y96" s="146"/>
    </row>
    <row r="97" spans="1:25" x14ac:dyDescent="0.25">
      <c r="A97" s="1">
        <v>47423</v>
      </c>
      <c r="B97" s="9">
        <f t="shared" si="42"/>
        <v>30</v>
      </c>
      <c r="C97" s="5">
        <f>VLOOKUP(A97,Encargos!$A$8:$B$652,2,0)</f>
        <v>1.7750000000000001E-3</v>
      </c>
      <c r="D97">
        <f t="shared" si="39"/>
        <v>222</v>
      </c>
      <c r="E97" s="7">
        <f t="shared" si="31"/>
        <v>61534359935.00367</v>
      </c>
      <c r="F97" s="7">
        <f t="shared" si="32"/>
        <v>109223488.88463151</v>
      </c>
      <c r="G97" s="7">
        <f t="shared" si="25"/>
        <v>61643583423.888298</v>
      </c>
      <c r="H97" s="7">
        <f t="shared" si="26"/>
        <v>205478611.41296101</v>
      </c>
      <c r="I97" s="8">
        <f t="shared" si="27"/>
        <v>393412152.63620996</v>
      </c>
      <c r="J97" s="7">
        <f t="shared" si="28"/>
        <v>205478611.41296101</v>
      </c>
      <c r="K97" s="8">
        <f t="shared" si="23"/>
        <v>187933541.22324896</v>
      </c>
      <c r="L97" s="7">
        <v>0</v>
      </c>
      <c r="M97" s="7">
        <f t="shared" si="24"/>
        <v>61455649882.665054</v>
      </c>
      <c r="N97" s="147" t="s">
        <v>148</v>
      </c>
      <c r="O97" s="10">
        <f t="shared" si="29"/>
        <v>29</v>
      </c>
      <c r="P97" s="11">
        <f t="shared" si="33"/>
        <v>207100933.98642832</v>
      </c>
      <c r="Q97" s="11">
        <f t="shared" si="30"/>
        <v>188255994.32403871</v>
      </c>
      <c r="R97" s="39">
        <f t="shared" si="34"/>
        <v>395356928.310467</v>
      </c>
      <c r="S97" s="41">
        <f t="shared" si="35"/>
        <v>0.77777777777777779</v>
      </c>
      <c r="T97" s="40">
        <f t="shared" si="40"/>
        <v>207100933.98642832</v>
      </c>
      <c r="U97" s="15">
        <f t="shared" si="41"/>
        <v>100398899.14393491</v>
      </c>
      <c r="V97" s="15">
        <f t="shared" si="36"/>
        <v>307499833.13036323</v>
      </c>
      <c r="W97" s="13">
        <f t="shared" si="37"/>
        <v>1</v>
      </c>
      <c r="X97" s="14">
        <f t="shared" si="38"/>
        <v>87874394.370808199</v>
      </c>
      <c r="Y97" s="146"/>
    </row>
    <row r="98" spans="1:25" x14ac:dyDescent="0.25">
      <c r="A98" s="1">
        <v>47453</v>
      </c>
      <c r="B98" s="9">
        <f t="shared" si="42"/>
        <v>31</v>
      </c>
      <c r="C98" s="5">
        <f>VLOOKUP(A98,Encargos!$A$8:$B$652,2,0)</f>
        <v>2.5820000000000001E-3</v>
      </c>
      <c r="D98">
        <f t="shared" si="39"/>
        <v>221</v>
      </c>
      <c r="E98" s="7">
        <f t="shared" si="31"/>
        <v>61455649882.665054</v>
      </c>
      <c r="F98" s="7">
        <f t="shared" si="32"/>
        <v>158678487.99704117</v>
      </c>
      <c r="G98" s="7">
        <f t="shared" si="25"/>
        <v>61614328370.662094</v>
      </c>
      <c r="H98" s="7">
        <f t="shared" si="26"/>
        <v>205381094.56887367</v>
      </c>
      <c r="I98" s="8">
        <f t="shared" si="27"/>
        <v>394427942.81431669</v>
      </c>
      <c r="J98" s="7">
        <f t="shared" si="28"/>
        <v>205381094.56887367</v>
      </c>
      <c r="K98" s="8">
        <f t="shared" si="23"/>
        <v>189046848.24544302</v>
      </c>
      <c r="L98" s="7">
        <v>0</v>
      </c>
      <c r="M98" s="7">
        <f t="shared" si="24"/>
        <v>61425281522.416649</v>
      </c>
      <c r="N98" s="147" t="s">
        <v>386</v>
      </c>
      <c r="O98" s="10">
        <f t="shared" si="29"/>
        <v>29</v>
      </c>
      <c r="P98" s="11">
        <f t="shared" si="33"/>
        <v>207109909.50602347</v>
      </c>
      <c r="Q98" s="11">
        <f t="shared" si="30"/>
        <v>189503437.66382045</v>
      </c>
      <c r="R98" s="39">
        <f t="shared" si="34"/>
        <v>396613347.16984391</v>
      </c>
      <c r="S98" s="41">
        <f t="shared" si="35"/>
        <v>0.77777777777777779</v>
      </c>
      <c r="T98" s="40">
        <f t="shared" si="40"/>
        <v>207109909.50602347</v>
      </c>
      <c r="U98" s="15">
        <f t="shared" si="41"/>
        <v>101367138.29274404</v>
      </c>
      <c r="V98" s="15">
        <f t="shared" si="36"/>
        <v>308477047.79876751</v>
      </c>
      <c r="W98" s="13">
        <f t="shared" si="37"/>
        <v>2</v>
      </c>
      <c r="X98" s="14">
        <f t="shared" si="38"/>
        <v>88166837.940312758</v>
      </c>
      <c r="Y98" s="146"/>
    </row>
    <row r="99" spans="1:25" x14ac:dyDescent="0.25">
      <c r="A99" s="1">
        <v>47484</v>
      </c>
      <c r="B99" s="9">
        <f t="shared" si="42"/>
        <v>31</v>
      </c>
      <c r="C99" s="5">
        <f>VLOOKUP(A99,Encargos!$A$8:$B$652,2,0)</f>
        <v>2.0439999999999998E-3</v>
      </c>
      <c r="D99">
        <f t="shared" si="39"/>
        <v>220</v>
      </c>
      <c r="E99" s="7">
        <f t="shared" si="31"/>
        <v>61425281522.416649</v>
      </c>
      <c r="F99" s="7">
        <f t="shared" si="32"/>
        <v>125553275.43181962</v>
      </c>
      <c r="G99" s="7">
        <f t="shared" si="25"/>
        <v>61550834797.848465</v>
      </c>
      <c r="H99" s="7">
        <f t="shared" si="26"/>
        <v>205169449.32616156</v>
      </c>
      <c r="I99" s="8">
        <f t="shared" si="27"/>
        <v>395234153.52942902</v>
      </c>
      <c r="J99" s="7">
        <f t="shared" si="28"/>
        <v>205169449.32616156</v>
      </c>
      <c r="K99" s="8">
        <f t="shared" si="23"/>
        <v>190064704.20326746</v>
      </c>
      <c r="L99" s="7">
        <v>0</v>
      </c>
      <c r="M99" s="7">
        <f t="shared" si="24"/>
        <v>61360770093.645203</v>
      </c>
      <c r="N99" s="147" t="s">
        <v>467</v>
      </c>
      <c r="O99" s="10">
        <f t="shared" si="29"/>
        <v>29</v>
      </c>
      <c r="P99" s="11">
        <f t="shared" si="33"/>
        <v>206796408.35568798</v>
      </c>
      <c r="Q99" s="11">
        <f t="shared" si="30"/>
        <v>190428108.49672696</v>
      </c>
      <c r="R99" s="39">
        <f t="shared" si="34"/>
        <v>397224516.85241497</v>
      </c>
      <c r="S99" s="41">
        <f t="shared" si="35"/>
        <v>0.88888888888888884</v>
      </c>
      <c r="T99" s="40">
        <f t="shared" si="40"/>
        <v>206796408.35568798</v>
      </c>
      <c r="U99" s="15">
        <f t="shared" si="41"/>
        <v>146292051.06868088</v>
      </c>
      <c r="V99" s="15">
        <f t="shared" si="36"/>
        <v>353088459.42436886</v>
      </c>
      <c r="W99" s="13">
        <f t="shared" si="37"/>
        <v>2</v>
      </c>
      <c r="X99" s="14">
        <f t="shared" si="38"/>
        <v>44151350.242189705</v>
      </c>
      <c r="Y99" s="146"/>
    </row>
    <row r="100" spans="1:25" x14ac:dyDescent="0.25">
      <c r="A100" s="1">
        <v>47515</v>
      </c>
      <c r="B100" s="9">
        <f t="shared" si="42"/>
        <v>28</v>
      </c>
      <c r="C100" s="5">
        <f>VLOOKUP(A100,Encargos!$A$8:$B$652,2,0)</f>
        <v>2.0439999999999998E-3</v>
      </c>
      <c r="D100">
        <f t="shared" si="39"/>
        <v>219</v>
      </c>
      <c r="E100" s="7">
        <f t="shared" si="31"/>
        <v>61360770093.645203</v>
      </c>
      <c r="F100" s="7">
        <f t="shared" si="32"/>
        <v>125421414.07141078</v>
      </c>
      <c r="G100" s="7">
        <f t="shared" si="25"/>
        <v>61486191507.716614</v>
      </c>
      <c r="H100" s="7">
        <f t="shared" si="26"/>
        <v>204953971.69238871</v>
      </c>
      <c r="I100" s="8">
        <f t="shared" si="27"/>
        <v>396042012.13924325</v>
      </c>
      <c r="J100" s="7">
        <f t="shared" si="28"/>
        <v>204953971.69238871</v>
      </c>
      <c r="K100" s="8">
        <f t="shared" si="23"/>
        <v>191088040.44685453</v>
      </c>
      <c r="L100" s="7">
        <v>0</v>
      </c>
      <c r="M100" s="7">
        <f t="shared" si="24"/>
        <v>61295103467.26976</v>
      </c>
      <c r="N100" s="147" t="s">
        <v>151</v>
      </c>
      <c r="O100" s="10">
        <f t="shared" si="29"/>
        <v>27</v>
      </c>
      <c r="P100" s="11">
        <f t="shared" si="33"/>
        <v>206633346.55877799</v>
      </c>
      <c r="Q100" s="11">
        <f t="shared" si="30"/>
        <v>191464661.23710585</v>
      </c>
      <c r="R100" s="39">
        <f t="shared" si="34"/>
        <v>398098007.79588383</v>
      </c>
      <c r="S100" s="41">
        <f t="shared" si="35"/>
        <v>0.88888888888888884</v>
      </c>
      <c r="T100" s="40">
        <f t="shared" si="40"/>
        <v>206633346.55877799</v>
      </c>
      <c r="U100" s="15">
        <f t="shared" si="41"/>
        <v>147231549.25978541</v>
      </c>
      <c r="V100" s="15">
        <f t="shared" si="36"/>
        <v>353864895.8185634</v>
      </c>
      <c r="W100" s="13">
        <f t="shared" si="37"/>
        <v>1</v>
      </c>
      <c r="X100" s="14">
        <f t="shared" si="38"/>
        <v>44242443.719216548</v>
      </c>
      <c r="Y100" s="146"/>
    </row>
    <row r="101" spans="1:25" x14ac:dyDescent="0.25">
      <c r="A101" s="1">
        <v>47543</v>
      </c>
      <c r="B101" s="9">
        <f t="shared" si="42"/>
        <v>31</v>
      </c>
      <c r="C101" s="5">
        <f>VLOOKUP(A101,Encargos!$A$8:$B$652,2,0)</f>
        <v>2.5820000000000001E-3</v>
      </c>
      <c r="D101">
        <f t="shared" si="39"/>
        <v>218</v>
      </c>
      <c r="E101" s="7">
        <f t="shared" si="31"/>
        <v>61295103467.26976</v>
      </c>
      <c r="F101" s="7">
        <f t="shared" si="32"/>
        <v>158263957.15249053</v>
      </c>
      <c r="G101" s="7">
        <f t="shared" si="25"/>
        <v>61453367424.422249</v>
      </c>
      <c r="H101" s="7">
        <f t="shared" si="26"/>
        <v>204844558.08140752</v>
      </c>
      <c r="I101" s="8">
        <f t="shared" si="27"/>
        <v>397064592.61458677</v>
      </c>
      <c r="J101" s="7">
        <f t="shared" si="28"/>
        <v>204844558.08140752</v>
      </c>
      <c r="K101" s="8">
        <f t="shared" si="23"/>
        <v>192220034.53317925</v>
      </c>
      <c r="L101" s="7">
        <v>0</v>
      </c>
      <c r="M101" s="7">
        <f t="shared" si="24"/>
        <v>61261147389.889069</v>
      </c>
      <c r="N101" s="147" t="s">
        <v>468</v>
      </c>
      <c r="O101" s="10">
        <f t="shared" si="29"/>
        <v>29</v>
      </c>
      <c r="P101" s="11">
        <f t="shared" si="33"/>
        <v>206580317.94930306</v>
      </c>
      <c r="Q101" s="11">
        <f t="shared" si="30"/>
        <v>192684287.88933173</v>
      </c>
      <c r="R101" s="39">
        <f t="shared" si="34"/>
        <v>399264605.83863479</v>
      </c>
      <c r="S101" s="41">
        <f t="shared" si="35"/>
        <v>0.88888888888888884</v>
      </c>
      <c r="T101" s="40">
        <f t="shared" si="40"/>
        <v>206580317.94930306</v>
      </c>
      <c r="U101" s="15">
        <f t="shared" si="41"/>
        <v>148321553.90726116</v>
      </c>
      <c r="V101" s="15">
        <f t="shared" si="36"/>
        <v>354901871.85656422</v>
      </c>
      <c r="W101" s="13">
        <f t="shared" si="37"/>
        <v>2</v>
      </c>
      <c r="X101" s="14">
        <f t="shared" si="38"/>
        <v>44378105.337946557</v>
      </c>
      <c r="Y101" s="146"/>
    </row>
    <row r="102" spans="1:25" x14ac:dyDescent="0.25">
      <c r="A102" s="1">
        <v>47574</v>
      </c>
      <c r="B102" s="9">
        <f t="shared" si="42"/>
        <v>30</v>
      </c>
      <c r="C102" s="5">
        <f>VLOOKUP(A102,Encargos!$A$8:$B$652,2,0)</f>
        <v>2.0439999999999998E-3</v>
      </c>
      <c r="D102">
        <f t="shared" si="39"/>
        <v>217</v>
      </c>
      <c r="E102" s="7">
        <f t="shared" si="31"/>
        <v>61261147389.889069</v>
      </c>
      <c r="F102" s="7">
        <f t="shared" si="32"/>
        <v>125217785.26493324</v>
      </c>
      <c r="G102" s="7">
        <f t="shared" si="25"/>
        <v>61386365175.153999</v>
      </c>
      <c r="H102" s="7">
        <f t="shared" si="26"/>
        <v>204621217.25051335</v>
      </c>
      <c r="I102" s="8">
        <f t="shared" si="27"/>
        <v>397876192.641891</v>
      </c>
      <c r="J102" s="7">
        <f t="shared" si="28"/>
        <v>204621217.25051335</v>
      </c>
      <c r="K102" s="8">
        <f t="shared" si="23"/>
        <v>193254975.39137766</v>
      </c>
      <c r="L102" s="7">
        <v>0</v>
      </c>
      <c r="M102" s="7">
        <f t="shared" si="24"/>
        <v>61193110199.762619</v>
      </c>
      <c r="N102" s="147" t="s">
        <v>153</v>
      </c>
      <c r="O102" s="10">
        <f t="shared" si="29"/>
        <v>29</v>
      </c>
      <c r="P102" s="11">
        <f t="shared" si="33"/>
        <v>206310015.02005994</v>
      </c>
      <c r="Q102" s="11">
        <f t="shared" si="30"/>
        <v>193636808.45634726</v>
      </c>
      <c r="R102" s="39">
        <f t="shared" si="34"/>
        <v>399946823.47640717</v>
      </c>
      <c r="S102" s="41">
        <f t="shared" si="35"/>
        <v>0.88888888888888884</v>
      </c>
      <c r="T102" s="40">
        <f t="shared" si="40"/>
        <v>206310015.02005994</v>
      </c>
      <c r="U102" s="15">
        <f t="shared" si="41"/>
        <v>149198272.51452416</v>
      </c>
      <c r="V102" s="15">
        <f t="shared" si="36"/>
        <v>355508287.53458411</v>
      </c>
      <c r="W102" s="13">
        <f t="shared" si="37"/>
        <v>1</v>
      </c>
      <c r="X102" s="14">
        <f t="shared" si="38"/>
        <v>44446092.937605545</v>
      </c>
      <c r="Y102" s="146"/>
    </row>
    <row r="103" spans="1:25" x14ac:dyDescent="0.25">
      <c r="A103" s="1">
        <v>47604</v>
      </c>
      <c r="B103" s="9">
        <f t="shared" si="42"/>
        <v>31</v>
      </c>
      <c r="C103" s="5">
        <f>VLOOKUP(A103,Encargos!$A$8:$B$652,2,0)</f>
        <v>1.7750000000000001E-3</v>
      </c>
      <c r="D103">
        <f t="shared" si="39"/>
        <v>216</v>
      </c>
      <c r="E103" s="7">
        <f t="shared" si="31"/>
        <v>61193110199.762619</v>
      </c>
      <c r="F103" s="7">
        <f t="shared" si="32"/>
        <v>108617770.60457866</v>
      </c>
      <c r="G103" s="7">
        <f t="shared" si="25"/>
        <v>61301727970.367195</v>
      </c>
      <c r="H103" s="7">
        <f t="shared" si="26"/>
        <v>204339093.23455733</v>
      </c>
      <c r="I103" s="8">
        <f t="shared" si="27"/>
        <v>398582422.88383031</v>
      </c>
      <c r="J103" s="7">
        <f t="shared" si="28"/>
        <v>204339093.23455733</v>
      </c>
      <c r="K103" s="8">
        <f t="shared" si="23"/>
        <v>194243329.64927298</v>
      </c>
      <c r="L103" s="7">
        <v>0</v>
      </c>
      <c r="M103" s="7">
        <f t="shared" si="24"/>
        <v>61107484640.717926</v>
      </c>
      <c r="N103" s="147" t="s">
        <v>469</v>
      </c>
      <c r="O103" s="10">
        <f t="shared" si="29"/>
        <v>29</v>
      </c>
      <c r="P103" s="11">
        <f t="shared" si="33"/>
        <v>205923196.98873636</v>
      </c>
      <c r="Q103" s="11">
        <f t="shared" si="30"/>
        <v>194565849.10892305</v>
      </c>
      <c r="R103" s="39">
        <f t="shared" si="34"/>
        <v>400489046.09765941</v>
      </c>
      <c r="S103" s="41">
        <f t="shared" si="35"/>
        <v>0.88888888888888884</v>
      </c>
      <c r="T103" s="40">
        <f t="shared" si="40"/>
        <v>205923196.98873636</v>
      </c>
      <c r="U103" s="15">
        <f t="shared" si="41"/>
        <v>150067066.20918307</v>
      </c>
      <c r="V103" s="15">
        <f t="shared" si="36"/>
        <v>355990263.19791943</v>
      </c>
      <c r="W103" s="13">
        <f t="shared" si="37"/>
        <v>2</v>
      </c>
      <c r="X103" s="14">
        <f t="shared" si="38"/>
        <v>44514972.259701163</v>
      </c>
      <c r="Y103" s="146"/>
    </row>
    <row r="104" spans="1:25" x14ac:dyDescent="0.25">
      <c r="A104" s="1">
        <v>47635</v>
      </c>
      <c r="B104" s="9">
        <f t="shared" si="42"/>
        <v>30</v>
      </c>
      <c r="C104" s="5">
        <f>VLOOKUP(A104,Encargos!$A$8:$B$652,2,0)</f>
        <v>2.313E-3</v>
      </c>
      <c r="D104">
        <f t="shared" si="39"/>
        <v>215</v>
      </c>
      <c r="E104" s="7">
        <f t="shared" si="31"/>
        <v>61107484640.717926</v>
      </c>
      <c r="F104" s="7">
        <f t="shared" si="32"/>
        <v>141341611.97398055</v>
      </c>
      <c r="G104" s="7">
        <f t="shared" si="25"/>
        <v>61248826252.69191</v>
      </c>
      <c r="H104" s="7">
        <f t="shared" si="26"/>
        <v>204162754.17563972</v>
      </c>
      <c r="I104" s="8">
        <f t="shared" si="27"/>
        <v>399504344.0279606</v>
      </c>
      <c r="J104" s="7">
        <f t="shared" si="28"/>
        <v>204162754.17563972</v>
      </c>
      <c r="K104" s="8">
        <f t="shared" si="23"/>
        <v>195341589.85232088</v>
      </c>
      <c r="L104" s="7">
        <v>0</v>
      </c>
      <c r="M104" s="7">
        <f t="shared" si="24"/>
        <v>61053484662.839584</v>
      </c>
      <c r="N104" s="147" t="s">
        <v>155</v>
      </c>
      <c r="O104" s="10">
        <f t="shared" si="29"/>
        <v>29</v>
      </c>
      <c r="P104" s="11">
        <f t="shared" si="33"/>
        <v>205909322.42017329</v>
      </c>
      <c r="Q104" s="11">
        <f t="shared" si="30"/>
        <v>195778337.28920791</v>
      </c>
      <c r="R104" s="39">
        <f t="shared" si="34"/>
        <v>401687659.70938122</v>
      </c>
      <c r="S104" s="41">
        <f t="shared" si="35"/>
        <v>0.88888888888888884</v>
      </c>
      <c r="T104" s="40">
        <f t="shared" si="40"/>
        <v>205909322.42017329</v>
      </c>
      <c r="U104" s="15">
        <f t="shared" si="41"/>
        <v>151146375.09927666</v>
      </c>
      <c r="V104" s="15">
        <f t="shared" si="36"/>
        <v>357055697.51944995</v>
      </c>
      <c r="W104" s="13">
        <f t="shared" si="37"/>
        <v>1</v>
      </c>
      <c r="X104" s="14">
        <f t="shared" si="38"/>
        <v>44640750.288648322</v>
      </c>
      <c r="Y104" s="146"/>
    </row>
    <row r="105" spans="1:25" x14ac:dyDescent="0.25">
      <c r="A105" s="1">
        <v>47665</v>
      </c>
      <c r="B105" s="9">
        <f t="shared" si="42"/>
        <v>31</v>
      </c>
      <c r="C105" s="5">
        <f>VLOOKUP(A105,Encargos!$A$8:$B$652,2,0)</f>
        <v>2.5820000000000001E-3</v>
      </c>
      <c r="D105">
        <f t="shared" si="39"/>
        <v>214</v>
      </c>
      <c r="E105" s="7">
        <f t="shared" si="31"/>
        <v>61053484662.839584</v>
      </c>
      <c r="F105" s="7">
        <f t="shared" si="32"/>
        <v>157640097.39945182</v>
      </c>
      <c r="G105" s="7">
        <f t="shared" si="25"/>
        <v>61211124760.239037</v>
      </c>
      <c r="H105" s="7">
        <f t="shared" si="26"/>
        <v>204037082.53413013</v>
      </c>
      <c r="I105" s="8">
        <f t="shared" si="27"/>
        <v>400535864.24424082</v>
      </c>
      <c r="J105" s="7">
        <f t="shared" si="28"/>
        <v>204037082.53413013</v>
      </c>
      <c r="K105" s="8">
        <f t="shared" si="23"/>
        <v>196498781.71011069</v>
      </c>
      <c r="L105" s="7">
        <v>0</v>
      </c>
      <c r="M105" s="7">
        <f t="shared" si="24"/>
        <v>61014625978.528931</v>
      </c>
      <c r="N105" s="147" t="s">
        <v>470</v>
      </c>
      <c r="O105" s="10">
        <f t="shared" si="29"/>
        <v>29</v>
      </c>
      <c r="P105" s="11">
        <f t="shared" si="33"/>
        <v>205781741.54559621</v>
      </c>
      <c r="Q105" s="11">
        <f t="shared" si="30"/>
        <v>196973369.17499352</v>
      </c>
      <c r="R105" s="39">
        <f t="shared" si="34"/>
        <v>402755110.72058976</v>
      </c>
      <c r="S105" s="41">
        <f t="shared" si="35"/>
        <v>0.88888888888888884</v>
      </c>
      <c r="T105" s="40">
        <f t="shared" si="40"/>
        <v>205781741.54559621</v>
      </c>
      <c r="U105" s="15">
        <f t="shared" si="41"/>
        <v>152222801.31715021</v>
      </c>
      <c r="V105" s="15">
        <f t="shared" si="36"/>
        <v>358004542.86274642</v>
      </c>
      <c r="W105" s="13">
        <f t="shared" si="37"/>
        <v>2</v>
      </c>
      <c r="X105" s="14">
        <f t="shared" si="38"/>
        <v>44765298.174662367</v>
      </c>
      <c r="Y105" s="146"/>
    </row>
    <row r="106" spans="1:25" x14ac:dyDescent="0.25">
      <c r="A106" s="1">
        <v>47696</v>
      </c>
      <c r="B106" s="9">
        <f t="shared" si="42"/>
        <v>31</v>
      </c>
      <c r="C106" s="5">
        <f>VLOOKUP(A106,Encargos!$A$8:$B$652,2,0)</f>
        <v>1.7750000000000001E-3</v>
      </c>
      <c r="D106">
        <f t="shared" si="39"/>
        <v>213</v>
      </c>
      <c r="E106" s="7">
        <f t="shared" si="31"/>
        <v>61014625978.528931</v>
      </c>
      <c r="F106" s="7">
        <f t="shared" si="32"/>
        <v>108300961.11188886</v>
      </c>
      <c r="G106" s="7">
        <f t="shared" si="25"/>
        <v>61122926939.640816</v>
      </c>
      <c r="H106" s="7">
        <f t="shared" si="26"/>
        <v>203743089.79880273</v>
      </c>
      <c r="I106" s="8">
        <f t="shared" si="27"/>
        <v>401246815.40327442</v>
      </c>
      <c r="J106" s="7">
        <f t="shared" si="28"/>
        <v>203743089.79880273</v>
      </c>
      <c r="K106" s="8">
        <f t="shared" si="23"/>
        <v>197503725.60447168</v>
      </c>
      <c r="L106" s="7">
        <v>0</v>
      </c>
      <c r="M106" s="7">
        <f t="shared" si="24"/>
        <v>60925423214.036346</v>
      </c>
      <c r="N106" s="147" t="s">
        <v>471</v>
      </c>
      <c r="O106" s="10">
        <f t="shared" si="29"/>
        <v>29</v>
      </c>
      <c r="P106" s="11">
        <f t="shared" si="33"/>
        <v>205334525.17752784</v>
      </c>
      <c r="Q106" s="11">
        <f t="shared" si="30"/>
        <v>197831658.58922768</v>
      </c>
      <c r="R106" s="39">
        <f t="shared" si="34"/>
        <v>403166183.76675552</v>
      </c>
      <c r="S106" s="41">
        <f t="shared" si="35"/>
        <v>0.88888888888888884</v>
      </c>
      <c r="T106" s="40">
        <f t="shared" si="40"/>
        <v>205334525.17752784</v>
      </c>
      <c r="U106" s="15">
        <f t="shared" si="41"/>
        <v>153035415.94847703</v>
      </c>
      <c r="V106" s="15">
        <f t="shared" si="36"/>
        <v>358369941.12600487</v>
      </c>
      <c r="W106" s="13">
        <f t="shared" si="37"/>
        <v>2</v>
      </c>
      <c r="X106" s="14">
        <f t="shared" si="38"/>
        <v>44814091.671197243</v>
      </c>
      <c r="Y106" s="146"/>
    </row>
    <row r="107" spans="1:25" x14ac:dyDescent="0.25">
      <c r="A107" s="1">
        <v>47727</v>
      </c>
      <c r="B107" s="9">
        <f t="shared" si="42"/>
        <v>30</v>
      </c>
      <c r="C107" s="5">
        <f>VLOOKUP(A107,Encargos!$A$8:$B$652,2,0)</f>
        <v>2.8509999999999998E-3</v>
      </c>
      <c r="D107">
        <f t="shared" si="39"/>
        <v>212</v>
      </c>
      <c r="E107" s="7">
        <f t="shared" si="31"/>
        <v>60925423214.036346</v>
      </c>
      <c r="F107" s="7">
        <f t="shared" si="32"/>
        <v>173698381.58321762</v>
      </c>
      <c r="G107" s="7">
        <f t="shared" si="25"/>
        <v>61099121595.619568</v>
      </c>
      <c r="H107" s="7">
        <f t="shared" si="26"/>
        <v>203663738.65206525</v>
      </c>
      <c r="I107" s="8">
        <f t="shared" si="27"/>
        <v>402390770.07398915</v>
      </c>
      <c r="J107" s="7">
        <f t="shared" si="28"/>
        <v>203663738.65206525</v>
      </c>
      <c r="K107" s="8">
        <f t="shared" si="23"/>
        <v>198727031.42192391</v>
      </c>
      <c r="L107" s="7">
        <v>0</v>
      </c>
      <c r="M107" s="7">
        <f t="shared" si="24"/>
        <v>60900394564.197639</v>
      </c>
      <c r="N107" s="147" t="s">
        <v>158</v>
      </c>
      <c r="O107" s="10">
        <f t="shared" si="29"/>
        <v>29</v>
      </c>
      <c r="P107" s="11">
        <f t="shared" si="33"/>
        <v>205525096.01124576</v>
      </c>
      <c r="Q107" s="11">
        <f t="shared" si="30"/>
        <v>199274690.49763829</v>
      </c>
      <c r="R107" s="39">
        <f t="shared" si="34"/>
        <v>404799786.50888407</v>
      </c>
      <c r="S107" s="41">
        <f t="shared" si="35"/>
        <v>0.88888888888888884</v>
      </c>
      <c r="T107" s="40">
        <f t="shared" si="40"/>
        <v>205525096.01124576</v>
      </c>
      <c r="U107" s="15">
        <f t="shared" si="41"/>
        <v>154296936.44109562</v>
      </c>
      <c r="V107" s="15">
        <f t="shared" si="36"/>
        <v>359822032.45234138</v>
      </c>
      <c r="W107" s="13">
        <f t="shared" si="37"/>
        <v>1</v>
      </c>
      <c r="X107" s="14">
        <f t="shared" si="38"/>
        <v>44986610.242184676</v>
      </c>
      <c r="Y107" s="146"/>
    </row>
    <row r="108" spans="1:25" x14ac:dyDescent="0.25">
      <c r="A108" s="1">
        <v>47757</v>
      </c>
      <c r="B108" s="9">
        <f t="shared" si="42"/>
        <v>31</v>
      </c>
      <c r="C108" s="5">
        <f>VLOOKUP(A108,Encargos!$A$8:$B$652,2,0)</f>
        <v>2.5820000000000001E-3</v>
      </c>
      <c r="D108">
        <f t="shared" si="39"/>
        <v>211</v>
      </c>
      <c r="E108" s="7">
        <f t="shared" si="31"/>
        <v>60900394564.197639</v>
      </c>
      <c r="F108" s="7">
        <f t="shared" si="32"/>
        <v>157244818.76475832</v>
      </c>
      <c r="G108" s="7">
        <f t="shared" si="25"/>
        <v>61057639382.962395</v>
      </c>
      <c r="H108" s="7">
        <f t="shared" si="26"/>
        <v>203525464.60987467</v>
      </c>
      <c r="I108" s="8">
        <f t="shared" si="27"/>
        <v>403429743.04232013</v>
      </c>
      <c r="J108" s="7">
        <f t="shared" si="28"/>
        <v>203525464.60987467</v>
      </c>
      <c r="K108" s="8">
        <f t="shared" si="23"/>
        <v>199904278.43244547</v>
      </c>
      <c r="L108" s="7">
        <v>0</v>
      </c>
      <c r="M108" s="7">
        <f t="shared" si="24"/>
        <v>60857735104.529945</v>
      </c>
      <c r="N108" s="147" t="s">
        <v>387</v>
      </c>
      <c r="O108" s="10">
        <f t="shared" si="29"/>
        <v>29</v>
      </c>
      <c r="P108" s="11">
        <f t="shared" si="33"/>
        <v>205277932.69870716</v>
      </c>
      <c r="Q108" s="11">
        <f t="shared" si="30"/>
        <v>200387090.9155297</v>
      </c>
      <c r="R108" s="39">
        <f t="shared" si="34"/>
        <v>405665023.61423683</v>
      </c>
      <c r="S108" s="41">
        <f t="shared" si="35"/>
        <v>0.88888888888888884</v>
      </c>
      <c r="T108" s="40">
        <f t="shared" si="40"/>
        <v>205277932.69870716</v>
      </c>
      <c r="U108" s="15">
        <f t="shared" si="41"/>
        <v>155313199.40283668</v>
      </c>
      <c r="V108" s="15">
        <f t="shared" si="36"/>
        <v>360591132.10154384</v>
      </c>
      <c r="W108" s="13">
        <f t="shared" si="37"/>
        <v>2</v>
      </c>
      <c r="X108" s="14">
        <f t="shared" si="38"/>
        <v>45090290.106249899</v>
      </c>
      <c r="Y108" s="146"/>
    </row>
    <row r="109" spans="1:25" x14ac:dyDescent="0.25">
      <c r="A109" s="1">
        <v>47788</v>
      </c>
      <c r="B109" s="9">
        <f t="shared" si="42"/>
        <v>30</v>
      </c>
      <c r="C109" s="5">
        <f>VLOOKUP(A109,Encargos!$A$8:$B$652,2,0)</f>
        <v>2.313E-3</v>
      </c>
      <c r="D109">
        <f t="shared" si="39"/>
        <v>210</v>
      </c>
      <c r="E109" s="7">
        <f t="shared" si="31"/>
        <v>60857735104.529945</v>
      </c>
      <c r="F109" s="7">
        <f t="shared" si="32"/>
        <v>140763941.29677776</v>
      </c>
      <c r="G109" s="7">
        <f t="shared" si="25"/>
        <v>60998499045.826721</v>
      </c>
      <c r="H109" s="7">
        <f t="shared" si="26"/>
        <v>203328330.15275574</v>
      </c>
      <c r="I109" s="8">
        <f t="shared" si="27"/>
        <v>404362876.03797692</v>
      </c>
      <c r="J109" s="7">
        <f t="shared" si="28"/>
        <v>203328330.15275574</v>
      </c>
      <c r="K109" s="8">
        <f t="shared" si="23"/>
        <v>201034545.88522118</v>
      </c>
      <c r="L109" s="7">
        <v>0</v>
      </c>
      <c r="M109" s="7">
        <f t="shared" si="24"/>
        <v>60797464499.941498</v>
      </c>
      <c r="N109" s="147" t="s">
        <v>160</v>
      </c>
      <c r="O109" s="10">
        <f t="shared" si="29"/>
        <v>29</v>
      </c>
      <c r="P109" s="11">
        <f t="shared" si="33"/>
        <v>205088722.18187845</v>
      </c>
      <c r="Q109" s="11">
        <f t="shared" si="30"/>
        <v>201484021.71219432</v>
      </c>
      <c r="R109" s="39">
        <f t="shared" si="34"/>
        <v>406572743.89407277</v>
      </c>
      <c r="S109" s="41">
        <f t="shared" si="35"/>
        <v>0.88888888888888884</v>
      </c>
      <c r="T109" s="40">
        <f t="shared" si="40"/>
        <v>205088722.18187845</v>
      </c>
      <c r="U109" s="15">
        <f t="shared" si="41"/>
        <v>156309272.39063066</v>
      </c>
      <c r="V109" s="15">
        <f t="shared" si="36"/>
        <v>361397994.57250911</v>
      </c>
      <c r="W109" s="13">
        <f t="shared" si="37"/>
        <v>1</v>
      </c>
      <c r="X109" s="14">
        <f t="shared" si="38"/>
        <v>45184048.346748702</v>
      </c>
      <c r="Y109" s="146"/>
    </row>
    <row r="110" spans="1:25" x14ac:dyDescent="0.25">
      <c r="A110" s="1">
        <v>47818</v>
      </c>
      <c r="B110" s="9">
        <f t="shared" si="42"/>
        <v>31</v>
      </c>
      <c r="C110" s="5">
        <f>VLOOKUP(A110,Encargos!$A$8:$B$652,2,0)</f>
        <v>2.8509999999999998E-3</v>
      </c>
      <c r="D110">
        <f t="shared" si="39"/>
        <v>209</v>
      </c>
      <c r="E110" s="7">
        <f t="shared" si="31"/>
        <v>60797464499.941498</v>
      </c>
      <c r="F110" s="7">
        <f t="shared" si="32"/>
        <v>173333571.28933319</v>
      </c>
      <c r="G110" s="7">
        <f t="shared" si="25"/>
        <v>60970798071.230827</v>
      </c>
      <c r="H110" s="7">
        <f t="shared" si="26"/>
        <v>203235993.57076943</v>
      </c>
      <c r="I110" s="8">
        <f t="shared" si="27"/>
        <v>405515714.59756124</v>
      </c>
      <c r="J110" s="7">
        <f t="shared" si="28"/>
        <v>203235993.57076943</v>
      </c>
      <c r="K110" s="8">
        <f t="shared" si="23"/>
        <v>202279721.02679181</v>
      </c>
      <c r="L110" s="7">
        <v>0</v>
      </c>
      <c r="M110" s="7">
        <f t="shared" si="24"/>
        <v>60768518350.204033</v>
      </c>
      <c r="N110" s="147" t="s">
        <v>388</v>
      </c>
      <c r="O110" s="10">
        <f t="shared" si="29"/>
        <v>29</v>
      </c>
      <c r="P110" s="11">
        <f t="shared" si="33"/>
        <v>205045734.69851747</v>
      </c>
      <c r="Q110" s="11">
        <f t="shared" si="30"/>
        <v>202819164.52723578</v>
      </c>
      <c r="R110" s="39">
        <f t="shared" si="34"/>
        <v>407864899.22575325</v>
      </c>
      <c r="S110" s="41">
        <f t="shared" si="35"/>
        <v>0.88888888888888884</v>
      </c>
      <c r="T110" s="40">
        <f t="shared" si="40"/>
        <v>205045734.69851747</v>
      </c>
      <c r="U110" s="15">
        <f t="shared" si="41"/>
        <v>157500842.39104095</v>
      </c>
      <c r="V110" s="15">
        <f t="shared" si="36"/>
        <v>362546577.08955842</v>
      </c>
      <c r="W110" s="13">
        <f t="shared" si="37"/>
        <v>2</v>
      </c>
      <c r="X110" s="14">
        <f t="shared" si="38"/>
        <v>45334024.596226707</v>
      </c>
      <c r="Y110" s="146"/>
    </row>
    <row r="111" spans="1:25" x14ac:dyDescent="0.25">
      <c r="A111" s="1">
        <v>47849</v>
      </c>
      <c r="B111" s="9">
        <f t="shared" si="42"/>
        <v>31</v>
      </c>
      <c r="C111" s="5">
        <f>VLOOKUP(A111,Encargos!$A$8:$B$652,2,0)</f>
        <v>2.0439999999999998E-3</v>
      </c>
      <c r="D111">
        <f t="shared" si="39"/>
        <v>208</v>
      </c>
      <c r="E111" s="7">
        <f t="shared" si="31"/>
        <v>60768518350.204033</v>
      </c>
      <c r="F111" s="7">
        <f t="shared" si="32"/>
        <v>124210851.50781703</v>
      </c>
      <c r="G111" s="7">
        <f t="shared" si="25"/>
        <v>60892729201.711853</v>
      </c>
      <c r="H111" s="7">
        <f t="shared" si="26"/>
        <v>202975764.00570619</v>
      </c>
      <c r="I111" s="8">
        <f t="shared" si="27"/>
        <v>406344588.7181986</v>
      </c>
      <c r="J111" s="7">
        <f t="shared" si="28"/>
        <v>202975764.00570619</v>
      </c>
      <c r="K111" s="8">
        <f t="shared" si="23"/>
        <v>203368824.71249241</v>
      </c>
      <c r="L111" s="7">
        <v>0</v>
      </c>
      <c r="M111" s="7">
        <f t="shared" si="24"/>
        <v>60689360376.999359</v>
      </c>
      <c r="N111" s="147" t="s">
        <v>472</v>
      </c>
      <c r="O111" s="10">
        <f t="shared" si="29"/>
        <v>29</v>
      </c>
      <c r="P111" s="11">
        <f t="shared" si="33"/>
        <v>204633236.65943921</v>
      </c>
      <c r="Q111" s="11">
        <f t="shared" si="30"/>
        <v>203757666.52489591</v>
      </c>
      <c r="R111" s="39">
        <f t="shared" si="34"/>
        <v>408390903.18433511</v>
      </c>
      <c r="S111" s="41">
        <f t="shared" si="35"/>
        <v>1</v>
      </c>
      <c r="T111" s="40">
        <f t="shared" si="40"/>
        <v>204633236.65943921</v>
      </c>
      <c r="U111" s="15">
        <f t="shared" si="41"/>
        <v>203757666.52489591</v>
      </c>
      <c r="V111" s="15">
        <f t="shared" si="36"/>
        <v>408390903.18433511</v>
      </c>
      <c r="W111" s="13">
        <f t="shared" si="37"/>
        <v>2</v>
      </c>
      <c r="X111" s="14">
        <f t="shared" si="38"/>
        <v>0</v>
      </c>
      <c r="Y111" s="146"/>
    </row>
    <row r="112" spans="1:25" x14ac:dyDescent="0.25">
      <c r="A112" s="1">
        <v>47880</v>
      </c>
      <c r="B112" s="9">
        <f t="shared" si="42"/>
        <v>28</v>
      </c>
      <c r="C112" s="5">
        <f>VLOOKUP(A112,Encargos!$A$8:$B$652,2,0)</f>
        <v>2.313E-3</v>
      </c>
      <c r="D112">
        <f t="shared" si="39"/>
        <v>207</v>
      </c>
      <c r="E112" s="7">
        <f t="shared" si="31"/>
        <v>60689360376.999359</v>
      </c>
      <c r="F112" s="7">
        <f t="shared" si="32"/>
        <v>140374490.55199951</v>
      </c>
      <c r="G112" s="7">
        <f t="shared" si="25"/>
        <v>60829734867.551361</v>
      </c>
      <c r="H112" s="7">
        <f t="shared" si="26"/>
        <v>202765782.89183789</v>
      </c>
      <c r="I112" s="8">
        <f t="shared" si="27"/>
        <v>407284463.75190383</v>
      </c>
      <c r="J112" s="7">
        <f t="shared" si="28"/>
        <v>202765782.89183789</v>
      </c>
      <c r="K112" s="8">
        <f t="shared" si="23"/>
        <v>204518680.86006594</v>
      </c>
      <c r="L112" s="7">
        <v>0</v>
      </c>
      <c r="M112" s="7">
        <f t="shared" si="24"/>
        <v>60625216186.691292</v>
      </c>
      <c r="N112" s="147" t="s">
        <v>163</v>
      </c>
      <c r="O112" s="10">
        <f t="shared" si="29"/>
        <v>27</v>
      </c>
      <c r="P112" s="11">
        <f t="shared" si="33"/>
        <v>204529981.95688176</v>
      </c>
      <c r="Q112" s="11">
        <f t="shared" si="30"/>
        <v>204974819.03912252</v>
      </c>
      <c r="R112" s="39">
        <f t="shared" si="34"/>
        <v>409504800.99600428</v>
      </c>
      <c r="S112" s="41">
        <f t="shared" si="35"/>
        <v>1</v>
      </c>
      <c r="T112" s="40">
        <f t="shared" si="40"/>
        <v>204529981.95688176</v>
      </c>
      <c r="U112" s="15">
        <f t="shared" si="41"/>
        <v>204974819.03912252</v>
      </c>
      <c r="V112" s="15">
        <f t="shared" si="36"/>
        <v>409504800.99600428</v>
      </c>
      <c r="W112" s="13">
        <f t="shared" si="37"/>
        <v>1</v>
      </c>
      <c r="X112" s="14">
        <f t="shared" si="38"/>
        <v>0</v>
      </c>
      <c r="Y112" s="146"/>
    </row>
    <row r="113" spans="1:25" x14ac:dyDescent="0.25">
      <c r="A113" s="1">
        <v>47908</v>
      </c>
      <c r="B113" s="9">
        <f t="shared" si="42"/>
        <v>31</v>
      </c>
      <c r="C113" s="5">
        <f>VLOOKUP(A113,Encargos!$A$8:$B$652,2,0)</f>
        <v>2.5820000000000001E-3</v>
      </c>
      <c r="D113">
        <f t="shared" si="39"/>
        <v>206</v>
      </c>
      <c r="E113" s="7">
        <f t="shared" si="31"/>
        <v>60625216186.691292</v>
      </c>
      <c r="F113" s="7">
        <f t="shared" si="32"/>
        <v>156534308.19403693</v>
      </c>
      <c r="G113" s="7">
        <f t="shared" si="25"/>
        <v>60781750494.88533</v>
      </c>
      <c r="H113" s="7">
        <f t="shared" si="26"/>
        <v>202605834.9829511</v>
      </c>
      <c r="I113" s="8">
        <f t="shared" si="27"/>
        <v>408336072.2373113</v>
      </c>
      <c r="J113" s="7">
        <f t="shared" si="28"/>
        <v>202605834.9829511</v>
      </c>
      <c r="K113" s="8">
        <f t="shared" si="23"/>
        <v>205730237.2543602</v>
      </c>
      <c r="L113" s="7">
        <v>0</v>
      </c>
      <c r="M113" s="7">
        <f t="shared" si="24"/>
        <v>60576020257.630966</v>
      </c>
      <c r="N113" s="147" t="s">
        <v>473</v>
      </c>
      <c r="O113" s="10">
        <f t="shared" si="29"/>
        <v>29</v>
      </c>
      <c r="P113" s="11">
        <f t="shared" si="33"/>
        <v>204371416.57557026</v>
      </c>
      <c r="Q113" s="11">
        <f t="shared" si="30"/>
        <v>206227120.70014325</v>
      </c>
      <c r="R113" s="39">
        <f t="shared" si="34"/>
        <v>410598537.2757135</v>
      </c>
      <c r="S113" s="41">
        <f t="shared" si="35"/>
        <v>1</v>
      </c>
      <c r="T113" s="40">
        <f t="shared" si="40"/>
        <v>204371416.57557026</v>
      </c>
      <c r="U113" s="15">
        <f t="shared" si="41"/>
        <v>206227120.70014325</v>
      </c>
      <c r="V113" s="15">
        <f t="shared" si="36"/>
        <v>410598537.2757135</v>
      </c>
      <c r="W113" s="13">
        <f t="shared" ref="W113:W116" si="43">A114-N113</f>
        <v>2</v>
      </c>
      <c r="X113" s="14">
        <f t="shared" ref="X113:X116" si="44">(R113-V113)*((1+C114)^(W113/B113))*((1+$C$1)^(W113/B113))</f>
        <v>0</v>
      </c>
      <c r="Y113" s="146"/>
    </row>
    <row r="114" spans="1:25" x14ac:dyDescent="0.25">
      <c r="A114" s="1">
        <v>47939</v>
      </c>
      <c r="B114" s="9">
        <f t="shared" si="42"/>
        <v>30</v>
      </c>
      <c r="C114" s="5">
        <f>VLOOKUP(A114,Encargos!$A$8:$B$652,2,0)</f>
        <v>1.506E-3</v>
      </c>
      <c r="D114">
        <f t="shared" si="39"/>
        <v>205</v>
      </c>
      <c r="E114" s="7">
        <f t="shared" si="31"/>
        <v>60576020257.630966</v>
      </c>
      <c r="F114" s="7">
        <f t="shared" si="32"/>
        <v>91227486.507992238</v>
      </c>
      <c r="G114" s="7">
        <f t="shared" si="25"/>
        <v>60667247744.138962</v>
      </c>
      <c r="H114" s="7">
        <f t="shared" si="26"/>
        <v>202224159.14712989</v>
      </c>
      <c r="I114" s="8">
        <f t="shared" si="27"/>
        <v>408951026.3621006</v>
      </c>
      <c r="J114" s="7">
        <f t="shared" si="28"/>
        <v>202224159.14712989</v>
      </c>
      <c r="K114" s="8">
        <f t="shared" si="23"/>
        <v>206726867.21497071</v>
      </c>
      <c r="L114" s="7">
        <v>0</v>
      </c>
      <c r="M114" s="7">
        <f t="shared" si="24"/>
        <v>60460520876.923996</v>
      </c>
      <c r="N114" s="147" t="s">
        <v>165</v>
      </c>
      <c r="O114" s="10">
        <f t="shared" si="29"/>
        <v>29</v>
      </c>
      <c r="P114" s="11">
        <f t="shared" si="33"/>
        <v>203838125.85236859</v>
      </c>
      <c r="Q114" s="11">
        <f t="shared" si="30"/>
        <v>207027812.6382581</v>
      </c>
      <c r="R114" s="39">
        <f t="shared" si="34"/>
        <v>410865938.49062669</v>
      </c>
      <c r="S114" s="41">
        <f t="shared" si="35"/>
        <v>1</v>
      </c>
      <c r="T114" s="40">
        <f t="shared" si="40"/>
        <v>203838125.85236859</v>
      </c>
      <c r="U114" s="15">
        <f t="shared" si="41"/>
        <v>207027812.6382581</v>
      </c>
      <c r="V114" s="15">
        <f t="shared" si="36"/>
        <v>410865938.49062669</v>
      </c>
      <c r="W114" s="13">
        <f t="shared" si="43"/>
        <v>1</v>
      </c>
      <c r="X114" s="14">
        <f t="shared" si="44"/>
        <v>0</v>
      </c>
      <c r="Y114" s="146"/>
    </row>
    <row r="115" spans="1:25" x14ac:dyDescent="0.25">
      <c r="A115" s="1">
        <v>47969</v>
      </c>
      <c r="B115" s="9">
        <f t="shared" si="42"/>
        <v>31</v>
      </c>
      <c r="C115" s="5">
        <f>VLOOKUP(A115,Encargos!$A$8:$B$652,2,0)</f>
        <v>2.313E-3</v>
      </c>
      <c r="D115">
        <f t="shared" si="39"/>
        <v>204</v>
      </c>
      <c r="E115" s="7">
        <f t="shared" si="31"/>
        <v>60460520876.923996</v>
      </c>
      <c r="F115" s="7">
        <f t="shared" si="32"/>
        <v>139845184.78832519</v>
      </c>
      <c r="G115" s="7">
        <f t="shared" si="25"/>
        <v>60600366061.712318</v>
      </c>
      <c r="H115" s="7">
        <f t="shared" si="26"/>
        <v>202001220.20570773</v>
      </c>
      <c r="I115" s="8">
        <f t="shared" si="27"/>
        <v>409896930.08607614</v>
      </c>
      <c r="J115" s="7">
        <f t="shared" si="28"/>
        <v>202001220.20570773</v>
      </c>
      <c r="K115" s="8">
        <f t="shared" si="23"/>
        <v>207895709.88036841</v>
      </c>
      <c r="L115" s="7">
        <v>0</v>
      </c>
      <c r="M115" s="7">
        <f t="shared" si="24"/>
        <v>60392470351.831955</v>
      </c>
      <c r="N115" s="147" t="s">
        <v>474</v>
      </c>
      <c r="O115" s="10">
        <f t="shared" si="29"/>
        <v>29</v>
      </c>
      <c r="P115" s="11">
        <f t="shared" si="33"/>
        <v>203719073.76979253</v>
      </c>
      <c r="Q115" s="11">
        <f t="shared" si="30"/>
        <v>208345515.71604985</v>
      </c>
      <c r="R115" s="39">
        <f t="shared" si="34"/>
        <v>412064589.48584235</v>
      </c>
      <c r="S115" s="41">
        <f t="shared" si="35"/>
        <v>1</v>
      </c>
      <c r="T115" s="40">
        <f t="shared" si="40"/>
        <v>203719073.76979253</v>
      </c>
      <c r="U115" s="15">
        <f t="shared" si="41"/>
        <v>208345515.71604982</v>
      </c>
      <c r="V115" s="15">
        <f t="shared" si="36"/>
        <v>412064589.48584235</v>
      </c>
      <c r="W115" s="13">
        <f t="shared" si="43"/>
        <v>2</v>
      </c>
      <c r="X115" s="14">
        <f t="shared" si="44"/>
        <v>0</v>
      </c>
      <c r="Y115" s="146"/>
    </row>
    <row r="116" spans="1:25" x14ac:dyDescent="0.25">
      <c r="A116" s="1">
        <v>48000</v>
      </c>
      <c r="B116" s="9">
        <f t="shared" si="42"/>
        <v>30</v>
      </c>
      <c r="C116" s="5">
        <f>VLOOKUP(A116,Encargos!$A$8:$B$652,2,0)</f>
        <v>2.0439999999999998E-3</v>
      </c>
      <c r="D116">
        <f t="shared" si="39"/>
        <v>203</v>
      </c>
      <c r="E116" s="7">
        <f t="shared" si="31"/>
        <v>60392470351.831955</v>
      </c>
      <c r="F116" s="7">
        <f t="shared" si="32"/>
        <v>123442209.3991445</v>
      </c>
      <c r="G116" s="7">
        <f t="shared" si="25"/>
        <v>60515912561.231102</v>
      </c>
      <c r="H116" s="7">
        <f t="shared" si="26"/>
        <v>201719708.53743702</v>
      </c>
      <c r="I116" s="8">
        <f t="shared" si="27"/>
        <v>410734759.41117209</v>
      </c>
      <c r="J116" s="7">
        <f t="shared" si="28"/>
        <v>201719708.53743702</v>
      </c>
      <c r="K116" s="8">
        <f t="shared" si="23"/>
        <v>209015050.87373507</v>
      </c>
      <c r="L116" s="7">
        <v>0</v>
      </c>
      <c r="M116" s="7">
        <f t="shared" si="24"/>
        <v>60306897510.357368</v>
      </c>
      <c r="N116" s="147" t="s">
        <v>167</v>
      </c>
      <c r="O116" s="10">
        <f t="shared" si="29"/>
        <v>29</v>
      </c>
      <c r="P116" s="11">
        <f t="shared" si="33"/>
        <v>203444286.22725636</v>
      </c>
      <c r="Q116" s="11">
        <f t="shared" si="30"/>
        <v>209428022.68643105</v>
      </c>
      <c r="R116" s="39">
        <f t="shared" si="34"/>
        <v>412872308.91368741</v>
      </c>
      <c r="S116" s="41">
        <f t="shared" si="35"/>
        <v>1</v>
      </c>
      <c r="T116" s="40">
        <f t="shared" si="40"/>
        <v>203444286.22725636</v>
      </c>
      <c r="U116" s="15">
        <f t="shared" si="41"/>
        <v>209428022.68643105</v>
      </c>
      <c r="V116" s="15">
        <f t="shared" si="36"/>
        <v>412872308.91368741</v>
      </c>
      <c r="W116" s="13">
        <f t="shared" si="43"/>
        <v>1</v>
      </c>
      <c r="X116" s="14">
        <f t="shared" si="44"/>
        <v>0</v>
      </c>
      <c r="Y116" s="146"/>
    </row>
    <row r="117" spans="1:25" x14ac:dyDescent="0.25">
      <c r="A117" s="1">
        <v>48030</v>
      </c>
      <c r="B117" s="9">
        <f t="shared" si="42"/>
        <v>31</v>
      </c>
      <c r="C117" s="5">
        <f>VLOOKUP(A117,Encargos!$A$8:$B$652,2,0)</f>
        <v>2.313E-3</v>
      </c>
      <c r="D117">
        <f t="shared" si="39"/>
        <v>202</v>
      </c>
      <c r="E117" s="7">
        <f t="shared" si="31"/>
        <v>60306897510.357368</v>
      </c>
      <c r="F117" s="7">
        <f t="shared" si="32"/>
        <v>139489853.94145659</v>
      </c>
      <c r="G117" s="7">
        <f t="shared" si="25"/>
        <v>60446387364.298828</v>
      </c>
      <c r="H117" s="7">
        <f t="shared" si="26"/>
        <v>201487957.88099611</v>
      </c>
      <c r="I117" s="8">
        <f t="shared" si="27"/>
        <v>411684788.90969014</v>
      </c>
      <c r="J117" s="7">
        <f t="shared" si="28"/>
        <v>201487957.88099611</v>
      </c>
      <c r="K117" s="8">
        <f t="shared" si="23"/>
        <v>210196831.02869403</v>
      </c>
      <c r="L117" s="7">
        <v>0</v>
      </c>
      <c r="M117" s="7">
        <f t="shared" si="24"/>
        <v>60236190533.270134</v>
      </c>
      <c r="N117" s="147" t="s">
        <v>475</v>
      </c>
      <c r="O117" s="10">
        <f t="shared" si="29"/>
        <v>29</v>
      </c>
      <c r="P117" s="11">
        <f t="shared" si="33"/>
        <v>203210287.44992918</v>
      </c>
      <c r="Q117" s="11">
        <f t="shared" si="30"/>
        <v>210651615.59973139</v>
      </c>
      <c r="R117" s="39">
        <f t="shared" si="34"/>
        <v>413861903.04966056</v>
      </c>
      <c r="S117" s="41">
        <f t="shared" si="35"/>
        <v>1</v>
      </c>
      <c r="T117" s="40">
        <f t="shared" si="40"/>
        <v>203210287.44992918</v>
      </c>
      <c r="U117" s="15">
        <f t="shared" si="41"/>
        <v>210651615.59973139</v>
      </c>
      <c r="V117" s="15">
        <f t="shared" si="36"/>
        <v>413861903.04966056</v>
      </c>
      <c r="W117" s="13"/>
      <c r="X117" s="14"/>
      <c r="Y117" s="146"/>
    </row>
    <row r="118" spans="1:25" x14ac:dyDescent="0.25">
      <c r="A118" s="1">
        <v>48061</v>
      </c>
      <c r="B118" s="9">
        <f t="shared" si="42"/>
        <v>31</v>
      </c>
      <c r="C118" s="5">
        <f>VLOOKUP(A118,Encargos!$A$8:$B$652,2,0)</f>
        <v>2.0439999999999998E-3</v>
      </c>
      <c r="D118">
        <f t="shared" si="39"/>
        <v>201</v>
      </c>
      <c r="E118" s="7">
        <f t="shared" si="31"/>
        <v>60236190533.270134</v>
      </c>
      <c r="F118" s="7">
        <f t="shared" si="32"/>
        <v>123122773.45000415</v>
      </c>
      <c r="G118" s="7">
        <f t="shared" si="25"/>
        <v>60359313306.720139</v>
      </c>
      <c r="H118" s="7">
        <f t="shared" si="26"/>
        <v>201197711.02240047</v>
      </c>
      <c r="I118" s="8">
        <f t="shared" si="27"/>
        <v>412526272.61822164</v>
      </c>
      <c r="J118" s="7">
        <f t="shared" si="28"/>
        <v>201197711.02240047</v>
      </c>
      <c r="K118" s="8">
        <f t="shared" si="23"/>
        <v>211328561.59582117</v>
      </c>
      <c r="L118" s="7">
        <v>0</v>
      </c>
      <c r="M118" s="7">
        <f t="shared" si="24"/>
        <v>60147984745.124313</v>
      </c>
      <c r="N118" s="147" t="s">
        <v>476</v>
      </c>
      <c r="O118" s="10">
        <f t="shared" si="29"/>
        <v>29</v>
      </c>
      <c r="P118" s="11">
        <f t="shared" si="33"/>
        <v>202871095.03399172</v>
      </c>
      <c r="Q118" s="11">
        <f t="shared" si="30"/>
        <v>211732622.44939452</v>
      </c>
      <c r="R118" s="39">
        <f t="shared" si="34"/>
        <v>414603717.48338628</v>
      </c>
      <c r="S118" s="41">
        <f t="shared" si="35"/>
        <v>1</v>
      </c>
      <c r="T118" s="40">
        <f t="shared" si="40"/>
        <v>202871095.03399172</v>
      </c>
      <c r="U118" s="15">
        <f t="shared" si="41"/>
        <v>211732622.44939455</v>
      </c>
      <c r="V118" s="15">
        <f t="shared" si="36"/>
        <v>414603717.48338628</v>
      </c>
      <c r="W118" s="13"/>
      <c r="X118" s="14"/>
      <c r="Y118" s="146"/>
    </row>
    <row r="119" spans="1:25" x14ac:dyDescent="0.25">
      <c r="A119" s="1">
        <v>48092</v>
      </c>
      <c r="B119" s="9">
        <f t="shared" si="42"/>
        <v>30</v>
      </c>
      <c r="C119" s="5">
        <f>VLOOKUP(A119,Encargos!$A$8:$B$652,2,0)</f>
        <v>2.8509999999999998E-3</v>
      </c>
      <c r="D119">
        <f t="shared" si="39"/>
        <v>200</v>
      </c>
      <c r="E119" s="7">
        <f t="shared" si="31"/>
        <v>60147984745.124313</v>
      </c>
      <c r="F119" s="7">
        <f t="shared" si="32"/>
        <v>171481904.50834942</v>
      </c>
      <c r="G119" s="7">
        <f t="shared" si="25"/>
        <v>60319466649.63266</v>
      </c>
      <c r="H119" s="7">
        <f t="shared" si="26"/>
        <v>201064888.83210889</v>
      </c>
      <c r="I119" s="8">
        <f t="shared" si="27"/>
        <v>413702385.02145612</v>
      </c>
      <c r="J119" s="7">
        <f t="shared" si="28"/>
        <v>201064888.83210889</v>
      </c>
      <c r="K119" s="8">
        <f t="shared" si="23"/>
        <v>212637496.18934724</v>
      </c>
      <c r="L119" s="7">
        <v>0</v>
      </c>
      <c r="M119" s="7">
        <f t="shared" si="24"/>
        <v>60106829153.443314</v>
      </c>
      <c r="N119" s="147" t="s">
        <v>170</v>
      </c>
      <c r="O119" s="10">
        <f t="shared" si="29"/>
        <v>29</v>
      </c>
      <c r="P119" s="11">
        <f t="shared" si="33"/>
        <v>202955631.14287689</v>
      </c>
      <c r="Q119" s="11">
        <f t="shared" si="30"/>
        <v>213223490.22242889</v>
      </c>
      <c r="R119" s="39">
        <f t="shared" si="34"/>
        <v>416179121.36530578</v>
      </c>
      <c r="S119" s="41">
        <f t="shared" si="35"/>
        <v>1</v>
      </c>
      <c r="T119" s="40">
        <f t="shared" si="40"/>
        <v>202955631.14287689</v>
      </c>
      <c r="U119" s="15">
        <f t="shared" si="41"/>
        <v>213223490.22242889</v>
      </c>
      <c r="V119" s="15">
        <f t="shared" si="36"/>
        <v>416179121.36530578</v>
      </c>
      <c r="W119" s="13"/>
      <c r="X119" s="14"/>
      <c r="Y119" s="146"/>
    </row>
    <row r="120" spans="1:25" x14ac:dyDescent="0.25">
      <c r="A120" s="1">
        <v>48122</v>
      </c>
      <c r="B120" s="9">
        <f t="shared" si="42"/>
        <v>31</v>
      </c>
      <c r="C120" s="5">
        <f>VLOOKUP(A120,Encargos!$A$8:$B$652,2,0)</f>
        <v>2.313E-3</v>
      </c>
      <c r="D120">
        <f t="shared" si="39"/>
        <v>199</v>
      </c>
      <c r="E120" s="7">
        <f t="shared" si="31"/>
        <v>60106829153.443314</v>
      </c>
      <c r="F120" s="7">
        <f t="shared" si="32"/>
        <v>139027095.8319144</v>
      </c>
      <c r="G120" s="7">
        <f t="shared" si="25"/>
        <v>60245856249.27523</v>
      </c>
      <c r="H120" s="7">
        <f t="shared" si="26"/>
        <v>200819520.83091745</v>
      </c>
      <c r="I120" s="8">
        <f t="shared" si="27"/>
        <v>414659278.63801074</v>
      </c>
      <c r="J120" s="7">
        <f t="shared" si="28"/>
        <v>200819520.83091745</v>
      </c>
      <c r="K120" s="8">
        <f t="shared" si="23"/>
        <v>213839757.80709329</v>
      </c>
      <c r="L120" s="7">
        <v>0</v>
      </c>
      <c r="M120" s="7">
        <f t="shared" si="24"/>
        <v>60032016491.46814</v>
      </c>
      <c r="N120" s="147" t="s">
        <v>389</v>
      </c>
      <c r="O120" s="10">
        <f t="shared" si="29"/>
        <v>29</v>
      </c>
      <c r="P120" s="11">
        <f t="shared" si="33"/>
        <v>202549698.52120724</v>
      </c>
      <c r="Q120" s="11">
        <f t="shared" si="30"/>
        <v>214302424.26143083</v>
      </c>
      <c r="R120" s="39">
        <f t="shared" si="34"/>
        <v>416852122.78263807</v>
      </c>
      <c r="S120" s="41">
        <f t="shared" si="35"/>
        <v>1</v>
      </c>
      <c r="T120" s="40">
        <f t="shared" si="40"/>
        <v>202549698.52120724</v>
      </c>
      <c r="U120" s="15">
        <f t="shared" si="41"/>
        <v>214302424.26143083</v>
      </c>
      <c r="V120" s="15">
        <f t="shared" si="36"/>
        <v>416852122.78263807</v>
      </c>
      <c r="W120" s="13"/>
      <c r="X120" s="14"/>
      <c r="Y120" s="146"/>
    </row>
    <row r="121" spans="1:25" x14ac:dyDescent="0.25">
      <c r="A121" s="1">
        <v>48153</v>
      </c>
      <c r="B121" s="9">
        <f t="shared" si="42"/>
        <v>30</v>
      </c>
      <c r="C121" s="5">
        <f>VLOOKUP(A121,Encargos!$A$8:$B$652,2,0)</f>
        <v>2.5820000000000001E-3</v>
      </c>
      <c r="D121">
        <f t="shared" si="39"/>
        <v>198</v>
      </c>
      <c r="E121" s="7">
        <f t="shared" si="31"/>
        <v>60032016491.46814</v>
      </c>
      <c r="F121" s="7">
        <f t="shared" si="32"/>
        <v>155002666.58097073</v>
      </c>
      <c r="G121" s="7">
        <f t="shared" si="25"/>
        <v>60187019158.04911</v>
      </c>
      <c r="H121" s="7">
        <f t="shared" si="26"/>
        <v>200623397.19349706</v>
      </c>
      <c r="I121" s="8">
        <f t="shared" si="27"/>
        <v>415729928.89545411</v>
      </c>
      <c r="J121" s="7">
        <f t="shared" si="28"/>
        <v>200623397.19349706</v>
      </c>
      <c r="K121" s="8">
        <f t="shared" si="23"/>
        <v>215106531.70195705</v>
      </c>
      <c r="L121" s="7">
        <v>0</v>
      </c>
      <c r="M121" s="7">
        <f t="shared" si="24"/>
        <v>59971912626.347153</v>
      </c>
      <c r="N121" s="147" t="s">
        <v>172</v>
      </c>
      <c r="O121" s="10">
        <f t="shared" si="29"/>
        <v>29</v>
      </c>
      <c r="P121" s="11">
        <f t="shared" si="33"/>
        <v>202466961.32701004</v>
      </c>
      <c r="Q121" s="11">
        <f t="shared" si="30"/>
        <v>215643400.18093708</v>
      </c>
      <c r="R121" s="39">
        <f t="shared" si="34"/>
        <v>418110361.50794709</v>
      </c>
      <c r="S121" s="41">
        <f t="shared" si="35"/>
        <v>1</v>
      </c>
      <c r="T121" s="40">
        <f t="shared" si="40"/>
        <v>202466961.32701004</v>
      </c>
      <c r="U121" s="15">
        <f t="shared" si="41"/>
        <v>215643400.18093705</v>
      </c>
      <c r="V121" s="15">
        <f t="shared" si="36"/>
        <v>418110361.50794709</v>
      </c>
      <c r="W121" s="13"/>
      <c r="X121" s="14"/>
      <c r="Y121" s="146"/>
    </row>
    <row r="122" spans="1:25" x14ac:dyDescent="0.25">
      <c r="A122" s="1">
        <v>48183</v>
      </c>
      <c r="B122" s="9">
        <f t="shared" si="42"/>
        <v>31</v>
      </c>
      <c r="C122" s="5">
        <f>VLOOKUP(A122,Encargos!$A$8:$B$652,2,0)</f>
        <v>2.8509999999999998E-3</v>
      </c>
      <c r="D122">
        <f t="shared" si="39"/>
        <v>197</v>
      </c>
      <c r="E122" s="7">
        <f t="shared" si="31"/>
        <v>59971912626.347153</v>
      </c>
      <c r="F122" s="7">
        <f t="shared" si="32"/>
        <v>170979922.89771572</v>
      </c>
      <c r="G122" s="7">
        <f t="shared" si="25"/>
        <v>60142892549.244865</v>
      </c>
      <c r="H122" s="7">
        <f t="shared" si="26"/>
        <v>200476308.4974829</v>
      </c>
      <c r="I122" s="8">
        <f t="shared" si="27"/>
        <v>416915174.92273504</v>
      </c>
      <c r="J122" s="7">
        <f t="shared" si="28"/>
        <v>200476308.4974829</v>
      </c>
      <c r="K122" s="8">
        <f t="shared" si="23"/>
        <v>216438866.42525214</v>
      </c>
      <c r="L122" s="7">
        <v>0</v>
      </c>
      <c r="M122" s="7">
        <f t="shared" si="24"/>
        <v>59926453682.819611</v>
      </c>
      <c r="N122" s="147" t="s">
        <v>390</v>
      </c>
      <c r="O122" s="10">
        <f t="shared" si="29"/>
        <v>29</v>
      </c>
      <c r="P122" s="11">
        <f t="shared" si="33"/>
        <v>202314327.71630767</v>
      </c>
      <c r="Q122" s="11">
        <f t="shared" si="30"/>
        <v>217016069.81046492</v>
      </c>
      <c r="R122" s="39">
        <f t="shared" si="34"/>
        <v>419330397.52677262</v>
      </c>
      <c r="S122" s="41">
        <f t="shared" si="35"/>
        <v>1</v>
      </c>
      <c r="T122" s="40">
        <f t="shared" si="40"/>
        <v>202314327.71630767</v>
      </c>
      <c r="U122" s="15">
        <f t="shared" si="41"/>
        <v>217016069.81046495</v>
      </c>
      <c r="V122" s="15">
        <f t="shared" si="36"/>
        <v>419330397.52677262</v>
      </c>
      <c r="W122" s="13"/>
      <c r="X122" s="14"/>
      <c r="Y122" s="146"/>
    </row>
    <row r="123" spans="1:25" x14ac:dyDescent="0.25">
      <c r="A123" s="1">
        <v>48214</v>
      </c>
      <c r="B123" s="9">
        <f t="shared" si="42"/>
        <v>31</v>
      </c>
      <c r="C123" s="5">
        <f>VLOOKUP(A123,Encargos!$A$8:$B$652,2,0)</f>
        <v>2.0439999999999998E-3</v>
      </c>
      <c r="D123">
        <f t="shared" si="39"/>
        <v>196</v>
      </c>
      <c r="E123" s="7">
        <f t="shared" si="31"/>
        <v>59926453682.819611</v>
      </c>
      <c r="F123" s="7">
        <f t="shared" si="32"/>
        <v>122489671.32768327</v>
      </c>
      <c r="G123" s="7">
        <f t="shared" si="25"/>
        <v>60048943354.147293</v>
      </c>
      <c r="H123" s="7">
        <f t="shared" si="26"/>
        <v>200163144.51382431</v>
      </c>
      <c r="I123" s="8">
        <f t="shared" si="27"/>
        <v>417767349.54027706</v>
      </c>
      <c r="J123" s="7">
        <f t="shared" si="28"/>
        <v>200163144.51382431</v>
      </c>
      <c r="K123" s="8">
        <f t="shared" si="23"/>
        <v>217604205.02645275</v>
      </c>
      <c r="L123" s="7">
        <v>0</v>
      </c>
      <c r="M123" s="7">
        <f t="shared" si="24"/>
        <v>59831339149.120842</v>
      </c>
      <c r="N123" s="147" t="s">
        <v>477</v>
      </c>
      <c r="O123" s="10">
        <f t="shared" si="29"/>
        <v>29</v>
      </c>
      <c r="P123" s="11">
        <f t="shared" si="33"/>
        <v>201850923.06372082</v>
      </c>
      <c r="Q123" s="11">
        <f t="shared" si="30"/>
        <v>218020264.92938393</v>
      </c>
      <c r="R123" s="39">
        <f t="shared" si="34"/>
        <v>419871187.99310476</v>
      </c>
      <c r="S123" s="41">
        <f t="shared" si="35"/>
        <v>1.1111111111111112</v>
      </c>
      <c r="T123" s="40">
        <f t="shared" si="40"/>
        <v>201850923.06372082</v>
      </c>
      <c r="U123" s="15">
        <f t="shared" si="41"/>
        <v>264672619.15084004</v>
      </c>
      <c r="V123" s="15">
        <f t="shared" si="36"/>
        <v>466523542.21456087</v>
      </c>
      <c r="W123" s="13"/>
      <c r="X123" s="14"/>
      <c r="Y123" s="146"/>
    </row>
    <row r="124" spans="1:25" x14ac:dyDescent="0.25">
      <c r="A124" s="1">
        <v>48245</v>
      </c>
      <c r="B124" s="9">
        <f t="shared" si="42"/>
        <v>29</v>
      </c>
      <c r="C124" s="5">
        <f>VLOOKUP(A124,Encargos!$A$8:$B$652,2,0)</f>
        <v>2.5820000000000001E-3</v>
      </c>
      <c r="D124">
        <f t="shared" si="39"/>
        <v>195</v>
      </c>
      <c r="E124" s="7">
        <f t="shared" si="31"/>
        <v>59831339149.120842</v>
      </c>
      <c r="F124" s="7">
        <f t="shared" si="32"/>
        <v>154484517.68303001</v>
      </c>
      <c r="G124" s="7">
        <f t="shared" si="25"/>
        <v>59985823666.803871</v>
      </c>
      <c r="H124" s="7">
        <f t="shared" si="26"/>
        <v>199952745.55601293</v>
      </c>
      <c r="I124" s="8">
        <f t="shared" si="27"/>
        <v>418846024.83679008</v>
      </c>
      <c r="J124" s="7">
        <f t="shared" si="28"/>
        <v>199952745.55601293</v>
      </c>
      <c r="K124" s="8">
        <f t="shared" si="23"/>
        <v>218893279.28077716</v>
      </c>
      <c r="L124" s="7">
        <v>0</v>
      </c>
      <c r="M124" s="7">
        <f t="shared" si="24"/>
        <v>59766930387.523094</v>
      </c>
      <c r="N124" s="147" t="s">
        <v>478</v>
      </c>
      <c r="O124" s="10">
        <f t="shared" si="29"/>
        <v>27</v>
      </c>
      <c r="P124" s="11">
        <f t="shared" si="33"/>
        <v>201736217.30404487</v>
      </c>
      <c r="Q124" s="11">
        <f t="shared" si="30"/>
        <v>219419436.82079396</v>
      </c>
      <c r="R124" s="39">
        <f t="shared" si="34"/>
        <v>421155654.12483883</v>
      </c>
      <c r="S124" s="41">
        <f t="shared" si="35"/>
        <v>1.1111111111111112</v>
      </c>
      <c r="T124" s="40">
        <f t="shared" si="40"/>
        <v>201736217.30404487</v>
      </c>
      <c r="U124" s="15">
        <f t="shared" si="41"/>
        <v>266214509.5013316</v>
      </c>
      <c r="V124" s="15">
        <f t="shared" si="36"/>
        <v>467950726.80537647</v>
      </c>
      <c r="W124" s="13"/>
      <c r="X124" s="14"/>
      <c r="Y124" s="146"/>
    </row>
    <row r="125" spans="1:25" x14ac:dyDescent="0.25">
      <c r="A125" s="1">
        <v>48274</v>
      </c>
      <c r="B125" s="9">
        <f t="shared" si="42"/>
        <v>31</v>
      </c>
      <c r="C125" s="5">
        <f>VLOOKUP(A125,Encargos!$A$8:$B$652,2,0)</f>
        <v>2.313E-3</v>
      </c>
      <c r="D125">
        <f t="shared" si="39"/>
        <v>194</v>
      </c>
      <c r="E125" s="7">
        <f t="shared" si="31"/>
        <v>59766930387.523094</v>
      </c>
      <c r="F125" s="7">
        <f t="shared" si="32"/>
        <v>138240909.98634091</v>
      </c>
      <c r="G125" s="7">
        <f t="shared" si="25"/>
        <v>59905171297.509438</v>
      </c>
      <c r="H125" s="7">
        <f t="shared" si="26"/>
        <v>199683904.32503146</v>
      </c>
      <c r="I125" s="8">
        <f t="shared" si="27"/>
        <v>419814815.69223756</v>
      </c>
      <c r="J125" s="7">
        <f t="shared" si="28"/>
        <v>199683904.32503146</v>
      </c>
      <c r="K125" s="8">
        <f t="shared" si="23"/>
        <v>220130911.3672061</v>
      </c>
      <c r="L125" s="7">
        <v>0</v>
      </c>
      <c r="M125" s="7">
        <f t="shared" si="24"/>
        <v>59685040386.142235</v>
      </c>
      <c r="N125" s="147" t="s">
        <v>479</v>
      </c>
      <c r="O125" s="10">
        <f t="shared" si="29"/>
        <v>29</v>
      </c>
      <c r="P125" s="11">
        <f t="shared" si="33"/>
        <v>201427734.43946835</v>
      </c>
      <c r="Q125" s="11">
        <f t="shared" si="30"/>
        <v>220607189.44241899</v>
      </c>
      <c r="R125" s="39">
        <f t="shared" si="34"/>
        <v>422034923.88188732</v>
      </c>
      <c r="S125" s="41">
        <f t="shared" si="35"/>
        <v>1.1111111111111112</v>
      </c>
      <c r="T125" s="40">
        <f t="shared" si="40"/>
        <v>201427734.43946835</v>
      </c>
      <c r="U125" s="15">
        <f t="shared" si="41"/>
        <v>267499958.7626287</v>
      </c>
      <c r="V125" s="15">
        <f t="shared" si="36"/>
        <v>468927693.20209706</v>
      </c>
      <c r="W125" s="13"/>
      <c r="X125" s="14"/>
      <c r="Y125" s="146"/>
    </row>
    <row r="126" spans="1:25" x14ac:dyDescent="0.25">
      <c r="A126" s="1">
        <v>48305</v>
      </c>
      <c r="B126" s="9">
        <f t="shared" si="42"/>
        <v>30</v>
      </c>
      <c r="C126" s="5">
        <f>VLOOKUP(A126,Encargos!$A$8:$B$652,2,0)</f>
        <v>1.506E-3</v>
      </c>
      <c r="D126">
        <f t="shared" si="39"/>
        <v>193</v>
      </c>
      <c r="E126" s="7">
        <f t="shared" si="31"/>
        <v>59685040386.142235</v>
      </c>
      <c r="F126" s="7">
        <f t="shared" si="32"/>
        <v>89885670.821530208</v>
      </c>
      <c r="G126" s="7">
        <f t="shared" si="25"/>
        <v>59774926056.963768</v>
      </c>
      <c r="H126" s="7">
        <f t="shared" si="26"/>
        <v>199249753.52321258</v>
      </c>
      <c r="I126" s="8">
        <f t="shared" si="27"/>
        <v>420447056.80467021</v>
      </c>
      <c r="J126" s="7">
        <f t="shared" si="28"/>
        <v>199249753.52321258</v>
      </c>
      <c r="K126" s="8">
        <f t="shared" si="23"/>
        <v>221197303.28145763</v>
      </c>
      <c r="L126" s="7">
        <v>0</v>
      </c>
      <c r="M126" s="7">
        <f t="shared" si="24"/>
        <v>59553728753.682312</v>
      </c>
      <c r="N126" s="147" t="s">
        <v>177</v>
      </c>
      <c r="O126" s="10">
        <f t="shared" si="29"/>
        <v>29</v>
      </c>
      <c r="P126" s="11">
        <f t="shared" si="33"/>
        <v>200896484.82907265</v>
      </c>
      <c r="Q126" s="11">
        <f t="shared" si="30"/>
        <v>221519314.23708656</v>
      </c>
      <c r="R126" s="39">
        <f t="shared" si="34"/>
        <v>422415799.06615925</v>
      </c>
      <c r="S126" s="41">
        <f t="shared" si="35"/>
        <v>1.1111111111111112</v>
      </c>
      <c r="T126" s="40">
        <f t="shared" si="40"/>
        <v>200896484.82907265</v>
      </c>
      <c r="U126" s="15">
        <f t="shared" si="41"/>
        <v>268454403.02221543</v>
      </c>
      <c r="V126" s="15">
        <f t="shared" si="36"/>
        <v>469350887.85128808</v>
      </c>
      <c r="W126" s="13"/>
      <c r="X126" s="14"/>
      <c r="Y126" s="146"/>
    </row>
    <row r="127" spans="1:25" x14ac:dyDescent="0.25">
      <c r="A127" s="1">
        <v>48335</v>
      </c>
      <c r="B127" s="9">
        <f t="shared" si="42"/>
        <v>31</v>
      </c>
      <c r="C127" s="5">
        <f>VLOOKUP(A127,Encargos!$A$8:$B$652,2,0)</f>
        <v>2.5820000000000001E-3</v>
      </c>
      <c r="D127">
        <f t="shared" si="39"/>
        <v>192</v>
      </c>
      <c r="E127" s="7">
        <f t="shared" si="31"/>
        <v>59553728753.682312</v>
      </c>
      <c r="F127" s="7">
        <f t="shared" si="32"/>
        <v>153767727.64200774</v>
      </c>
      <c r="G127" s="7">
        <f t="shared" si="25"/>
        <v>59707496481.324318</v>
      </c>
      <c r="H127" s="7">
        <f t="shared" si="26"/>
        <v>199024988.27108106</v>
      </c>
      <c r="I127" s="8">
        <f t="shared" si="27"/>
        <v>421532651.10533983</v>
      </c>
      <c r="J127" s="7">
        <f t="shared" si="28"/>
        <v>199024988.27108106</v>
      </c>
      <c r="K127" s="8">
        <f t="shared" si="23"/>
        <v>222507662.83425876</v>
      </c>
      <c r="L127" s="7">
        <v>0</v>
      </c>
      <c r="M127" s="7">
        <f t="shared" si="24"/>
        <v>59484988818.490059</v>
      </c>
      <c r="N127" s="147" t="s">
        <v>480</v>
      </c>
      <c r="O127" s="10">
        <f t="shared" si="29"/>
        <v>29</v>
      </c>
      <c r="P127" s="11">
        <f t="shared" si="33"/>
        <v>200823166.91675234</v>
      </c>
      <c r="Q127" s="11">
        <f t="shared" si="30"/>
        <v>223045067.42629996</v>
      </c>
      <c r="R127" s="39">
        <f t="shared" si="34"/>
        <v>423868234.34305227</v>
      </c>
      <c r="S127" s="41">
        <f t="shared" si="35"/>
        <v>1.1111111111111112</v>
      </c>
      <c r="T127" s="40">
        <f t="shared" si="40"/>
        <v>200823166.91675234</v>
      </c>
      <c r="U127" s="15">
        <f t="shared" si="41"/>
        <v>270141537.90886134</v>
      </c>
      <c r="V127" s="15">
        <f t="shared" si="36"/>
        <v>470964704.82561368</v>
      </c>
      <c r="W127" s="13"/>
      <c r="X127" s="14"/>
      <c r="Y127" s="146"/>
    </row>
    <row r="128" spans="1:25" x14ac:dyDescent="0.25">
      <c r="A128" s="1">
        <v>48366</v>
      </c>
      <c r="B128" s="9">
        <f t="shared" si="42"/>
        <v>30</v>
      </c>
      <c r="C128" s="5">
        <f>VLOOKUP(A128,Encargos!$A$8:$B$652,2,0)</f>
        <v>2.313E-3</v>
      </c>
      <c r="D128">
        <f t="shared" si="39"/>
        <v>191</v>
      </c>
      <c r="E128" s="7">
        <f t="shared" si="31"/>
        <v>59484988818.490059</v>
      </c>
      <c r="F128" s="7">
        <f t="shared" si="32"/>
        <v>137588779.13716751</v>
      </c>
      <c r="G128" s="7">
        <f t="shared" si="25"/>
        <v>59622577597.627228</v>
      </c>
      <c r="H128" s="7">
        <f t="shared" si="26"/>
        <v>198741925.3254241</v>
      </c>
      <c r="I128" s="8">
        <f t="shared" si="27"/>
        <v>422507656.12734646</v>
      </c>
      <c r="J128" s="7">
        <f t="shared" si="28"/>
        <v>198741925.3254241</v>
      </c>
      <c r="K128" s="8">
        <f t="shared" si="23"/>
        <v>223765730.80192235</v>
      </c>
      <c r="L128" s="7">
        <v>0</v>
      </c>
      <c r="M128" s="7">
        <f t="shared" si="24"/>
        <v>59398811866.825302</v>
      </c>
      <c r="N128" s="147" t="s">
        <v>179</v>
      </c>
      <c r="O128" s="10">
        <f t="shared" si="29"/>
        <v>29</v>
      </c>
      <c r="P128" s="11">
        <f t="shared" si="33"/>
        <v>200550656.98919228</v>
      </c>
      <c r="Q128" s="11">
        <f t="shared" si="30"/>
        <v>224266029.32751936</v>
      </c>
      <c r="R128" s="39">
        <f t="shared" si="34"/>
        <v>424816686.31671166</v>
      </c>
      <c r="S128" s="41">
        <f t="shared" si="35"/>
        <v>1.1111111111111112</v>
      </c>
      <c r="T128" s="40">
        <f t="shared" si="40"/>
        <v>200550656.98919228</v>
      </c>
      <c r="U128" s="15">
        <f t="shared" si="41"/>
        <v>271467883.36270964</v>
      </c>
      <c r="V128" s="15">
        <f t="shared" si="36"/>
        <v>472018540.35190189</v>
      </c>
      <c r="W128" s="13"/>
      <c r="X128" s="14"/>
      <c r="Y128" s="146"/>
    </row>
    <row r="129" spans="1:25" x14ac:dyDescent="0.25">
      <c r="A129" s="1">
        <v>48396</v>
      </c>
      <c r="B129" s="9">
        <f t="shared" si="42"/>
        <v>31</v>
      </c>
      <c r="C129" s="5">
        <f>VLOOKUP(A129,Encargos!$A$8:$B$652,2,0)</f>
        <v>2.0439999999999998E-3</v>
      </c>
      <c r="D129">
        <f t="shared" si="39"/>
        <v>190</v>
      </c>
      <c r="E129" s="7">
        <f t="shared" si="31"/>
        <v>59398811866.825302</v>
      </c>
      <c r="F129" s="7">
        <f t="shared" si="32"/>
        <v>121411171.45579091</v>
      </c>
      <c r="G129" s="7">
        <f t="shared" si="25"/>
        <v>59520223038.28109</v>
      </c>
      <c r="H129" s="7">
        <f t="shared" si="26"/>
        <v>198400743.46093699</v>
      </c>
      <c r="I129" s="8">
        <f t="shared" si="27"/>
        <v>423371261.77647072</v>
      </c>
      <c r="J129" s="7">
        <f t="shared" si="28"/>
        <v>198400743.46093699</v>
      </c>
      <c r="K129" s="8">
        <f t="shared" si="23"/>
        <v>224970518.31553373</v>
      </c>
      <c r="L129" s="7">
        <v>0</v>
      </c>
      <c r="M129" s="7">
        <f t="shared" si="24"/>
        <v>59295252519.965553</v>
      </c>
      <c r="N129" s="147" t="s">
        <v>481</v>
      </c>
      <c r="O129" s="10">
        <f t="shared" si="29"/>
        <v>29</v>
      </c>
      <c r="P129" s="11">
        <f t="shared" si="33"/>
        <v>200102658.39075524</v>
      </c>
      <c r="Q129" s="11">
        <f t="shared" si="30"/>
        <v>225400662.63191473</v>
      </c>
      <c r="R129" s="39">
        <f t="shared" si="34"/>
        <v>425503321.02266997</v>
      </c>
      <c r="S129" s="41">
        <f t="shared" si="35"/>
        <v>1.1111111111111112</v>
      </c>
      <c r="T129" s="40">
        <f t="shared" si="40"/>
        <v>200102658.39075524</v>
      </c>
      <c r="U129" s="15">
        <f t="shared" si="41"/>
        <v>272678809.41221142</v>
      </c>
      <c r="V129" s="15">
        <f t="shared" si="36"/>
        <v>472781467.80296665</v>
      </c>
      <c r="W129" s="13"/>
      <c r="X129" s="14"/>
      <c r="Y129" s="146"/>
    </row>
    <row r="130" spans="1:25" x14ac:dyDescent="0.25">
      <c r="A130" s="1">
        <v>48427</v>
      </c>
      <c r="B130" s="9">
        <f t="shared" si="42"/>
        <v>31</v>
      </c>
      <c r="C130" s="5">
        <f>VLOOKUP(A130,Encargos!$A$8:$B$652,2,0)</f>
        <v>2.5820000000000001E-3</v>
      </c>
      <c r="D130">
        <f t="shared" si="39"/>
        <v>189</v>
      </c>
      <c r="E130" s="7">
        <f t="shared" si="31"/>
        <v>59295252519.965553</v>
      </c>
      <c r="F130" s="7">
        <f t="shared" si="32"/>
        <v>153100342.00655106</v>
      </c>
      <c r="G130" s="7">
        <f t="shared" si="25"/>
        <v>59448352861.972107</v>
      </c>
      <c r="H130" s="7">
        <f t="shared" si="26"/>
        <v>198161176.20657369</v>
      </c>
      <c r="I130" s="8">
        <f t="shared" si="27"/>
        <v>424464406.37437761</v>
      </c>
      <c r="J130" s="7">
        <f t="shared" si="28"/>
        <v>198161176.20657369</v>
      </c>
      <c r="K130" s="8">
        <f t="shared" si="23"/>
        <v>226303230.16780391</v>
      </c>
      <c r="L130" s="7">
        <v>0</v>
      </c>
      <c r="M130" s="7">
        <f t="shared" si="24"/>
        <v>59222049631.804306</v>
      </c>
      <c r="N130" s="147" t="s">
        <v>482</v>
      </c>
      <c r="O130" s="10">
        <f t="shared" si="29"/>
        <v>29</v>
      </c>
      <c r="P130" s="11">
        <f t="shared" si="33"/>
        <v>199966431.68582836</v>
      </c>
      <c r="Q130" s="11">
        <f t="shared" si="30"/>
        <v>226849801.88374758</v>
      </c>
      <c r="R130" s="39">
        <f t="shared" si="34"/>
        <v>426816233.56957591</v>
      </c>
      <c r="S130" s="41">
        <f t="shared" si="35"/>
        <v>1.1111111111111112</v>
      </c>
      <c r="T130" s="40">
        <f t="shared" si="40"/>
        <v>199966431.68582836</v>
      </c>
      <c r="U130" s="15">
        <f t="shared" si="41"/>
        <v>274273827.83592272</v>
      </c>
      <c r="V130" s="15">
        <f t="shared" si="36"/>
        <v>474240259.52175105</v>
      </c>
      <c r="W130" s="13"/>
      <c r="X130" s="14"/>
      <c r="Y130" s="146"/>
    </row>
    <row r="131" spans="1:25" x14ac:dyDescent="0.25">
      <c r="A131" s="1">
        <v>48458</v>
      </c>
      <c r="B131" s="9">
        <f t="shared" si="42"/>
        <v>30</v>
      </c>
      <c r="C131" s="5">
        <f>VLOOKUP(A131,Encargos!$A$8:$B$652,2,0)</f>
        <v>2.5820000000000001E-3</v>
      </c>
      <c r="D131">
        <f t="shared" si="39"/>
        <v>188</v>
      </c>
      <c r="E131" s="7">
        <f t="shared" si="31"/>
        <v>59222049631.804306</v>
      </c>
      <c r="F131" s="7">
        <f t="shared" si="32"/>
        <v>152911332.14931872</v>
      </c>
      <c r="G131" s="7">
        <f t="shared" si="25"/>
        <v>59374960963.953629</v>
      </c>
      <c r="H131" s="7">
        <f t="shared" si="26"/>
        <v>197916536.5465121</v>
      </c>
      <c r="I131" s="8">
        <f t="shared" si="27"/>
        <v>425560373.4716363</v>
      </c>
      <c r="J131" s="7">
        <f t="shared" si="28"/>
        <v>197916536.5465121</v>
      </c>
      <c r="K131" s="8">
        <f t="shared" ref="K131:K194" si="45">I131-J131</f>
        <v>227643836.9251242</v>
      </c>
      <c r="L131" s="7">
        <v>0</v>
      </c>
      <c r="M131" s="7">
        <f t="shared" ref="M131:M194" si="46">G131+H131-I131</f>
        <v>59147317127.028503</v>
      </c>
      <c r="N131" s="147" t="s">
        <v>182</v>
      </c>
      <c r="O131" s="10">
        <f t="shared" si="29"/>
        <v>29</v>
      </c>
      <c r="P131" s="11">
        <f t="shared" si="33"/>
        <v>199785097.99909344</v>
      </c>
      <c r="Q131" s="11">
        <f t="shared" si="30"/>
        <v>228211996.33670592</v>
      </c>
      <c r="R131" s="39">
        <f t="shared" si="34"/>
        <v>427997094.33579934</v>
      </c>
      <c r="S131" s="41">
        <f t="shared" si="35"/>
        <v>1.1111111111111112</v>
      </c>
      <c r="T131" s="40">
        <f t="shared" si="40"/>
        <v>199785097.99909344</v>
      </c>
      <c r="U131" s="15">
        <f t="shared" si="41"/>
        <v>275767229.04068363</v>
      </c>
      <c r="V131" s="15">
        <f t="shared" si="36"/>
        <v>475552327.03977704</v>
      </c>
      <c r="W131" s="13"/>
      <c r="X131" s="14"/>
      <c r="Y131" s="146"/>
    </row>
    <row r="132" spans="1:25" x14ac:dyDescent="0.25">
      <c r="A132" s="1">
        <v>48488</v>
      </c>
      <c r="B132" s="9">
        <f t="shared" si="42"/>
        <v>31</v>
      </c>
      <c r="C132" s="5">
        <f>VLOOKUP(A132,Encargos!$A$8:$B$652,2,0)</f>
        <v>2.5820000000000001E-3</v>
      </c>
      <c r="D132">
        <f t="shared" si="39"/>
        <v>187</v>
      </c>
      <c r="E132" s="7">
        <f t="shared" si="31"/>
        <v>59147317127.028503</v>
      </c>
      <c r="F132" s="7">
        <f t="shared" si="32"/>
        <v>152718372.8219876</v>
      </c>
      <c r="G132" s="7">
        <f t="shared" ref="G132:G195" si="47">E132+F132</f>
        <v>59300035499.850494</v>
      </c>
      <c r="H132" s="7">
        <f t="shared" ref="H132:H195" si="48">G132*$C$1</f>
        <v>197666784.99950168</v>
      </c>
      <c r="I132" s="8">
        <f t="shared" ref="I132:I195" si="49">PMT($C$1,D132,-G132)</f>
        <v>426659170.3559401</v>
      </c>
      <c r="J132" s="7">
        <f t="shared" ref="J132:J195" si="50">$C$1*G132</f>
        <v>197666784.99950168</v>
      </c>
      <c r="K132" s="8">
        <f t="shared" si="45"/>
        <v>228992385.35643843</v>
      </c>
      <c r="L132" s="7">
        <v>0</v>
      </c>
      <c r="M132" s="7">
        <f t="shared" si="46"/>
        <v>59071043114.494057</v>
      </c>
      <c r="N132" s="147" t="s">
        <v>391</v>
      </c>
      <c r="O132" s="10">
        <f t="shared" ref="O132:O195" si="51">N132-A132</f>
        <v>29</v>
      </c>
      <c r="P132" s="11">
        <f t="shared" si="33"/>
        <v>199477706.09639645</v>
      </c>
      <c r="Q132" s="11">
        <f t="shared" ref="Q132:Q195" si="52">K132*((1+C132)^((N132-A132)/B132))</f>
        <v>229545451.9693608</v>
      </c>
      <c r="R132" s="39">
        <f t="shared" si="34"/>
        <v>429023158.06575727</v>
      </c>
      <c r="S132" s="41">
        <f t="shared" si="35"/>
        <v>1.1111111111111112</v>
      </c>
      <c r="T132" s="40">
        <f t="shared" si="40"/>
        <v>199477706.09639645</v>
      </c>
      <c r="U132" s="15">
        <f t="shared" si="41"/>
        <v>277214691.75444502</v>
      </c>
      <c r="V132" s="15">
        <f t="shared" si="36"/>
        <v>476692397.85084146</v>
      </c>
      <c r="W132" s="13"/>
      <c r="X132" s="14"/>
      <c r="Y132" s="146"/>
    </row>
    <row r="133" spans="1:25" x14ac:dyDescent="0.25">
      <c r="A133" s="1">
        <v>48519</v>
      </c>
      <c r="B133" s="9">
        <f t="shared" si="42"/>
        <v>30</v>
      </c>
      <c r="C133" s="5">
        <f>VLOOKUP(A133,Encargos!$A$8:$B$652,2,0)</f>
        <v>2.313E-3</v>
      </c>
      <c r="D133">
        <f t="shared" si="39"/>
        <v>186</v>
      </c>
      <c r="E133" s="7">
        <f t="shared" ref="E133:E196" si="53">M132</f>
        <v>59071043114.494057</v>
      </c>
      <c r="F133" s="7">
        <f t="shared" ref="F133:F196" si="54">E133*C133</f>
        <v>136631322.72382474</v>
      </c>
      <c r="G133" s="7">
        <f t="shared" si="47"/>
        <v>59207674437.21788</v>
      </c>
      <c r="H133" s="7">
        <f t="shared" si="48"/>
        <v>197358914.79072627</v>
      </c>
      <c r="I133" s="8">
        <f t="shared" si="49"/>
        <v>427646033.01697338</v>
      </c>
      <c r="J133" s="7">
        <f t="shared" si="50"/>
        <v>197358914.79072627</v>
      </c>
      <c r="K133" s="8">
        <f t="shared" si="45"/>
        <v>230287118.2262471</v>
      </c>
      <c r="L133" s="7">
        <v>0</v>
      </c>
      <c r="M133" s="7">
        <f t="shared" si="46"/>
        <v>58977387318.991631</v>
      </c>
      <c r="N133" s="147" t="s">
        <v>184</v>
      </c>
      <c r="O133" s="10">
        <f t="shared" si="51"/>
        <v>29</v>
      </c>
      <c r="P133" s="11">
        <f t="shared" ref="P133:P196" si="55">Q133*((1+$C$1)^(O133/B133)-1)+H133*((1+C133)^(O133/B133))*((1+$C$1)^(O133/B133))</f>
        <v>199181147.3900722</v>
      </c>
      <c r="Q133" s="11">
        <f t="shared" si="52"/>
        <v>230801997.36032936</v>
      </c>
      <c r="R133" s="39">
        <f t="shared" ref="R133:R196" si="56">P133+Q133</f>
        <v>429983144.75040156</v>
      </c>
      <c r="S133" s="41">
        <f t="shared" ref="S133:S196" si="57">(YEAR(A133)-2022)*100%/9</f>
        <v>1.1111111111111112</v>
      </c>
      <c r="T133" s="40">
        <f t="shared" si="40"/>
        <v>199181147.3900722</v>
      </c>
      <c r="U133" s="15">
        <f t="shared" si="41"/>
        <v>278577902.33259618</v>
      </c>
      <c r="V133" s="15">
        <f t="shared" ref="V133:V196" si="58">R133*S133</f>
        <v>477759049.72266841</v>
      </c>
      <c r="W133" s="13"/>
      <c r="X133" s="14"/>
      <c r="Y133" s="146"/>
    </row>
    <row r="134" spans="1:25" x14ac:dyDescent="0.25">
      <c r="A134" s="1">
        <v>48549</v>
      </c>
      <c r="B134" s="9">
        <f t="shared" si="42"/>
        <v>31</v>
      </c>
      <c r="C134" s="5">
        <f>VLOOKUP(A134,Encargos!$A$8:$B$652,2,0)</f>
        <v>2.0439999999999998E-3</v>
      </c>
      <c r="D134">
        <f t="shared" ref="D134:D197" si="59">D133-1</f>
        <v>185</v>
      </c>
      <c r="E134" s="7">
        <f t="shared" si="53"/>
        <v>58977387318.991631</v>
      </c>
      <c r="F134" s="7">
        <f t="shared" si="54"/>
        <v>120549779.68001889</v>
      </c>
      <c r="G134" s="7">
        <f t="shared" si="47"/>
        <v>59097937098.671646</v>
      </c>
      <c r="H134" s="7">
        <f t="shared" si="48"/>
        <v>196993123.66223884</v>
      </c>
      <c r="I134" s="8">
        <f t="shared" si="49"/>
        <v>428520141.50845999</v>
      </c>
      <c r="J134" s="7">
        <f t="shared" si="50"/>
        <v>196993123.66223884</v>
      </c>
      <c r="K134" s="8">
        <f t="shared" si="45"/>
        <v>231527017.84622115</v>
      </c>
      <c r="L134" s="7">
        <v>0</v>
      </c>
      <c r="M134" s="7">
        <f t="shared" si="46"/>
        <v>58866410080.825424</v>
      </c>
      <c r="N134" s="147" t="s">
        <v>392</v>
      </c>
      <c r="O134" s="10">
        <f t="shared" si="51"/>
        <v>29</v>
      </c>
      <c r="P134" s="11">
        <f t="shared" si="55"/>
        <v>198708431.83596268</v>
      </c>
      <c r="Q134" s="11">
        <f t="shared" si="52"/>
        <v>231969698.20967889</v>
      </c>
      <c r="R134" s="39">
        <f t="shared" si="56"/>
        <v>430678130.04564154</v>
      </c>
      <c r="S134" s="41">
        <f t="shared" si="57"/>
        <v>1.1111111111111112</v>
      </c>
      <c r="T134" s="40">
        <f t="shared" si="40"/>
        <v>198708431.83596268</v>
      </c>
      <c r="U134" s="15">
        <f t="shared" si="41"/>
        <v>279822823.77030575</v>
      </c>
      <c r="V134" s="15">
        <f t="shared" si="58"/>
        <v>478531255.60626841</v>
      </c>
      <c r="W134" s="13"/>
      <c r="X134" s="14"/>
      <c r="Y134" s="146"/>
    </row>
    <row r="135" spans="1:25" x14ac:dyDescent="0.25">
      <c r="A135" s="1">
        <v>48580</v>
      </c>
      <c r="B135" s="9">
        <f t="shared" si="42"/>
        <v>31</v>
      </c>
      <c r="C135" s="5">
        <f>VLOOKUP(A135,Encargos!$A$8:$B$652,2,0)</f>
        <v>2.0439999999999998E-3</v>
      </c>
      <c r="D135">
        <f t="shared" si="59"/>
        <v>184</v>
      </c>
      <c r="E135" s="7">
        <f t="shared" si="53"/>
        <v>58866410080.825424</v>
      </c>
      <c r="F135" s="7">
        <f t="shared" si="54"/>
        <v>120322942.20520715</v>
      </c>
      <c r="G135" s="7">
        <f t="shared" si="47"/>
        <v>58986733023.030632</v>
      </c>
      <c r="H135" s="7">
        <f t="shared" si="48"/>
        <v>196622443.41010213</v>
      </c>
      <c r="I135" s="8">
        <f t="shared" si="49"/>
        <v>429396036.67770326</v>
      </c>
      <c r="J135" s="7">
        <f t="shared" si="50"/>
        <v>196622443.41010213</v>
      </c>
      <c r="K135" s="8">
        <f t="shared" si="45"/>
        <v>232773593.26760113</v>
      </c>
      <c r="L135" s="7">
        <v>0</v>
      </c>
      <c r="M135" s="7">
        <f t="shared" si="46"/>
        <v>58753959429.763031</v>
      </c>
      <c r="N135" s="147" t="s">
        <v>483</v>
      </c>
      <c r="O135" s="10">
        <f t="shared" si="51"/>
        <v>29</v>
      </c>
      <c r="P135" s="11">
        <f t="shared" si="55"/>
        <v>198339779.05639264</v>
      </c>
      <c r="Q135" s="11">
        <f t="shared" si="52"/>
        <v>233218657.08706218</v>
      </c>
      <c r="R135" s="39">
        <f t="shared" si="56"/>
        <v>431558436.14345479</v>
      </c>
      <c r="S135" s="41">
        <f t="shared" si="57"/>
        <v>1.2222222222222223</v>
      </c>
      <c r="T135" s="40">
        <f t="shared" si="40"/>
        <v>198339779.05639264</v>
      </c>
      <c r="U135" s="15">
        <f t="shared" si="41"/>
        <v>329120531.7856077</v>
      </c>
      <c r="V135" s="15">
        <f t="shared" si="58"/>
        <v>527460310.84200037</v>
      </c>
      <c r="W135" s="13"/>
      <c r="X135" s="14"/>
      <c r="Y135" s="146"/>
    </row>
    <row r="136" spans="1:25" x14ac:dyDescent="0.25">
      <c r="A136" s="1">
        <v>48611</v>
      </c>
      <c r="B136" s="9">
        <f t="shared" si="42"/>
        <v>28</v>
      </c>
      <c r="C136" s="5">
        <f>VLOOKUP(A136,Encargos!$A$8:$B$652,2,0)</f>
        <v>2.8509999999999998E-3</v>
      </c>
      <c r="D136">
        <f t="shared" si="59"/>
        <v>183</v>
      </c>
      <c r="E136" s="7">
        <f t="shared" si="53"/>
        <v>58753959429.763031</v>
      </c>
      <c r="F136" s="7">
        <f t="shared" si="54"/>
        <v>167507538.33425438</v>
      </c>
      <c r="G136" s="7">
        <f t="shared" si="47"/>
        <v>58921466968.097282</v>
      </c>
      <c r="H136" s="7">
        <f t="shared" si="48"/>
        <v>196404889.89365762</v>
      </c>
      <c r="I136" s="8">
        <f t="shared" si="49"/>
        <v>430620244.77827144</v>
      </c>
      <c r="J136" s="7">
        <f t="shared" si="50"/>
        <v>196404889.89365762</v>
      </c>
      <c r="K136" s="8">
        <f t="shared" si="45"/>
        <v>234215354.88461381</v>
      </c>
      <c r="L136" s="7">
        <v>0</v>
      </c>
      <c r="M136" s="7">
        <f t="shared" si="46"/>
        <v>58687251613.212662</v>
      </c>
      <c r="N136" s="147" t="s">
        <v>187</v>
      </c>
      <c r="O136" s="10">
        <f t="shared" si="51"/>
        <v>27</v>
      </c>
      <c r="P136" s="11">
        <f t="shared" si="55"/>
        <v>198332673.57123613</v>
      </c>
      <c r="Q136" s="11">
        <f t="shared" si="52"/>
        <v>234859221.97018075</v>
      </c>
      <c r="R136" s="39">
        <f t="shared" si="56"/>
        <v>433191895.54141688</v>
      </c>
      <c r="S136" s="41">
        <f t="shared" si="57"/>
        <v>1.2222222222222223</v>
      </c>
      <c r="T136" s="40">
        <f t="shared" si="40"/>
        <v>198332673.57123613</v>
      </c>
      <c r="U136" s="15">
        <f t="shared" si="41"/>
        <v>331124087.64605123</v>
      </c>
      <c r="V136" s="15">
        <f t="shared" si="58"/>
        <v>529456761.21728736</v>
      </c>
      <c r="W136" s="13"/>
      <c r="X136" s="14"/>
      <c r="Y136" s="146"/>
    </row>
    <row r="137" spans="1:25" x14ac:dyDescent="0.25">
      <c r="A137" s="1">
        <v>48639</v>
      </c>
      <c r="B137" s="9">
        <f t="shared" si="42"/>
        <v>31</v>
      </c>
      <c r="C137" s="5">
        <f>VLOOKUP(A137,Encargos!$A$8:$B$652,2,0)</f>
        <v>2.313E-3</v>
      </c>
      <c r="D137">
        <f t="shared" si="59"/>
        <v>182</v>
      </c>
      <c r="E137" s="7">
        <f t="shared" si="53"/>
        <v>58687251613.212662</v>
      </c>
      <c r="F137" s="7">
        <f t="shared" si="54"/>
        <v>135743612.98136088</v>
      </c>
      <c r="G137" s="7">
        <f t="shared" si="47"/>
        <v>58822995226.194023</v>
      </c>
      <c r="H137" s="7">
        <f t="shared" si="48"/>
        <v>196076650.7539801</v>
      </c>
      <c r="I137" s="8">
        <f t="shared" si="49"/>
        <v>431616269.40444356</v>
      </c>
      <c r="J137" s="7">
        <f t="shared" si="50"/>
        <v>196076650.7539801</v>
      </c>
      <c r="K137" s="8">
        <f t="shared" si="45"/>
        <v>235539618.65046346</v>
      </c>
      <c r="L137" s="7">
        <v>0</v>
      </c>
      <c r="M137" s="7">
        <f t="shared" si="46"/>
        <v>58587455607.543564</v>
      </c>
      <c r="N137" s="147" t="s">
        <v>484</v>
      </c>
      <c r="O137" s="10">
        <f t="shared" si="51"/>
        <v>29</v>
      </c>
      <c r="P137" s="11">
        <f t="shared" si="55"/>
        <v>197849552.06069627</v>
      </c>
      <c r="Q137" s="11">
        <f t="shared" si="52"/>
        <v>236049235.20322505</v>
      </c>
      <c r="R137" s="39">
        <f t="shared" si="56"/>
        <v>433898787.26392132</v>
      </c>
      <c r="S137" s="41">
        <f t="shared" si="57"/>
        <v>1.2222222222222223</v>
      </c>
      <c r="T137" s="40">
        <f t="shared" si="40"/>
        <v>197849552.06069627</v>
      </c>
      <c r="U137" s="15">
        <f t="shared" si="41"/>
        <v>332471187.92854095</v>
      </c>
      <c r="V137" s="15">
        <f t="shared" si="58"/>
        <v>530320739.98923719</v>
      </c>
      <c r="W137" s="13"/>
      <c r="X137" s="14"/>
      <c r="Y137" s="146"/>
    </row>
    <row r="138" spans="1:25" x14ac:dyDescent="0.25">
      <c r="A138" s="1">
        <v>48670</v>
      </c>
      <c r="B138" s="9">
        <f t="shared" si="42"/>
        <v>30</v>
      </c>
      <c r="C138" s="5">
        <f>VLOOKUP(A138,Encargos!$A$8:$B$652,2,0)</f>
        <v>1.7750000000000001E-3</v>
      </c>
      <c r="D138">
        <f t="shared" si="59"/>
        <v>181</v>
      </c>
      <c r="E138" s="7">
        <f t="shared" si="53"/>
        <v>58587455607.543564</v>
      </c>
      <c r="F138" s="7">
        <f t="shared" si="54"/>
        <v>103992733.70338984</v>
      </c>
      <c r="G138" s="7">
        <f t="shared" si="47"/>
        <v>58691448341.246956</v>
      </c>
      <c r="H138" s="7">
        <f t="shared" si="48"/>
        <v>195638161.13748986</v>
      </c>
      <c r="I138" s="8">
        <f t="shared" si="49"/>
        <v>432382388.28263646</v>
      </c>
      <c r="J138" s="7">
        <f t="shared" si="50"/>
        <v>195638161.13748986</v>
      </c>
      <c r="K138" s="8">
        <f t="shared" si="45"/>
        <v>236744227.14514661</v>
      </c>
      <c r="L138" s="7">
        <v>0</v>
      </c>
      <c r="M138" s="7">
        <f t="shared" si="46"/>
        <v>58454704114.101807</v>
      </c>
      <c r="N138" s="147" t="s">
        <v>189</v>
      </c>
      <c r="O138" s="10">
        <f t="shared" si="51"/>
        <v>29</v>
      </c>
      <c r="P138" s="11">
        <f t="shared" si="55"/>
        <v>197369378.86887285</v>
      </c>
      <c r="Q138" s="11">
        <f t="shared" si="52"/>
        <v>237150428.77174366</v>
      </c>
      <c r="R138" s="39">
        <f t="shared" si="56"/>
        <v>434519807.64061654</v>
      </c>
      <c r="S138" s="41">
        <f t="shared" si="57"/>
        <v>1.2222222222222223</v>
      </c>
      <c r="T138" s="40">
        <f t="shared" si="40"/>
        <v>197369378.86887285</v>
      </c>
      <c r="U138" s="15">
        <f t="shared" si="41"/>
        <v>333710386.02521408</v>
      </c>
      <c r="V138" s="15">
        <f t="shared" si="58"/>
        <v>531079764.8940869</v>
      </c>
      <c r="W138" s="13"/>
      <c r="X138" s="14"/>
      <c r="Y138" s="146"/>
    </row>
    <row r="139" spans="1:25" x14ac:dyDescent="0.25">
      <c r="A139" s="1">
        <v>48700</v>
      </c>
      <c r="B139" s="9">
        <f t="shared" si="42"/>
        <v>31</v>
      </c>
      <c r="C139" s="5">
        <f>VLOOKUP(A139,Encargos!$A$8:$B$652,2,0)</f>
        <v>2.5820000000000001E-3</v>
      </c>
      <c r="D139">
        <f t="shared" si="59"/>
        <v>180</v>
      </c>
      <c r="E139" s="7">
        <f t="shared" si="53"/>
        <v>58454704114.101807</v>
      </c>
      <c r="F139" s="7">
        <f t="shared" si="54"/>
        <v>150930046.02261087</v>
      </c>
      <c r="G139" s="7">
        <f t="shared" si="47"/>
        <v>58605634160.12442</v>
      </c>
      <c r="H139" s="7">
        <f t="shared" si="48"/>
        <v>195352113.8670814</v>
      </c>
      <c r="I139" s="8">
        <f t="shared" si="49"/>
        <v>433498799.60918218</v>
      </c>
      <c r="J139" s="7">
        <f t="shared" si="50"/>
        <v>195352113.8670814</v>
      </c>
      <c r="K139" s="8">
        <f t="shared" si="45"/>
        <v>238146685.74210078</v>
      </c>
      <c r="L139" s="7">
        <v>0</v>
      </c>
      <c r="M139" s="7">
        <f t="shared" si="46"/>
        <v>58367487474.382317</v>
      </c>
      <c r="N139" s="147" t="s">
        <v>485</v>
      </c>
      <c r="O139" s="10">
        <f t="shared" si="51"/>
        <v>29</v>
      </c>
      <c r="P139" s="11">
        <f t="shared" si="55"/>
        <v>197178821.61926433</v>
      </c>
      <c r="Q139" s="11">
        <f t="shared" si="52"/>
        <v>238721861.98936793</v>
      </c>
      <c r="R139" s="39">
        <f t="shared" si="56"/>
        <v>435900683.60863227</v>
      </c>
      <c r="S139" s="41">
        <f t="shared" si="57"/>
        <v>1.2222222222222223</v>
      </c>
      <c r="T139" s="40">
        <f t="shared" si="40"/>
        <v>197178821.61926433</v>
      </c>
      <c r="U139" s="15">
        <f t="shared" si="41"/>
        <v>335588680.56906402</v>
      </c>
      <c r="V139" s="15">
        <f t="shared" si="58"/>
        <v>532767502.18832839</v>
      </c>
      <c r="W139" s="13"/>
      <c r="X139" s="14"/>
      <c r="Y139" s="146"/>
    </row>
    <row r="140" spans="1:25" x14ac:dyDescent="0.25">
      <c r="A140" s="1">
        <v>48731</v>
      </c>
      <c r="B140" s="9">
        <f t="shared" si="42"/>
        <v>30</v>
      </c>
      <c r="C140" s="5">
        <f>VLOOKUP(A140,Encargos!$A$8:$B$652,2,0)</f>
        <v>1.7750000000000001E-3</v>
      </c>
      <c r="D140">
        <f t="shared" si="59"/>
        <v>179</v>
      </c>
      <c r="E140" s="7">
        <f t="shared" si="53"/>
        <v>58367487474.382317</v>
      </c>
      <c r="F140" s="7">
        <f t="shared" si="54"/>
        <v>103602290.26702861</v>
      </c>
      <c r="G140" s="7">
        <f t="shared" si="47"/>
        <v>58471089764.649345</v>
      </c>
      <c r="H140" s="7">
        <f t="shared" si="48"/>
        <v>194903632.54883116</v>
      </c>
      <c r="I140" s="8">
        <f t="shared" si="49"/>
        <v>434268259.97848856</v>
      </c>
      <c r="J140" s="7">
        <f t="shared" si="50"/>
        <v>194903632.54883116</v>
      </c>
      <c r="K140" s="8">
        <f t="shared" si="45"/>
        <v>239364627.4296574</v>
      </c>
      <c r="L140" s="7">
        <v>0</v>
      </c>
      <c r="M140" s="7">
        <f t="shared" si="46"/>
        <v>58231725137.219688</v>
      </c>
      <c r="N140" s="147" t="s">
        <v>191</v>
      </c>
      <c r="O140" s="10">
        <f t="shared" si="51"/>
        <v>29</v>
      </c>
      <c r="P140" s="11">
        <f t="shared" si="55"/>
        <v>196639676.77503234</v>
      </c>
      <c r="Q140" s="11">
        <f t="shared" si="52"/>
        <v>239775325.09347883</v>
      </c>
      <c r="R140" s="39">
        <f t="shared" si="56"/>
        <v>436415001.8685112</v>
      </c>
      <c r="S140" s="41">
        <f t="shared" si="57"/>
        <v>1.2222222222222223</v>
      </c>
      <c r="T140" s="40">
        <f t="shared" si="40"/>
        <v>196639676.77503234</v>
      </c>
      <c r="U140" s="15">
        <f t="shared" si="41"/>
        <v>336756436.61981475</v>
      </c>
      <c r="V140" s="15">
        <f t="shared" si="58"/>
        <v>533396113.3948471</v>
      </c>
      <c r="W140" s="13"/>
      <c r="X140" s="14"/>
      <c r="Y140" s="146"/>
    </row>
    <row r="141" spans="1:25" x14ac:dyDescent="0.25">
      <c r="A141" s="1">
        <v>48761</v>
      </c>
      <c r="B141" s="9">
        <f t="shared" si="42"/>
        <v>31</v>
      </c>
      <c r="C141" s="5">
        <f>VLOOKUP(A141,Encargos!$A$8:$B$652,2,0)</f>
        <v>2.5820000000000001E-3</v>
      </c>
      <c r="D141">
        <f t="shared" si="59"/>
        <v>178</v>
      </c>
      <c r="E141" s="7">
        <f t="shared" si="53"/>
        <v>58231725137.219688</v>
      </c>
      <c r="F141" s="7">
        <f t="shared" si="54"/>
        <v>150354314.30430123</v>
      </c>
      <c r="G141" s="7">
        <f t="shared" si="47"/>
        <v>58382079451.523987</v>
      </c>
      <c r="H141" s="7">
        <f t="shared" si="48"/>
        <v>194606931.50507995</v>
      </c>
      <c r="I141" s="8">
        <f t="shared" si="49"/>
        <v>435389540.62575299</v>
      </c>
      <c r="J141" s="7">
        <f t="shared" si="50"/>
        <v>194606931.50507995</v>
      </c>
      <c r="K141" s="8">
        <f t="shared" si="45"/>
        <v>240782609.12067303</v>
      </c>
      <c r="L141" s="7">
        <v>0</v>
      </c>
      <c r="M141" s="7">
        <f t="shared" si="46"/>
        <v>58141296842.403313</v>
      </c>
      <c r="N141" s="147" t="s">
        <v>486</v>
      </c>
      <c r="O141" s="10">
        <f t="shared" si="51"/>
        <v>29</v>
      </c>
      <c r="P141" s="11">
        <f t="shared" si="55"/>
        <v>196437748.9432691</v>
      </c>
      <c r="Q141" s="11">
        <f t="shared" si="52"/>
        <v>241364151.69847402</v>
      </c>
      <c r="R141" s="39">
        <f t="shared" si="56"/>
        <v>437801900.64174312</v>
      </c>
      <c r="S141" s="41">
        <f t="shared" si="57"/>
        <v>1.2222222222222223</v>
      </c>
      <c r="T141" s="40">
        <f t="shared" si="40"/>
        <v>196437748.9432691</v>
      </c>
      <c r="U141" s="15">
        <f t="shared" si="41"/>
        <v>338653462.95219481</v>
      </c>
      <c r="V141" s="15">
        <f t="shared" si="58"/>
        <v>535091211.89546388</v>
      </c>
      <c r="W141" s="13"/>
      <c r="X141" s="14"/>
      <c r="Y141" s="146"/>
    </row>
    <row r="142" spans="1:25" x14ac:dyDescent="0.25">
      <c r="A142" s="1">
        <v>48792</v>
      </c>
      <c r="B142" s="9">
        <f t="shared" si="42"/>
        <v>31</v>
      </c>
      <c r="C142" s="5">
        <f>VLOOKUP(A142,Encargos!$A$8:$B$652,2,0)</f>
        <v>2.313E-3</v>
      </c>
      <c r="D142">
        <f t="shared" si="59"/>
        <v>177</v>
      </c>
      <c r="E142" s="7">
        <f t="shared" si="53"/>
        <v>58141296842.403313</v>
      </c>
      <c r="F142" s="7">
        <f t="shared" si="54"/>
        <v>134480819.59647885</v>
      </c>
      <c r="G142" s="7">
        <f t="shared" si="47"/>
        <v>58275777661.999794</v>
      </c>
      <c r="H142" s="7">
        <f t="shared" si="48"/>
        <v>194252592.20666599</v>
      </c>
      <c r="I142" s="8">
        <f t="shared" si="49"/>
        <v>436396596.63322031</v>
      </c>
      <c r="J142" s="7">
        <f t="shared" si="50"/>
        <v>194252592.20666599</v>
      </c>
      <c r="K142" s="8">
        <f t="shared" si="45"/>
        <v>242144004.42655432</v>
      </c>
      <c r="L142" s="7">
        <v>0</v>
      </c>
      <c r="M142" s="7">
        <f t="shared" si="46"/>
        <v>58033633657.573242</v>
      </c>
      <c r="N142" s="147" t="s">
        <v>487</v>
      </c>
      <c r="O142" s="10">
        <f t="shared" si="51"/>
        <v>29</v>
      </c>
      <c r="P142" s="11">
        <f t="shared" si="55"/>
        <v>196036484.00081182</v>
      </c>
      <c r="Q142" s="11">
        <f t="shared" si="52"/>
        <v>242667910.31344834</v>
      </c>
      <c r="R142" s="39">
        <f t="shared" si="56"/>
        <v>438704394.31426013</v>
      </c>
      <c r="S142" s="41">
        <f t="shared" si="57"/>
        <v>1.2222222222222223</v>
      </c>
      <c r="T142" s="40">
        <f t="shared" si="40"/>
        <v>196036484.00081182</v>
      </c>
      <c r="U142" s="15">
        <f t="shared" si="41"/>
        <v>340157775.71661729</v>
      </c>
      <c r="V142" s="15">
        <f t="shared" si="58"/>
        <v>536194259.7174291</v>
      </c>
      <c r="W142" s="13"/>
      <c r="X142" s="14"/>
      <c r="Y142" s="146"/>
    </row>
    <row r="143" spans="1:25" x14ac:dyDescent="0.25">
      <c r="A143" s="1">
        <v>48823</v>
      </c>
      <c r="B143" s="9">
        <f t="shared" si="42"/>
        <v>30</v>
      </c>
      <c r="C143" s="5">
        <f>VLOOKUP(A143,Encargos!$A$8:$B$652,2,0)</f>
        <v>2.313E-3</v>
      </c>
      <c r="D143">
        <f t="shared" si="59"/>
        <v>176</v>
      </c>
      <c r="E143" s="7">
        <f t="shared" si="53"/>
        <v>58033633657.573242</v>
      </c>
      <c r="F143" s="7">
        <f t="shared" si="54"/>
        <v>134231794.6499669</v>
      </c>
      <c r="G143" s="7">
        <f t="shared" si="47"/>
        <v>58167865452.223206</v>
      </c>
      <c r="H143" s="7">
        <f t="shared" si="48"/>
        <v>193892884.84074402</v>
      </c>
      <c r="I143" s="8">
        <f t="shared" si="49"/>
        <v>437405981.96123296</v>
      </c>
      <c r="J143" s="7">
        <f t="shared" si="50"/>
        <v>193892884.84074402</v>
      </c>
      <c r="K143" s="8">
        <f t="shared" si="45"/>
        <v>243513097.12048894</v>
      </c>
      <c r="L143" s="7">
        <v>0</v>
      </c>
      <c r="M143" s="7">
        <f t="shared" si="46"/>
        <v>57924352355.102715</v>
      </c>
      <c r="N143" s="147" t="s">
        <v>194</v>
      </c>
      <c r="O143" s="10">
        <f t="shared" si="51"/>
        <v>29</v>
      </c>
      <c r="P143" s="11">
        <f t="shared" si="55"/>
        <v>195738885.33105746</v>
      </c>
      <c r="Q143" s="11">
        <f t="shared" si="52"/>
        <v>244057547.0816887</v>
      </c>
      <c r="R143" s="39">
        <f t="shared" si="56"/>
        <v>439796432.41274619</v>
      </c>
      <c r="S143" s="41">
        <f t="shared" si="57"/>
        <v>1.2222222222222223</v>
      </c>
      <c r="T143" s="40">
        <f t="shared" si="40"/>
        <v>195738885.33105746</v>
      </c>
      <c r="U143" s="15">
        <f t="shared" si="41"/>
        <v>341790087.6178546</v>
      </c>
      <c r="V143" s="15">
        <f t="shared" si="58"/>
        <v>537528972.94891202</v>
      </c>
      <c r="W143" s="13"/>
      <c r="X143" s="14"/>
      <c r="Y143" s="146"/>
    </row>
    <row r="144" spans="1:25" x14ac:dyDescent="0.25">
      <c r="A144" s="1">
        <v>48853</v>
      </c>
      <c r="B144" s="9">
        <f t="shared" si="42"/>
        <v>31</v>
      </c>
      <c r="C144" s="5">
        <f>VLOOKUP(A144,Encargos!$A$8:$B$652,2,0)</f>
        <v>2.8509999999999998E-3</v>
      </c>
      <c r="D144">
        <f t="shared" si="59"/>
        <v>175</v>
      </c>
      <c r="E144" s="7">
        <f t="shared" si="53"/>
        <v>57924352355.102715</v>
      </c>
      <c r="F144" s="7">
        <f t="shared" si="54"/>
        <v>165142328.56439784</v>
      </c>
      <c r="G144" s="7">
        <f t="shared" si="47"/>
        <v>58089494683.667114</v>
      </c>
      <c r="H144" s="7">
        <f t="shared" si="48"/>
        <v>193631648.94555706</v>
      </c>
      <c r="I144" s="8">
        <f t="shared" si="49"/>
        <v>438653026.41580439</v>
      </c>
      <c r="J144" s="7">
        <f t="shared" si="50"/>
        <v>193631648.94555706</v>
      </c>
      <c r="K144" s="8">
        <f t="shared" si="45"/>
        <v>245021377.47024733</v>
      </c>
      <c r="L144" s="7">
        <v>0</v>
      </c>
      <c r="M144" s="7">
        <f t="shared" si="46"/>
        <v>57844473306.196869</v>
      </c>
      <c r="N144" s="147" t="s">
        <v>393</v>
      </c>
      <c r="O144" s="10">
        <f t="shared" si="51"/>
        <v>29</v>
      </c>
      <c r="P144" s="11">
        <f t="shared" si="55"/>
        <v>195519372.86122692</v>
      </c>
      <c r="Q144" s="11">
        <f t="shared" si="52"/>
        <v>245674805.25270233</v>
      </c>
      <c r="R144" s="39">
        <f t="shared" si="56"/>
        <v>441194178.11392927</v>
      </c>
      <c r="S144" s="41">
        <f t="shared" si="57"/>
        <v>1.2222222222222223</v>
      </c>
      <c r="T144" s="40">
        <f t="shared" si="40"/>
        <v>195519372.86122692</v>
      </c>
      <c r="U144" s="15">
        <f t="shared" si="41"/>
        <v>343717955.94468665</v>
      </c>
      <c r="V144" s="15">
        <f t="shared" si="58"/>
        <v>539237328.80591357</v>
      </c>
      <c r="W144" s="13"/>
      <c r="X144" s="14"/>
      <c r="Y144" s="146"/>
    </row>
    <row r="145" spans="1:25" x14ac:dyDescent="0.25">
      <c r="A145" s="1">
        <v>48884</v>
      </c>
      <c r="B145" s="9">
        <f t="shared" si="42"/>
        <v>30</v>
      </c>
      <c r="C145" s="5">
        <f>VLOOKUP(A145,Encargos!$A$8:$B$652,2,0)</f>
        <v>2.313E-3</v>
      </c>
      <c r="D145">
        <f t="shared" si="59"/>
        <v>174</v>
      </c>
      <c r="E145" s="7">
        <f t="shared" si="53"/>
        <v>57844473306.196869</v>
      </c>
      <c r="F145" s="7">
        <f t="shared" si="54"/>
        <v>133794266.75723335</v>
      </c>
      <c r="G145" s="7">
        <f t="shared" si="47"/>
        <v>57978267572.954102</v>
      </c>
      <c r="H145" s="7">
        <f t="shared" si="48"/>
        <v>193260891.90984702</v>
      </c>
      <c r="I145" s="8">
        <f t="shared" si="49"/>
        <v>439667630.86590415</v>
      </c>
      <c r="J145" s="7">
        <f t="shared" si="50"/>
        <v>193260891.90984702</v>
      </c>
      <c r="K145" s="8">
        <f t="shared" si="45"/>
        <v>246406738.95605713</v>
      </c>
      <c r="L145" s="7">
        <v>0</v>
      </c>
      <c r="M145" s="7">
        <f t="shared" si="46"/>
        <v>57731860833.998039</v>
      </c>
      <c r="N145" s="147" t="s">
        <v>196</v>
      </c>
      <c r="O145" s="10">
        <f t="shared" si="51"/>
        <v>29</v>
      </c>
      <c r="P145" s="11">
        <f t="shared" si="55"/>
        <v>195112782.80522591</v>
      </c>
      <c r="Q145" s="11">
        <f t="shared" si="52"/>
        <v>246957658.5618211</v>
      </c>
      <c r="R145" s="39">
        <f t="shared" si="56"/>
        <v>442070441.36704701</v>
      </c>
      <c r="S145" s="41">
        <f t="shared" si="57"/>
        <v>1.2222222222222223</v>
      </c>
      <c r="T145" s="40">
        <f t="shared" si="40"/>
        <v>195112782.80522591</v>
      </c>
      <c r="U145" s="15">
        <f t="shared" si="41"/>
        <v>345195534.42116493</v>
      </c>
      <c r="V145" s="15">
        <f t="shared" si="58"/>
        <v>540308317.22639084</v>
      </c>
      <c r="W145" s="13"/>
      <c r="X145" s="14"/>
      <c r="Y145" s="146"/>
    </row>
    <row r="146" spans="1:25" x14ac:dyDescent="0.25">
      <c r="A146" s="1">
        <v>48914</v>
      </c>
      <c r="B146" s="9">
        <f t="shared" si="42"/>
        <v>31</v>
      </c>
      <c r="C146" s="5">
        <f>VLOOKUP(A146,Encargos!$A$8:$B$652,2,0)</f>
        <v>2.0439999999999998E-3</v>
      </c>
      <c r="D146">
        <f t="shared" si="59"/>
        <v>173</v>
      </c>
      <c r="E146" s="7">
        <f t="shared" si="53"/>
        <v>57731860833.998039</v>
      </c>
      <c r="F146" s="7">
        <f t="shared" si="54"/>
        <v>118003923.54469198</v>
      </c>
      <c r="G146" s="7">
        <f t="shared" si="47"/>
        <v>57849864757.542732</v>
      </c>
      <c r="H146" s="7">
        <f t="shared" si="48"/>
        <v>192832882.52514246</v>
      </c>
      <c r="I146" s="8">
        <f t="shared" si="49"/>
        <v>440566311.50339401</v>
      </c>
      <c r="J146" s="7">
        <f t="shared" si="50"/>
        <v>192832882.52514246</v>
      </c>
      <c r="K146" s="8">
        <f t="shared" si="45"/>
        <v>247733428.97825155</v>
      </c>
      <c r="L146" s="7">
        <v>0</v>
      </c>
      <c r="M146" s="7">
        <f t="shared" si="46"/>
        <v>57602131328.564476</v>
      </c>
      <c r="N146" s="147" t="s">
        <v>394</v>
      </c>
      <c r="O146" s="10">
        <f t="shared" si="51"/>
        <v>29</v>
      </c>
      <c r="P146" s="11">
        <f t="shared" si="55"/>
        <v>194577867.4101105</v>
      </c>
      <c r="Q146" s="11">
        <f t="shared" si="52"/>
        <v>248207096.04916579</v>
      </c>
      <c r="R146" s="39">
        <f t="shared" si="56"/>
        <v>442784963.45927632</v>
      </c>
      <c r="S146" s="41">
        <f t="shared" si="57"/>
        <v>1.2222222222222223</v>
      </c>
      <c r="T146" s="40">
        <f t="shared" ref="T146:T209" si="60">IF(V146&lt;P146,V146,P146)</f>
        <v>194577867.4101105</v>
      </c>
      <c r="U146" s="15">
        <f t="shared" ref="U146:U209" si="61">V146-T146</f>
        <v>346603754.59567177</v>
      </c>
      <c r="V146" s="15">
        <f t="shared" si="58"/>
        <v>541181622.00578225</v>
      </c>
      <c r="W146" s="13"/>
      <c r="X146" s="14"/>
      <c r="Y146" s="146"/>
    </row>
    <row r="147" spans="1:25" x14ac:dyDescent="0.25">
      <c r="A147" s="1">
        <v>48945</v>
      </c>
      <c r="B147" s="9">
        <f t="shared" si="42"/>
        <v>31</v>
      </c>
      <c r="C147" s="5">
        <f>VLOOKUP(A147,Encargos!$A$8:$B$652,2,0)</f>
        <v>2.0439999999999998E-3</v>
      </c>
      <c r="D147">
        <f t="shared" si="59"/>
        <v>172</v>
      </c>
      <c r="E147" s="7">
        <f t="shared" si="53"/>
        <v>57602131328.564476</v>
      </c>
      <c r="F147" s="7">
        <f t="shared" si="54"/>
        <v>117738756.43558578</v>
      </c>
      <c r="G147" s="7">
        <f t="shared" si="47"/>
        <v>57719870085.000061</v>
      </c>
      <c r="H147" s="7">
        <f t="shared" si="48"/>
        <v>192399566.95000023</v>
      </c>
      <c r="I147" s="8">
        <f t="shared" si="49"/>
        <v>441466829.04410702</v>
      </c>
      <c r="J147" s="7">
        <f t="shared" si="50"/>
        <v>192399566.95000023</v>
      </c>
      <c r="K147" s="8">
        <f t="shared" si="45"/>
        <v>249067262.09410679</v>
      </c>
      <c r="L147" s="7">
        <v>0</v>
      </c>
      <c r="M147" s="7">
        <f t="shared" si="46"/>
        <v>57470802822.905952</v>
      </c>
      <c r="N147" s="147" t="s">
        <v>488</v>
      </c>
      <c r="O147" s="10">
        <f t="shared" si="51"/>
        <v>29</v>
      </c>
      <c r="P147" s="11">
        <f t="shared" si="55"/>
        <v>194146536.46658513</v>
      </c>
      <c r="Q147" s="11">
        <f t="shared" si="52"/>
        <v>249543479.458002</v>
      </c>
      <c r="R147" s="39">
        <f t="shared" si="56"/>
        <v>443690015.92458713</v>
      </c>
      <c r="S147" s="41">
        <f t="shared" si="57"/>
        <v>1.3333333333333333</v>
      </c>
      <c r="T147" s="40">
        <f t="shared" si="60"/>
        <v>194146536.46658513</v>
      </c>
      <c r="U147" s="15">
        <f t="shared" si="61"/>
        <v>397440151.43286431</v>
      </c>
      <c r="V147" s="15">
        <f t="shared" si="58"/>
        <v>591586687.89944947</v>
      </c>
      <c r="W147" s="13"/>
      <c r="X147" s="14"/>
      <c r="Y147" s="146"/>
    </row>
    <row r="148" spans="1:25" x14ac:dyDescent="0.25">
      <c r="A148" s="1">
        <v>48976</v>
      </c>
      <c r="B148" s="9">
        <f t="shared" si="42"/>
        <v>28</v>
      </c>
      <c r="C148" s="5">
        <f>VLOOKUP(A148,Encargos!$A$8:$B$652,2,0)</f>
        <v>2.5820000000000001E-3</v>
      </c>
      <c r="D148">
        <f t="shared" si="59"/>
        <v>171</v>
      </c>
      <c r="E148" s="7">
        <f t="shared" si="53"/>
        <v>57470802822.905952</v>
      </c>
      <c r="F148" s="7">
        <f t="shared" si="54"/>
        <v>148389612.88874316</v>
      </c>
      <c r="G148" s="7">
        <f t="shared" si="47"/>
        <v>57619192435.794693</v>
      </c>
      <c r="H148" s="7">
        <f t="shared" si="48"/>
        <v>192063974.78598231</v>
      </c>
      <c r="I148" s="8">
        <f t="shared" si="49"/>
        <v>442606696.39669877</v>
      </c>
      <c r="J148" s="7">
        <f t="shared" si="50"/>
        <v>192063974.78598231</v>
      </c>
      <c r="K148" s="8">
        <f t="shared" si="45"/>
        <v>250542721.61071646</v>
      </c>
      <c r="L148" s="7">
        <v>0</v>
      </c>
      <c r="M148" s="7">
        <f t="shared" si="46"/>
        <v>57368649714.183975</v>
      </c>
      <c r="N148" s="147" t="s">
        <v>199</v>
      </c>
      <c r="O148" s="10">
        <f t="shared" si="51"/>
        <v>27</v>
      </c>
      <c r="P148" s="11">
        <f t="shared" si="55"/>
        <v>193968272.44976169</v>
      </c>
      <c r="Q148" s="11">
        <f t="shared" si="52"/>
        <v>251166490.56387648</v>
      </c>
      <c r="R148" s="39">
        <f t="shared" si="56"/>
        <v>445134763.01363814</v>
      </c>
      <c r="S148" s="41">
        <f t="shared" si="57"/>
        <v>1.3333333333333333</v>
      </c>
      <c r="T148" s="40">
        <f t="shared" si="60"/>
        <v>193968272.44976169</v>
      </c>
      <c r="U148" s="15">
        <f t="shared" si="61"/>
        <v>399544744.90175575</v>
      </c>
      <c r="V148" s="15">
        <f t="shared" si="58"/>
        <v>593513017.35151744</v>
      </c>
      <c r="W148" s="13"/>
      <c r="X148" s="14"/>
      <c r="Y148" s="146"/>
    </row>
    <row r="149" spans="1:25" x14ac:dyDescent="0.25">
      <c r="A149" s="1">
        <v>49004</v>
      </c>
      <c r="B149" s="9">
        <f t="shared" si="42"/>
        <v>31</v>
      </c>
      <c r="C149" s="5">
        <f>VLOOKUP(A149,Encargos!$A$8:$B$652,2,0)</f>
        <v>2.5820000000000001E-3</v>
      </c>
      <c r="D149">
        <f t="shared" si="59"/>
        <v>170</v>
      </c>
      <c r="E149" s="7">
        <f t="shared" si="53"/>
        <v>57368649714.183975</v>
      </c>
      <c r="F149" s="7">
        <f t="shared" si="54"/>
        <v>148125853.56202304</v>
      </c>
      <c r="G149" s="7">
        <f t="shared" si="47"/>
        <v>57516775567.745995</v>
      </c>
      <c r="H149" s="7">
        <f t="shared" si="48"/>
        <v>191722585.22582</v>
      </c>
      <c r="I149" s="8">
        <f t="shared" si="49"/>
        <v>443749506.88679504</v>
      </c>
      <c r="J149" s="7">
        <f t="shared" si="50"/>
        <v>191722585.22582</v>
      </c>
      <c r="K149" s="8">
        <f t="shared" si="45"/>
        <v>252026921.66097504</v>
      </c>
      <c r="L149" s="7">
        <v>0</v>
      </c>
      <c r="M149" s="7">
        <f t="shared" si="46"/>
        <v>57264748646.085022</v>
      </c>
      <c r="N149" s="147" t="s">
        <v>489</v>
      </c>
      <c r="O149" s="10">
        <f t="shared" si="51"/>
        <v>29</v>
      </c>
      <c r="P149" s="11">
        <f t="shared" si="55"/>
        <v>193572565.20501408</v>
      </c>
      <c r="Q149" s="11">
        <f t="shared" si="52"/>
        <v>252635621.70884487</v>
      </c>
      <c r="R149" s="39">
        <f t="shared" si="56"/>
        <v>446208186.91385895</v>
      </c>
      <c r="S149" s="41">
        <f t="shared" si="57"/>
        <v>1.3333333333333333</v>
      </c>
      <c r="T149" s="40">
        <f t="shared" si="60"/>
        <v>193572565.20501408</v>
      </c>
      <c r="U149" s="15">
        <f t="shared" si="61"/>
        <v>401371684.01346445</v>
      </c>
      <c r="V149" s="15">
        <f t="shared" si="58"/>
        <v>594944249.21847856</v>
      </c>
      <c r="W149" s="13"/>
      <c r="X149" s="14"/>
      <c r="Y149" s="146"/>
    </row>
    <row r="150" spans="1:25" x14ac:dyDescent="0.25">
      <c r="A150" s="1">
        <v>49035</v>
      </c>
      <c r="B150" s="9">
        <f t="shared" si="42"/>
        <v>30</v>
      </c>
      <c r="C150" s="5">
        <f>VLOOKUP(A150,Encargos!$A$8:$B$652,2,0)</f>
        <v>1.506E-3</v>
      </c>
      <c r="D150">
        <f t="shared" si="59"/>
        <v>169</v>
      </c>
      <c r="E150" s="7">
        <f t="shared" si="53"/>
        <v>57264748646.085022</v>
      </c>
      <c r="F150" s="7">
        <f t="shared" si="54"/>
        <v>86240711.461004034</v>
      </c>
      <c r="G150" s="7">
        <f t="shared" si="47"/>
        <v>57350989357.546028</v>
      </c>
      <c r="H150" s="7">
        <f t="shared" si="48"/>
        <v>191169964.52515343</v>
      </c>
      <c r="I150" s="8">
        <f t="shared" si="49"/>
        <v>444417793.64416659</v>
      </c>
      <c r="J150" s="7">
        <f t="shared" si="50"/>
        <v>191169964.52515343</v>
      </c>
      <c r="K150" s="8">
        <f t="shared" si="45"/>
        <v>253247829.11901316</v>
      </c>
      <c r="L150" s="7">
        <v>0</v>
      </c>
      <c r="M150" s="7">
        <f t="shared" si="46"/>
        <v>57097741528.427017</v>
      </c>
      <c r="N150" s="147" t="s">
        <v>201</v>
      </c>
      <c r="O150" s="10">
        <f t="shared" si="51"/>
        <v>29</v>
      </c>
      <c r="P150" s="11">
        <f t="shared" si="55"/>
        <v>192882280.7596004</v>
      </c>
      <c r="Q150" s="11">
        <f t="shared" si="52"/>
        <v>253616498.05961865</v>
      </c>
      <c r="R150" s="39">
        <f t="shared" si="56"/>
        <v>446498778.81921905</v>
      </c>
      <c r="S150" s="41">
        <f t="shared" si="57"/>
        <v>1.3333333333333333</v>
      </c>
      <c r="T150" s="40">
        <f t="shared" si="60"/>
        <v>192882280.7596004</v>
      </c>
      <c r="U150" s="15">
        <f t="shared" si="61"/>
        <v>402449424.33269167</v>
      </c>
      <c r="V150" s="15">
        <f t="shared" si="58"/>
        <v>595331705.09229207</v>
      </c>
      <c r="W150" s="13"/>
      <c r="X150" s="14"/>
      <c r="Y150" s="146"/>
    </row>
    <row r="151" spans="1:25" x14ac:dyDescent="0.25">
      <c r="A151" s="1">
        <v>49065</v>
      </c>
      <c r="B151" s="9">
        <f t="shared" si="42"/>
        <v>31</v>
      </c>
      <c r="C151" s="5">
        <f>VLOOKUP(A151,Encargos!$A$8:$B$652,2,0)</f>
        <v>2.8509999999999998E-3</v>
      </c>
      <c r="D151">
        <f t="shared" si="59"/>
        <v>168</v>
      </c>
      <c r="E151" s="7">
        <f t="shared" si="53"/>
        <v>57097741528.427017</v>
      </c>
      <c r="F151" s="7">
        <f t="shared" si="54"/>
        <v>162785661.09754542</v>
      </c>
      <c r="G151" s="7">
        <f t="shared" si="47"/>
        <v>57260527189.524559</v>
      </c>
      <c r="H151" s="7">
        <f t="shared" si="48"/>
        <v>190868423.96508187</v>
      </c>
      <c r="I151" s="8">
        <f t="shared" si="49"/>
        <v>445684828.77384609</v>
      </c>
      <c r="J151" s="7">
        <f t="shared" si="50"/>
        <v>190868423.96508187</v>
      </c>
      <c r="K151" s="8">
        <f t="shared" si="45"/>
        <v>254816404.80876422</v>
      </c>
      <c r="L151" s="7">
        <v>0</v>
      </c>
      <c r="M151" s="7">
        <f t="shared" si="46"/>
        <v>57005710784.71579</v>
      </c>
      <c r="N151" s="147" t="s">
        <v>490</v>
      </c>
      <c r="O151" s="10">
        <f t="shared" si="51"/>
        <v>29</v>
      </c>
      <c r="P151" s="11">
        <f t="shared" si="55"/>
        <v>192770762.09861276</v>
      </c>
      <c r="Q151" s="11">
        <f t="shared" si="52"/>
        <v>255495954.16093275</v>
      </c>
      <c r="R151" s="39">
        <f t="shared" si="56"/>
        <v>448266716.25954551</v>
      </c>
      <c r="S151" s="41">
        <f t="shared" si="57"/>
        <v>1.3333333333333333</v>
      </c>
      <c r="T151" s="40">
        <f t="shared" si="60"/>
        <v>192770762.09861276</v>
      </c>
      <c r="U151" s="15">
        <f t="shared" si="61"/>
        <v>404918192.91411448</v>
      </c>
      <c r="V151" s="15">
        <f t="shared" si="58"/>
        <v>597688955.01272726</v>
      </c>
      <c r="W151" s="13"/>
      <c r="X151" s="14"/>
      <c r="Y151" s="146"/>
    </row>
    <row r="152" spans="1:25" x14ac:dyDescent="0.25">
      <c r="A152" s="1">
        <v>49096</v>
      </c>
      <c r="B152" s="9">
        <f t="shared" si="42"/>
        <v>30</v>
      </c>
      <c r="C152" s="5">
        <f>VLOOKUP(A152,Encargos!$A$8:$B$652,2,0)</f>
        <v>1.506E-3</v>
      </c>
      <c r="D152">
        <f t="shared" si="59"/>
        <v>167</v>
      </c>
      <c r="E152" s="7">
        <f t="shared" si="53"/>
        <v>57005710784.71579</v>
      </c>
      <c r="F152" s="7">
        <f t="shared" si="54"/>
        <v>85850600.441781983</v>
      </c>
      <c r="G152" s="7">
        <f t="shared" si="47"/>
        <v>57091561385.15757</v>
      </c>
      <c r="H152" s="7">
        <f t="shared" si="48"/>
        <v>190305204.61719191</v>
      </c>
      <c r="I152" s="8">
        <f t="shared" si="49"/>
        <v>446356030.12597936</v>
      </c>
      <c r="J152" s="7">
        <f t="shared" si="50"/>
        <v>190305204.61719191</v>
      </c>
      <c r="K152" s="8">
        <f t="shared" si="45"/>
        <v>256050825.50878745</v>
      </c>
      <c r="L152" s="7">
        <v>0</v>
      </c>
      <c r="M152" s="7">
        <f t="shared" si="46"/>
        <v>56835510559.648788</v>
      </c>
      <c r="N152" s="147" t="s">
        <v>203</v>
      </c>
      <c r="O152" s="10">
        <f t="shared" si="51"/>
        <v>29</v>
      </c>
      <c r="P152" s="11">
        <f t="shared" si="55"/>
        <v>192022516.13920283</v>
      </c>
      <c r="Q152" s="11">
        <f t="shared" si="52"/>
        <v>256423574.94916716</v>
      </c>
      <c r="R152" s="39">
        <f t="shared" si="56"/>
        <v>448446091.08836997</v>
      </c>
      <c r="S152" s="41">
        <f t="shared" si="57"/>
        <v>1.3333333333333333</v>
      </c>
      <c r="T152" s="40">
        <f t="shared" si="60"/>
        <v>192022516.13920283</v>
      </c>
      <c r="U152" s="15">
        <f t="shared" si="61"/>
        <v>405905605.31195712</v>
      </c>
      <c r="V152" s="15">
        <f t="shared" si="58"/>
        <v>597928121.45115995</v>
      </c>
      <c r="W152" s="13"/>
      <c r="X152" s="14"/>
      <c r="Y152" s="146"/>
    </row>
    <row r="153" spans="1:25" x14ac:dyDescent="0.25">
      <c r="A153" s="1">
        <v>49126</v>
      </c>
      <c r="B153" s="9">
        <f t="shared" si="42"/>
        <v>31</v>
      </c>
      <c r="C153" s="5">
        <f>VLOOKUP(A153,Encargos!$A$8:$B$652,2,0)</f>
        <v>2.5820000000000001E-3</v>
      </c>
      <c r="D153">
        <f t="shared" si="59"/>
        <v>166</v>
      </c>
      <c r="E153" s="7">
        <f t="shared" si="53"/>
        <v>56835510559.648788</v>
      </c>
      <c r="F153" s="7">
        <f t="shared" si="54"/>
        <v>146749288.26501319</v>
      </c>
      <c r="G153" s="7">
        <f t="shared" si="47"/>
        <v>56982259847.913803</v>
      </c>
      <c r="H153" s="7">
        <f t="shared" si="48"/>
        <v>189940866.1597127</v>
      </c>
      <c r="I153" s="8">
        <f t="shared" si="49"/>
        <v>447508521.39576477</v>
      </c>
      <c r="J153" s="7">
        <f t="shared" si="50"/>
        <v>189940866.1597127</v>
      </c>
      <c r="K153" s="8">
        <f t="shared" si="45"/>
        <v>257567655.23605207</v>
      </c>
      <c r="L153" s="7">
        <v>0</v>
      </c>
      <c r="M153" s="7">
        <f t="shared" si="46"/>
        <v>56724692192.67775</v>
      </c>
      <c r="N153" s="147" t="s">
        <v>491</v>
      </c>
      <c r="O153" s="10">
        <f t="shared" si="51"/>
        <v>29</v>
      </c>
      <c r="P153" s="11">
        <f t="shared" si="55"/>
        <v>191798291.60487431</v>
      </c>
      <c r="Q153" s="11">
        <f t="shared" si="52"/>
        <v>258189737.3653684</v>
      </c>
      <c r="R153" s="39">
        <f t="shared" si="56"/>
        <v>449988028.97024274</v>
      </c>
      <c r="S153" s="41">
        <f t="shared" si="57"/>
        <v>1.3333333333333333</v>
      </c>
      <c r="T153" s="40">
        <f t="shared" si="60"/>
        <v>191798291.60487431</v>
      </c>
      <c r="U153" s="15">
        <f t="shared" si="61"/>
        <v>408185747.02211601</v>
      </c>
      <c r="V153" s="15">
        <f t="shared" si="58"/>
        <v>599984038.62699032</v>
      </c>
      <c r="W153" s="13"/>
      <c r="X153" s="14"/>
      <c r="Y153" s="146"/>
    </row>
    <row r="154" spans="1:25" x14ac:dyDescent="0.25">
      <c r="A154" s="1">
        <v>49157</v>
      </c>
      <c r="B154" s="9">
        <f t="shared" si="42"/>
        <v>31</v>
      </c>
      <c r="C154" s="5">
        <f>VLOOKUP(A154,Encargos!$A$8:$B$652,2,0)</f>
        <v>2.313E-3</v>
      </c>
      <c r="D154">
        <f t="shared" si="59"/>
        <v>165</v>
      </c>
      <c r="E154" s="7">
        <f t="shared" si="53"/>
        <v>56724692192.67775</v>
      </c>
      <c r="F154" s="7">
        <f t="shared" si="54"/>
        <v>131204213.04166363</v>
      </c>
      <c r="G154" s="7">
        <f t="shared" si="47"/>
        <v>56855896405.719414</v>
      </c>
      <c r="H154" s="7">
        <f t="shared" si="48"/>
        <v>189519654.68573138</v>
      </c>
      <c r="I154" s="8">
        <f t="shared" si="49"/>
        <v>448543608.60575312</v>
      </c>
      <c r="J154" s="7">
        <f t="shared" si="50"/>
        <v>189519654.68573138</v>
      </c>
      <c r="K154" s="8">
        <f t="shared" si="45"/>
        <v>259023953.92002174</v>
      </c>
      <c r="L154" s="7">
        <v>0</v>
      </c>
      <c r="M154" s="7">
        <f t="shared" si="46"/>
        <v>56596872451.799393</v>
      </c>
      <c r="N154" s="147" t="s">
        <v>492</v>
      </c>
      <c r="O154" s="10">
        <f t="shared" si="51"/>
        <v>29</v>
      </c>
      <c r="P154" s="11">
        <f t="shared" si="55"/>
        <v>191331261.89054283</v>
      </c>
      <c r="Q154" s="11">
        <f t="shared" si="52"/>
        <v>259584381.48306069</v>
      </c>
      <c r="R154" s="39">
        <f t="shared" si="56"/>
        <v>450915643.37360352</v>
      </c>
      <c r="S154" s="41">
        <f t="shared" si="57"/>
        <v>1.3333333333333333</v>
      </c>
      <c r="T154" s="40">
        <f t="shared" si="60"/>
        <v>191331261.89054283</v>
      </c>
      <c r="U154" s="15">
        <f t="shared" si="61"/>
        <v>409889595.94092846</v>
      </c>
      <c r="V154" s="15">
        <f t="shared" si="58"/>
        <v>601220857.83147132</v>
      </c>
      <c r="W154" s="13"/>
      <c r="X154" s="14"/>
      <c r="Y154" s="146"/>
    </row>
    <row r="155" spans="1:25" x14ac:dyDescent="0.25">
      <c r="A155" s="1">
        <v>49188</v>
      </c>
      <c r="B155" s="9">
        <f t="shared" si="42"/>
        <v>30</v>
      </c>
      <c r="C155" s="5">
        <f>VLOOKUP(A155,Encargos!$A$8:$B$652,2,0)</f>
        <v>2.313E-3</v>
      </c>
      <c r="D155">
        <f t="shared" si="59"/>
        <v>164</v>
      </c>
      <c r="E155" s="7">
        <f t="shared" si="53"/>
        <v>56596872451.799393</v>
      </c>
      <c r="F155" s="7">
        <f t="shared" si="54"/>
        <v>130908565.98101199</v>
      </c>
      <c r="G155" s="7">
        <f t="shared" si="47"/>
        <v>56727781017.780403</v>
      </c>
      <c r="H155" s="7">
        <f t="shared" si="48"/>
        <v>189092603.39260137</v>
      </c>
      <c r="I155" s="8">
        <f t="shared" si="49"/>
        <v>449581089.97245824</v>
      </c>
      <c r="J155" s="7">
        <f t="shared" si="50"/>
        <v>189092603.39260137</v>
      </c>
      <c r="K155" s="8">
        <f t="shared" si="45"/>
        <v>260488486.57985687</v>
      </c>
      <c r="L155" s="7">
        <v>0</v>
      </c>
      <c r="M155" s="7">
        <f t="shared" si="46"/>
        <v>56467292531.200546</v>
      </c>
      <c r="N155" s="147" t="s">
        <v>206</v>
      </c>
      <c r="O155" s="10">
        <f t="shared" si="51"/>
        <v>29</v>
      </c>
      <c r="P155" s="11">
        <f t="shared" si="55"/>
        <v>190967187.78177732</v>
      </c>
      <c r="Q155" s="11">
        <f t="shared" si="52"/>
        <v>261070890.35233739</v>
      </c>
      <c r="R155" s="39">
        <f t="shared" si="56"/>
        <v>452038078.13411474</v>
      </c>
      <c r="S155" s="41">
        <f t="shared" si="57"/>
        <v>1.3333333333333333</v>
      </c>
      <c r="T155" s="40">
        <f t="shared" si="60"/>
        <v>190967187.78177732</v>
      </c>
      <c r="U155" s="15">
        <f t="shared" si="61"/>
        <v>411750249.73037559</v>
      </c>
      <c r="V155" s="15">
        <f t="shared" si="58"/>
        <v>602717437.51215291</v>
      </c>
      <c r="W155" s="13"/>
      <c r="X155" s="14"/>
      <c r="Y155" s="146"/>
    </row>
    <row r="156" spans="1:25" x14ac:dyDescent="0.25">
      <c r="A156" s="1">
        <v>49218</v>
      </c>
      <c r="B156" s="9">
        <f t="shared" si="42"/>
        <v>31</v>
      </c>
      <c r="C156" s="5">
        <f>VLOOKUP(A156,Encargos!$A$8:$B$652,2,0)</f>
        <v>2.8509999999999998E-3</v>
      </c>
      <c r="D156">
        <f t="shared" si="59"/>
        <v>163</v>
      </c>
      <c r="E156" s="7">
        <f t="shared" si="53"/>
        <v>56467292531.200546</v>
      </c>
      <c r="F156" s="7">
        <f t="shared" si="54"/>
        <v>160988251.00645274</v>
      </c>
      <c r="G156" s="7">
        <f t="shared" si="47"/>
        <v>56628280782.207001</v>
      </c>
      <c r="H156" s="7">
        <f t="shared" si="48"/>
        <v>188760935.94069001</v>
      </c>
      <c r="I156" s="8">
        <f t="shared" si="49"/>
        <v>450862845.65996975</v>
      </c>
      <c r="J156" s="7">
        <f t="shared" si="50"/>
        <v>188760935.94069001</v>
      </c>
      <c r="K156" s="8">
        <f t="shared" si="45"/>
        <v>262101909.71927974</v>
      </c>
      <c r="L156" s="7">
        <v>0</v>
      </c>
      <c r="M156" s="7">
        <f t="shared" si="46"/>
        <v>56366178872.487717</v>
      </c>
      <c r="N156" s="147" t="s">
        <v>395</v>
      </c>
      <c r="O156" s="10">
        <f t="shared" si="51"/>
        <v>29</v>
      </c>
      <c r="P156" s="11">
        <f t="shared" si="55"/>
        <v>190673841.60942641</v>
      </c>
      <c r="Q156" s="11">
        <f t="shared" si="52"/>
        <v>262800888.19786528</v>
      </c>
      <c r="R156" s="39">
        <f t="shared" si="56"/>
        <v>453474729.80729169</v>
      </c>
      <c r="S156" s="41">
        <f t="shared" si="57"/>
        <v>1.3333333333333333</v>
      </c>
      <c r="T156" s="40">
        <f t="shared" si="60"/>
        <v>190673841.60942641</v>
      </c>
      <c r="U156" s="15">
        <f t="shared" si="61"/>
        <v>413959131.46696246</v>
      </c>
      <c r="V156" s="15">
        <f t="shared" si="58"/>
        <v>604632973.07638884</v>
      </c>
      <c r="W156" s="13"/>
      <c r="X156" s="14"/>
      <c r="Y156" s="146"/>
    </row>
    <row r="157" spans="1:25" x14ac:dyDescent="0.25">
      <c r="A157" s="1">
        <v>49249</v>
      </c>
      <c r="B157" s="9">
        <f t="shared" ref="B157:B220" si="62">DAY(EDATE(A157,1)-1)</f>
        <v>30</v>
      </c>
      <c r="C157" s="5">
        <f>VLOOKUP(A157,Encargos!$A$8:$B$652,2,0)</f>
        <v>2.0439999999999998E-3</v>
      </c>
      <c r="D157">
        <f t="shared" si="59"/>
        <v>162</v>
      </c>
      <c r="E157" s="7">
        <f t="shared" si="53"/>
        <v>56366178872.487717</v>
      </c>
      <c r="F157" s="7">
        <f t="shared" si="54"/>
        <v>115212469.61536488</v>
      </c>
      <c r="G157" s="7">
        <f t="shared" si="47"/>
        <v>56481391342.103081</v>
      </c>
      <c r="H157" s="7">
        <f t="shared" si="48"/>
        <v>188271304.47367695</v>
      </c>
      <c r="I157" s="8">
        <f t="shared" si="49"/>
        <v>451784409.3164987</v>
      </c>
      <c r="J157" s="7">
        <f t="shared" si="50"/>
        <v>188271304.47367695</v>
      </c>
      <c r="K157" s="8">
        <f t="shared" si="45"/>
        <v>263513104.84282175</v>
      </c>
      <c r="L157" s="7">
        <v>0</v>
      </c>
      <c r="M157" s="7">
        <f t="shared" si="46"/>
        <v>56217878237.260262</v>
      </c>
      <c r="N157" s="147" t="s">
        <v>208</v>
      </c>
      <c r="O157" s="10">
        <f t="shared" si="51"/>
        <v>29</v>
      </c>
      <c r="P157" s="11">
        <f t="shared" si="55"/>
        <v>190101835.89559284</v>
      </c>
      <c r="Q157" s="11">
        <f t="shared" si="52"/>
        <v>264033753.87800449</v>
      </c>
      <c r="R157" s="39">
        <f t="shared" si="56"/>
        <v>454135589.77359736</v>
      </c>
      <c r="S157" s="41">
        <f t="shared" si="57"/>
        <v>1.3333333333333333</v>
      </c>
      <c r="T157" s="40">
        <f t="shared" si="60"/>
        <v>190101835.89559284</v>
      </c>
      <c r="U157" s="15">
        <f t="shared" si="61"/>
        <v>415412283.80253696</v>
      </c>
      <c r="V157" s="15">
        <f t="shared" si="58"/>
        <v>605514119.69812977</v>
      </c>
      <c r="W157" s="13"/>
      <c r="X157" s="14"/>
      <c r="Y157" s="146"/>
    </row>
    <row r="158" spans="1:25" x14ac:dyDescent="0.25">
      <c r="A158" s="1">
        <v>49279</v>
      </c>
      <c r="B158" s="9">
        <f t="shared" si="62"/>
        <v>31</v>
      </c>
      <c r="C158" s="5">
        <f>VLOOKUP(A158,Encargos!$A$8:$B$652,2,0)</f>
        <v>2.313E-3</v>
      </c>
      <c r="D158">
        <f t="shared" si="59"/>
        <v>161</v>
      </c>
      <c r="E158" s="7">
        <f t="shared" si="53"/>
        <v>56217878237.260262</v>
      </c>
      <c r="F158" s="7">
        <f t="shared" si="54"/>
        <v>130031952.36278298</v>
      </c>
      <c r="G158" s="7">
        <f t="shared" si="47"/>
        <v>56347910189.623047</v>
      </c>
      <c r="H158" s="7">
        <f t="shared" si="48"/>
        <v>187826367.29874352</v>
      </c>
      <c r="I158" s="8">
        <f t="shared" si="49"/>
        <v>452829386.65524775</v>
      </c>
      <c r="J158" s="7">
        <f t="shared" si="50"/>
        <v>187826367.29874352</v>
      </c>
      <c r="K158" s="8">
        <f t="shared" si="45"/>
        <v>265003019.35650423</v>
      </c>
      <c r="L158" s="7">
        <v>0</v>
      </c>
      <c r="M158" s="7">
        <f t="shared" si="46"/>
        <v>56082907170.266541</v>
      </c>
      <c r="N158" s="147" t="s">
        <v>396</v>
      </c>
      <c r="O158" s="10">
        <f t="shared" si="51"/>
        <v>29</v>
      </c>
      <c r="P158" s="11">
        <f t="shared" si="55"/>
        <v>189647702.61593422</v>
      </c>
      <c r="Q158" s="11">
        <f t="shared" si="52"/>
        <v>265576383.30253443</v>
      </c>
      <c r="R158" s="39">
        <f t="shared" si="56"/>
        <v>455224085.91846865</v>
      </c>
      <c r="S158" s="41">
        <f t="shared" si="57"/>
        <v>1.3333333333333333</v>
      </c>
      <c r="T158" s="40">
        <f t="shared" si="60"/>
        <v>189647702.61593422</v>
      </c>
      <c r="U158" s="15">
        <f t="shared" si="61"/>
        <v>417317745.27535725</v>
      </c>
      <c r="V158" s="15">
        <f t="shared" si="58"/>
        <v>606965447.8912915</v>
      </c>
      <c r="W158" s="13"/>
      <c r="X158" s="14"/>
      <c r="Y158" s="146"/>
    </row>
    <row r="159" spans="1:25" x14ac:dyDescent="0.25">
      <c r="A159" s="1">
        <v>49310</v>
      </c>
      <c r="B159" s="9">
        <f t="shared" si="62"/>
        <v>31</v>
      </c>
      <c r="C159" s="5">
        <f>VLOOKUP(A159,Encargos!$A$8:$B$652,2,0)</f>
        <v>2.0439999999999998E-3</v>
      </c>
      <c r="D159">
        <f t="shared" si="59"/>
        <v>160</v>
      </c>
      <c r="E159" s="7">
        <f t="shared" si="53"/>
        <v>56082907170.266541</v>
      </c>
      <c r="F159" s="7">
        <f t="shared" si="54"/>
        <v>114633462.25602479</v>
      </c>
      <c r="G159" s="7">
        <f t="shared" si="47"/>
        <v>56197540632.522568</v>
      </c>
      <c r="H159" s="7">
        <f t="shared" si="48"/>
        <v>187325135.44174191</v>
      </c>
      <c r="I159" s="8">
        <f t="shared" si="49"/>
        <v>453754969.9215712</v>
      </c>
      <c r="J159" s="7">
        <f t="shared" si="50"/>
        <v>187325135.44174191</v>
      </c>
      <c r="K159" s="8">
        <f t="shared" si="45"/>
        <v>266429834.47982928</v>
      </c>
      <c r="L159" s="7">
        <v>0</v>
      </c>
      <c r="M159" s="7">
        <f t="shared" si="46"/>
        <v>55931110798.04274</v>
      </c>
      <c r="N159" s="147" t="s">
        <v>493</v>
      </c>
      <c r="O159" s="10">
        <f t="shared" si="51"/>
        <v>29</v>
      </c>
      <c r="P159" s="11">
        <f t="shared" si="55"/>
        <v>189100789.62913325</v>
      </c>
      <c r="Q159" s="11">
        <f t="shared" si="52"/>
        <v>266939249.13502023</v>
      </c>
      <c r="R159" s="39">
        <f t="shared" si="56"/>
        <v>456040038.76415348</v>
      </c>
      <c r="S159" s="41">
        <f t="shared" si="57"/>
        <v>1.4444444444444444</v>
      </c>
      <c r="T159" s="40">
        <f t="shared" si="60"/>
        <v>189100789.62913325</v>
      </c>
      <c r="U159" s="15">
        <f t="shared" si="61"/>
        <v>469623710.80797732</v>
      </c>
      <c r="V159" s="15">
        <f t="shared" si="58"/>
        <v>658724500.43711054</v>
      </c>
      <c r="W159" s="13"/>
      <c r="X159" s="14"/>
      <c r="Y159" s="146"/>
    </row>
    <row r="160" spans="1:25" x14ac:dyDescent="0.25">
      <c r="A160" s="1">
        <v>49341</v>
      </c>
      <c r="B160" s="9">
        <f t="shared" si="62"/>
        <v>28</v>
      </c>
      <c r="C160" s="5">
        <f>VLOOKUP(A160,Encargos!$A$8:$B$652,2,0)</f>
        <v>2.0439999999999998E-3</v>
      </c>
      <c r="D160">
        <f t="shared" si="59"/>
        <v>159</v>
      </c>
      <c r="E160" s="7">
        <f t="shared" si="53"/>
        <v>55931110798.04274</v>
      </c>
      <c r="F160" s="7">
        <f t="shared" si="54"/>
        <v>114323190.47119935</v>
      </c>
      <c r="G160" s="7">
        <f t="shared" si="47"/>
        <v>56045433988.513939</v>
      </c>
      <c r="H160" s="7">
        <f t="shared" si="48"/>
        <v>186818113.29504648</v>
      </c>
      <c r="I160" s="8">
        <f t="shared" si="49"/>
        <v>454682445.08009076</v>
      </c>
      <c r="J160" s="7">
        <f t="shared" si="50"/>
        <v>186818113.29504648</v>
      </c>
      <c r="K160" s="8">
        <f t="shared" si="45"/>
        <v>267864331.78504428</v>
      </c>
      <c r="L160" s="7">
        <v>0</v>
      </c>
      <c r="M160" s="7">
        <f t="shared" si="46"/>
        <v>55777569656.728889</v>
      </c>
      <c r="N160" s="147" t="s">
        <v>211</v>
      </c>
      <c r="O160" s="10">
        <f t="shared" si="51"/>
        <v>27</v>
      </c>
      <c r="P160" s="11">
        <f t="shared" si="55"/>
        <v>188650591.06008372</v>
      </c>
      <c r="Q160" s="11">
        <f t="shared" si="52"/>
        <v>268392273.12601525</v>
      </c>
      <c r="R160" s="39">
        <f t="shared" si="56"/>
        <v>457042864.18609893</v>
      </c>
      <c r="S160" s="41">
        <f t="shared" si="57"/>
        <v>1.4444444444444444</v>
      </c>
      <c r="T160" s="40">
        <f t="shared" si="60"/>
        <v>188650591.06008372</v>
      </c>
      <c r="U160" s="15">
        <f t="shared" si="61"/>
        <v>471522434.9865036</v>
      </c>
      <c r="V160" s="15">
        <f t="shared" si="58"/>
        <v>660173026.04658735</v>
      </c>
      <c r="W160" s="13"/>
      <c r="X160" s="14"/>
      <c r="Y160" s="146"/>
    </row>
    <row r="161" spans="1:25" x14ac:dyDescent="0.25">
      <c r="A161" s="1">
        <v>49369</v>
      </c>
      <c r="B161" s="9">
        <f t="shared" si="62"/>
        <v>31</v>
      </c>
      <c r="C161" s="5">
        <f>VLOOKUP(A161,Encargos!$A$8:$B$652,2,0)</f>
        <v>2.5820000000000001E-3</v>
      </c>
      <c r="D161">
        <f t="shared" si="59"/>
        <v>158</v>
      </c>
      <c r="E161" s="7">
        <f t="shared" si="53"/>
        <v>55777569656.728889</v>
      </c>
      <c r="F161" s="7">
        <f t="shared" si="54"/>
        <v>144017684.85367399</v>
      </c>
      <c r="G161" s="7">
        <f t="shared" si="47"/>
        <v>55921587341.582565</v>
      </c>
      <c r="H161" s="7">
        <f t="shared" si="48"/>
        <v>186405291.13860857</v>
      </c>
      <c r="I161" s="8">
        <f t="shared" si="49"/>
        <v>455856435.15328753</v>
      </c>
      <c r="J161" s="7">
        <f t="shared" si="50"/>
        <v>186405291.13860857</v>
      </c>
      <c r="K161" s="8">
        <f t="shared" si="45"/>
        <v>269451144.01467896</v>
      </c>
      <c r="L161" s="7">
        <v>0</v>
      </c>
      <c r="M161" s="7">
        <f t="shared" si="46"/>
        <v>55652136197.567886</v>
      </c>
      <c r="N161" s="147" t="s">
        <v>494</v>
      </c>
      <c r="O161" s="10">
        <f t="shared" si="51"/>
        <v>29</v>
      </c>
      <c r="P161" s="11">
        <f t="shared" si="55"/>
        <v>188280268.59536195</v>
      </c>
      <c r="Q161" s="11">
        <f t="shared" si="52"/>
        <v>270101927.36424881</v>
      </c>
      <c r="R161" s="39">
        <f t="shared" si="56"/>
        <v>458382195.95961076</v>
      </c>
      <c r="S161" s="41">
        <f t="shared" si="57"/>
        <v>1.4444444444444444</v>
      </c>
      <c r="T161" s="40">
        <f t="shared" si="60"/>
        <v>188280268.59536195</v>
      </c>
      <c r="U161" s="15">
        <f t="shared" si="61"/>
        <v>473827347.79074252</v>
      </c>
      <c r="V161" s="15">
        <f t="shared" si="58"/>
        <v>662107616.38610446</v>
      </c>
      <c r="W161" s="13"/>
      <c r="X161" s="14"/>
      <c r="Y161" s="146"/>
    </row>
    <row r="162" spans="1:25" x14ac:dyDescent="0.25">
      <c r="A162" s="1">
        <v>49400</v>
      </c>
      <c r="B162" s="9">
        <f t="shared" si="62"/>
        <v>30</v>
      </c>
      <c r="C162" s="5">
        <f>VLOOKUP(A162,Encargos!$A$8:$B$652,2,0)</f>
        <v>1.506E-3</v>
      </c>
      <c r="D162">
        <f t="shared" si="59"/>
        <v>157</v>
      </c>
      <c r="E162" s="7">
        <f t="shared" si="53"/>
        <v>55652136197.567886</v>
      </c>
      <c r="F162" s="7">
        <f t="shared" si="54"/>
        <v>83812117.113537237</v>
      </c>
      <c r="G162" s="7">
        <f t="shared" si="47"/>
        <v>55735948314.681427</v>
      </c>
      <c r="H162" s="7">
        <f t="shared" si="48"/>
        <v>185786494.38227144</v>
      </c>
      <c r="I162" s="8">
        <f t="shared" si="49"/>
        <v>456542954.94462854</v>
      </c>
      <c r="J162" s="7">
        <f t="shared" si="50"/>
        <v>185786494.38227144</v>
      </c>
      <c r="K162" s="8">
        <f t="shared" si="45"/>
        <v>270756460.56235707</v>
      </c>
      <c r="L162" s="7">
        <v>0</v>
      </c>
      <c r="M162" s="7">
        <f t="shared" si="46"/>
        <v>55465191854.119072</v>
      </c>
      <c r="N162" s="147" t="s">
        <v>213</v>
      </c>
      <c r="O162" s="10">
        <f t="shared" si="51"/>
        <v>29</v>
      </c>
      <c r="P162" s="11">
        <f t="shared" si="55"/>
        <v>187530098.22709307</v>
      </c>
      <c r="Q162" s="11">
        <f t="shared" si="52"/>
        <v>271150617.92917383</v>
      </c>
      <c r="R162" s="39">
        <f t="shared" si="56"/>
        <v>458680716.15626693</v>
      </c>
      <c r="S162" s="41">
        <f t="shared" si="57"/>
        <v>1.4444444444444444</v>
      </c>
      <c r="T162" s="40">
        <f t="shared" si="60"/>
        <v>187530098.22709307</v>
      </c>
      <c r="U162" s="15">
        <f t="shared" si="61"/>
        <v>475008713.99862576</v>
      </c>
      <c r="V162" s="15">
        <f t="shared" si="58"/>
        <v>662538812.22571886</v>
      </c>
      <c r="W162" s="13"/>
      <c r="X162" s="14"/>
      <c r="Y162" s="146"/>
    </row>
    <row r="163" spans="1:25" x14ac:dyDescent="0.25">
      <c r="A163" s="1">
        <v>49430</v>
      </c>
      <c r="B163" s="9">
        <f t="shared" si="62"/>
        <v>31</v>
      </c>
      <c r="C163" s="5">
        <f>VLOOKUP(A163,Encargos!$A$8:$B$652,2,0)</f>
        <v>2.313E-3</v>
      </c>
      <c r="D163">
        <f t="shared" si="59"/>
        <v>156</v>
      </c>
      <c r="E163" s="7">
        <f t="shared" si="53"/>
        <v>55465191854.119072</v>
      </c>
      <c r="F163" s="7">
        <f t="shared" si="54"/>
        <v>128290988.75857741</v>
      </c>
      <c r="G163" s="7">
        <f t="shared" si="47"/>
        <v>55593482842.877647</v>
      </c>
      <c r="H163" s="7">
        <f t="shared" si="48"/>
        <v>185311609.47625884</v>
      </c>
      <c r="I163" s="8">
        <f t="shared" si="49"/>
        <v>457598938.79941541</v>
      </c>
      <c r="J163" s="7">
        <f t="shared" si="50"/>
        <v>185311609.47625884</v>
      </c>
      <c r="K163" s="8">
        <f t="shared" si="45"/>
        <v>272287329.3231566</v>
      </c>
      <c r="L163" s="7">
        <v>0</v>
      </c>
      <c r="M163" s="7">
        <f t="shared" si="46"/>
        <v>55321195513.554489</v>
      </c>
      <c r="N163" s="147" t="s">
        <v>495</v>
      </c>
      <c r="O163" s="10">
        <f t="shared" si="51"/>
        <v>29</v>
      </c>
      <c r="P163" s="11">
        <f t="shared" si="55"/>
        <v>187142407.20622432</v>
      </c>
      <c r="Q163" s="11">
        <f t="shared" si="52"/>
        <v>272876453.69605559</v>
      </c>
      <c r="R163" s="39">
        <f t="shared" si="56"/>
        <v>460018860.90227991</v>
      </c>
      <c r="S163" s="41">
        <f t="shared" si="57"/>
        <v>1.4444444444444444</v>
      </c>
      <c r="T163" s="40">
        <f t="shared" si="60"/>
        <v>187142407.20622432</v>
      </c>
      <c r="U163" s="15">
        <f t="shared" si="61"/>
        <v>477329280.76373553</v>
      </c>
      <c r="V163" s="15">
        <f t="shared" si="58"/>
        <v>664471687.96995986</v>
      </c>
      <c r="W163" s="13"/>
      <c r="X163" s="14"/>
      <c r="Y163" s="146"/>
    </row>
    <row r="164" spans="1:25" x14ac:dyDescent="0.25">
      <c r="A164" s="1">
        <v>49461</v>
      </c>
      <c r="B164" s="9">
        <f t="shared" si="62"/>
        <v>30</v>
      </c>
      <c r="C164" s="5">
        <f>VLOOKUP(A164,Encargos!$A$8:$B$652,2,0)</f>
        <v>2.313E-3</v>
      </c>
      <c r="D164">
        <f t="shared" si="59"/>
        <v>155</v>
      </c>
      <c r="E164" s="7">
        <f t="shared" si="53"/>
        <v>55321195513.554489</v>
      </c>
      <c r="F164" s="7">
        <f t="shared" si="54"/>
        <v>127957925.22285153</v>
      </c>
      <c r="G164" s="7">
        <f t="shared" si="47"/>
        <v>55449153438.777344</v>
      </c>
      <c r="H164" s="7">
        <f t="shared" si="48"/>
        <v>184830511.46259117</v>
      </c>
      <c r="I164" s="8">
        <f t="shared" si="49"/>
        <v>458657365.14485854</v>
      </c>
      <c r="J164" s="7">
        <f t="shared" si="50"/>
        <v>184830511.46259117</v>
      </c>
      <c r="K164" s="8">
        <f t="shared" si="45"/>
        <v>273826853.68226737</v>
      </c>
      <c r="L164" s="7">
        <v>0</v>
      </c>
      <c r="M164" s="7">
        <f t="shared" si="46"/>
        <v>55175326585.095078</v>
      </c>
      <c r="N164" s="147" t="s">
        <v>215</v>
      </c>
      <c r="O164" s="10">
        <f t="shared" si="51"/>
        <v>29</v>
      </c>
      <c r="P164" s="11">
        <f t="shared" si="55"/>
        <v>186724876.14462975</v>
      </c>
      <c r="Q164" s="11">
        <f t="shared" si="52"/>
        <v>274439079.56098056</v>
      </c>
      <c r="R164" s="39">
        <f t="shared" si="56"/>
        <v>461163955.70561028</v>
      </c>
      <c r="S164" s="41">
        <f t="shared" si="57"/>
        <v>1.4444444444444444</v>
      </c>
      <c r="T164" s="40">
        <f t="shared" si="60"/>
        <v>186724876.14462975</v>
      </c>
      <c r="U164" s="15">
        <f t="shared" si="61"/>
        <v>479400837.65236294</v>
      </c>
      <c r="V164" s="15">
        <f t="shared" si="58"/>
        <v>666125713.79699266</v>
      </c>
      <c r="W164" s="13"/>
      <c r="X164" s="14"/>
      <c r="Y164" s="146"/>
    </row>
    <row r="165" spans="1:25" x14ac:dyDescent="0.25">
      <c r="A165" s="1">
        <v>49491</v>
      </c>
      <c r="B165" s="9">
        <f t="shared" si="62"/>
        <v>31</v>
      </c>
      <c r="C165" s="5">
        <f>VLOOKUP(A165,Encargos!$A$8:$B$652,2,0)</f>
        <v>2.313E-3</v>
      </c>
      <c r="D165">
        <f t="shared" si="59"/>
        <v>154</v>
      </c>
      <c r="E165" s="7">
        <f t="shared" si="53"/>
        <v>55175326585.095078</v>
      </c>
      <c r="F165" s="7">
        <f t="shared" si="54"/>
        <v>127620530.39132491</v>
      </c>
      <c r="G165" s="7">
        <f t="shared" si="47"/>
        <v>55302947115.486404</v>
      </c>
      <c r="H165" s="7">
        <f t="shared" si="48"/>
        <v>184343157.05162135</v>
      </c>
      <c r="I165" s="8">
        <f t="shared" si="49"/>
        <v>459718239.63043857</v>
      </c>
      <c r="J165" s="7">
        <f t="shared" si="50"/>
        <v>184343157.05162135</v>
      </c>
      <c r="K165" s="8">
        <f t="shared" si="45"/>
        <v>275375082.57881725</v>
      </c>
      <c r="L165" s="7">
        <v>0</v>
      </c>
      <c r="M165" s="7">
        <f t="shared" si="46"/>
        <v>55027572032.907585</v>
      </c>
      <c r="N165" s="147" t="s">
        <v>496</v>
      </c>
      <c r="O165" s="10">
        <f t="shared" si="51"/>
        <v>29</v>
      </c>
      <c r="P165" s="11">
        <f t="shared" si="55"/>
        <v>186178481.58502743</v>
      </c>
      <c r="Q165" s="11">
        <f t="shared" si="52"/>
        <v>275970887.65443176</v>
      </c>
      <c r="R165" s="39">
        <f t="shared" si="56"/>
        <v>462149369.23945916</v>
      </c>
      <c r="S165" s="41">
        <f t="shared" si="57"/>
        <v>1.4444444444444444</v>
      </c>
      <c r="T165" s="40">
        <f t="shared" si="60"/>
        <v>186178481.58502743</v>
      </c>
      <c r="U165" s="15">
        <f t="shared" si="61"/>
        <v>481370607.31641352</v>
      </c>
      <c r="V165" s="15">
        <f t="shared" si="58"/>
        <v>667549088.90144098</v>
      </c>
      <c r="W165" s="13"/>
      <c r="X165" s="14"/>
      <c r="Y165" s="146"/>
    </row>
    <row r="166" spans="1:25" x14ac:dyDescent="0.25">
      <c r="A166" s="1">
        <v>49522</v>
      </c>
      <c r="B166" s="9">
        <f t="shared" si="62"/>
        <v>31</v>
      </c>
      <c r="C166" s="5">
        <f>VLOOKUP(A166,Encargos!$A$8:$B$652,2,0)</f>
        <v>2.313E-3</v>
      </c>
      <c r="D166">
        <f t="shared" si="59"/>
        <v>153</v>
      </c>
      <c r="E166" s="7">
        <f t="shared" si="53"/>
        <v>55027572032.907585</v>
      </c>
      <c r="F166" s="7">
        <f t="shared" si="54"/>
        <v>127278774.11211525</v>
      </c>
      <c r="G166" s="7">
        <f t="shared" si="47"/>
        <v>55154850807.019699</v>
      </c>
      <c r="H166" s="7">
        <f t="shared" si="48"/>
        <v>183849502.69006568</v>
      </c>
      <c r="I166" s="8">
        <f t="shared" si="49"/>
        <v>460781567.91870373</v>
      </c>
      <c r="J166" s="7">
        <f t="shared" si="50"/>
        <v>183849502.69006568</v>
      </c>
      <c r="K166" s="8">
        <f t="shared" si="45"/>
        <v>276932065.22863805</v>
      </c>
      <c r="L166" s="7">
        <v>0</v>
      </c>
      <c r="M166" s="7">
        <f t="shared" si="46"/>
        <v>54877918741.791061</v>
      </c>
      <c r="N166" s="147" t="s">
        <v>497</v>
      </c>
      <c r="O166" s="10">
        <f t="shared" si="51"/>
        <v>29</v>
      </c>
      <c r="P166" s="11">
        <f t="shared" si="55"/>
        <v>185687081.71854165</v>
      </c>
      <c r="Q166" s="11">
        <f t="shared" si="52"/>
        <v>277531239.01196831</v>
      </c>
      <c r="R166" s="39">
        <f t="shared" si="56"/>
        <v>463218320.73051</v>
      </c>
      <c r="S166" s="41">
        <f t="shared" si="57"/>
        <v>1.4444444444444444</v>
      </c>
      <c r="T166" s="40">
        <f t="shared" si="60"/>
        <v>185687081.71854165</v>
      </c>
      <c r="U166" s="15">
        <f t="shared" si="61"/>
        <v>483406048.22552836</v>
      </c>
      <c r="V166" s="15">
        <f t="shared" si="58"/>
        <v>669093129.94406998</v>
      </c>
      <c r="W166" s="13"/>
      <c r="X166" s="14"/>
      <c r="Y166" s="146"/>
    </row>
    <row r="167" spans="1:25" x14ac:dyDescent="0.25">
      <c r="A167" s="1">
        <v>49553</v>
      </c>
      <c r="B167" s="9">
        <f t="shared" si="62"/>
        <v>30</v>
      </c>
      <c r="C167" s="5">
        <f>VLOOKUP(A167,Encargos!$A$8:$B$652,2,0)</f>
        <v>2.5820000000000001E-3</v>
      </c>
      <c r="D167">
        <f t="shared" si="59"/>
        <v>152</v>
      </c>
      <c r="E167" s="7">
        <f t="shared" si="53"/>
        <v>54877918741.791061</v>
      </c>
      <c r="F167" s="7">
        <f t="shared" si="54"/>
        <v>141694786.19130453</v>
      </c>
      <c r="G167" s="7">
        <f t="shared" si="47"/>
        <v>55019613527.982368</v>
      </c>
      <c r="H167" s="7">
        <f t="shared" si="48"/>
        <v>183398711.75994125</v>
      </c>
      <c r="I167" s="8">
        <f t="shared" si="49"/>
        <v>461971305.92706984</v>
      </c>
      <c r="J167" s="7">
        <f t="shared" si="50"/>
        <v>183398711.75994125</v>
      </c>
      <c r="K167" s="8">
        <f t="shared" si="45"/>
        <v>278572594.16712856</v>
      </c>
      <c r="L167" s="7">
        <v>0</v>
      </c>
      <c r="M167" s="7">
        <f t="shared" si="46"/>
        <v>54741040933.815239</v>
      </c>
      <c r="N167" s="147" t="s">
        <v>218</v>
      </c>
      <c r="O167" s="10">
        <f t="shared" si="51"/>
        <v>29</v>
      </c>
      <c r="P167" s="11">
        <f t="shared" si="55"/>
        <v>185348649.65714654</v>
      </c>
      <c r="Q167" s="11">
        <f t="shared" si="52"/>
        <v>279267862.89622158</v>
      </c>
      <c r="R167" s="39">
        <f t="shared" si="56"/>
        <v>464616512.55336809</v>
      </c>
      <c r="S167" s="41">
        <f t="shared" si="57"/>
        <v>1.4444444444444444</v>
      </c>
      <c r="T167" s="40">
        <f t="shared" si="60"/>
        <v>185348649.65714654</v>
      </c>
      <c r="U167" s="15">
        <f t="shared" si="61"/>
        <v>485764090.69771838</v>
      </c>
      <c r="V167" s="15">
        <f t="shared" si="58"/>
        <v>671112740.35486495</v>
      </c>
      <c r="W167" s="13"/>
      <c r="X167" s="14"/>
      <c r="Y167" s="146"/>
    </row>
    <row r="168" spans="1:25" x14ac:dyDescent="0.25">
      <c r="A168" s="1">
        <v>49583</v>
      </c>
      <c r="B168" s="9">
        <f t="shared" si="62"/>
        <v>31</v>
      </c>
      <c r="C168" s="5">
        <f>VLOOKUP(A168,Encargos!$A$8:$B$652,2,0)</f>
        <v>2.8509999999999998E-3</v>
      </c>
      <c r="D168">
        <f t="shared" si="59"/>
        <v>151</v>
      </c>
      <c r="E168" s="7">
        <f t="shared" si="53"/>
        <v>54741040933.815239</v>
      </c>
      <c r="F168" s="7">
        <f t="shared" si="54"/>
        <v>156066707.70230722</v>
      </c>
      <c r="G168" s="7">
        <f t="shared" si="47"/>
        <v>54897107641.517548</v>
      </c>
      <c r="H168" s="7">
        <f t="shared" si="48"/>
        <v>182990358.80505851</v>
      </c>
      <c r="I168" s="8">
        <f t="shared" si="49"/>
        <v>463288386.12026799</v>
      </c>
      <c r="J168" s="7">
        <f t="shared" si="50"/>
        <v>182990358.80505851</v>
      </c>
      <c r="K168" s="8">
        <f t="shared" si="45"/>
        <v>280298027.31520951</v>
      </c>
      <c r="L168" s="7">
        <v>0</v>
      </c>
      <c r="M168" s="7">
        <f t="shared" si="46"/>
        <v>54616809614.202339</v>
      </c>
      <c r="N168" s="147" t="s">
        <v>397</v>
      </c>
      <c r="O168" s="10">
        <f t="shared" si="51"/>
        <v>29</v>
      </c>
      <c r="P168" s="11">
        <f t="shared" si="55"/>
        <v>184926720.85220453</v>
      </c>
      <c r="Q168" s="11">
        <f t="shared" si="52"/>
        <v>281045531.55466032</v>
      </c>
      <c r="R168" s="39">
        <f t="shared" si="56"/>
        <v>465972252.40686488</v>
      </c>
      <c r="S168" s="41">
        <f t="shared" si="57"/>
        <v>1.4444444444444444</v>
      </c>
      <c r="T168" s="40">
        <f t="shared" si="60"/>
        <v>184926720.85220453</v>
      </c>
      <c r="U168" s="15">
        <f t="shared" si="61"/>
        <v>488144310.40215576</v>
      </c>
      <c r="V168" s="15">
        <f t="shared" si="58"/>
        <v>673071031.25436032</v>
      </c>
      <c r="W168" s="13"/>
      <c r="X168" s="14"/>
      <c r="Y168" s="146"/>
    </row>
    <row r="169" spans="1:25" x14ac:dyDescent="0.25">
      <c r="A169" s="1">
        <v>49614</v>
      </c>
      <c r="B169" s="9">
        <f t="shared" si="62"/>
        <v>30</v>
      </c>
      <c r="C169" s="5">
        <f>VLOOKUP(A169,Encargos!$A$8:$B$652,2,0)</f>
        <v>1.7750000000000001E-3</v>
      </c>
      <c r="D169">
        <f t="shared" si="59"/>
        <v>150</v>
      </c>
      <c r="E169" s="7">
        <f t="shared" si="53"/>
        <v>54616809614.202339</v>
      </c>
      <c r="F169" s="7">
        <f t="shared" si="54"/>
        <v>96944837.06520915</v>
      </c>
      <c r="G169" s="7">
        <f t="shared" si="47"/>
        <v>54713754451.267548</v>
      </c>
      <c r="H169" s="7">
        <f t="shared" si="48"/>
        <v>182379181.50422516</v>
      </c>
      <c r="I169" s="8">
        <f t="shared" si="49"/>
        <v>464110723.00563145</v>
      </c>
      <c r="J169" s="7">
        <f t="shared" si="50"/>
        <v>182379181.50422516</v>
      </c>
      <c r="K169" s="8">
        <f t="shared" si="45"/>
        <v>281731541.50140631</v>
      </c>
      <c r="L169" s="7">
        <v>0</v>
      </c>
      <c r="M169" s="7">
        <f t="shared" si="46"/>
        <v>54432022909.766144</v>
      </c>
      <c r="N169" s="147" t="s">
        <v>220</v>
      </c>
      <c r="O169" s="10">
        <f t="shared" si="51"/>
        <v>29</v>
      </c>
      <c r="P169" s="11">
        <f t="shared" si="55"/>
        <v>184190055.18554726</v>
      </c>
      <c r="Q169" s="11">
        <f t="shared" si="52"/>
        <v>282214931.57938868</v>
      </c>
      <c r="R169" s="39">
        <f t="shared" si="56"/>
        <v>466404986.76493597</v>
      </c>
      <c r="S169" s="41">
        <f t="shared" si="57"/>
        <v>1.4444444444444444</v>
      </c>
      <c r="T169" s="40">
        <f t="shared" si="60"/>
        <v>184190055.18554726</v>
      </c>
      <c r="U169" s="15">
        <f t="shared" si="61"/>
        <v>489506036.80824912</v>
      </c>
      <c r="V169" s="15">
        <f t="shared" si="58"/>
        <v>673696091.99379635</v>
      </c>
      <c r="W169" s="13"/>
      <c r="X169" s="14"/>
      <c r="Y169" s="146"/>
    </row>
    <row r="170" spans="1:25" x14ac:dyDescent="0.25">
      <c r="A170" s="1">
        <v>49644</v>
      </c>
      <c r="B170" s="9">
        <f t="shared" si="62"/>
        <v>31</v>
      </c>
      <c r="C170" s="5">
        <f>VLOOKUP(A170,Encargos!$A$8:$B$652,2,0)</f>
        <v>2.5820000000000001E-3</v>
      </c>
      <c r="D170">
        <f t="shared" si="59"/>
        <v>149</v>
      </c>
      <c r="E170" s="7">
        <f t="shared" si="53"/>
        <v>54432022909.766144</v>
      </c>
      <c r="F170" s="7">
        <f t="shared" si="54"/>
        <v>140543483.15301618</v>
      </c>
      <c r="G170" s="7">
        <f t="shared" si="47"/>
        <v>54572566392.919159</v>
      </c>
      <c r="H170" s="7">
        <f t="shared" si="48"/>
        <v>181908554.64306387</v>
      </c>
      <c r="I170" s="8">
        <f t="shared" si="49"/>
        <v>465309056.89243197</v>
      </c>
      <c r="J170" s="7">
        <f t="shared" si="50"/>
        <v>181908554.64306387</v>
      </c>
      <c r="K170" s="8">
        <f t="shared" si="45"/>
        <v>283400502.24936807</v>
      </c>
      <c r="L170" s="7">
        <v>0</v>
      </c>
      <c r="M170" s="7">
        <f t="shared" si="46"/>
        <v>54289165890.669792</v>
      </c>
      <c r="N170" s="147" t="s">
        <v>398</v>
      </c>
      <c r="O170" s="10">
        <f t="shared" si="51"/>
        <v>29</v>
      </c>
      <c r="P170" s="11">
        <f t="shared" si="55"/>
        <v>183802215.43395334</v>
      </c>
      <c r="Q170" s="11">
        <f t="shared" si="52"/>
        <v>284084976.34502667</v>
      </c>
      <c r="R170" s="39">
        <f t="shared" si="56"/>
        <v>467887191.77898002</v>
      </c>
      <c r="S170" s="41">
        <f t="shared" si="57"/>
        <v>1.4444444444444444</v>
      </c>
      <c r="T170" s="40">
        <f t="shared" si="60"/>
        <v>183802215.43395334</v>
      </c>
      <c r="U170" s="15">
        <f t="shared" si="61"/>
        <v>492034839.35790664</v>
      </c>
      <c r="V170" s="15">
        <f t="shared" si="58"/>
        <v>675837054.79185998</v>
      </c>
      <c r="W170" s="13"/>
      <c r="X170" s="14"/>
      <c r="Y170" s="146"/>
    </row>
    <row r="171" spans="1:25" x14ac:dyDescent="0.25">
      <c r="A171" s="1">
        <v>49675</v>
      </c>
      <c r="B171" s="9">
        <f t="shared" si="62"/>
        <v>31</v>
      </c>
      <c r="C171" s="5">
        <f>VLOOKUP(A171,Encargos!$A$8:$B$652,2,0)</f>
        <v>2.0439999999999998E-3</v>
      </c>
      <c r="D171">
        <f t="shared" si="59"/>
        <v>148</v>
      </c>
      <c r="E171" s="7">
        <f t="shared" si="53"/>
        <v>54289165890.669792</v>
      </c>
      <c r="F171" s="7">
        <f t="shared" si="54"/>
        <v>110967055.08052905</v>
      </c>
      <c r="G171" s="7">
        <f t="shared" si="47"/>
        <v>54400132945.75032</v>
      </c>
      <c r="H171" s="7">
        <f t="shared" si="48"/>
        <v>181333776.48583442</v>
      </c>
      <c r="I171" s="8">
        <f t="shared" si="49"/>
        <v>466260148.60472006</v>
      </c>
      <c r="J171" s="7">
        <f t="shared" si="50"/>
        <v>181333776.48583442</v>
      </c>
      <c r="K171" s="8">
        <f t="shared" si="45"/>
        <v>284926372.11888564</v>
      </c>
      <c r="L171" s="7">
        <v>0</v>
      </c>
      <c r="M171" s="7">
        <f t="shared" si="46"/>
        <v>54115206573.631432</v>
      </c>
      <c r="N171" s="147" t="s">
        <v>498</v>
      </c>
      <c r="O171" s="10">
        <f t="shared" si="51"/>
        <v>29</v>
      </c>
      <c r="P171" s="11">
        <f t="shared" si="55"/>
        <v>183137040.18170282</v>
      </c>
      <c r="Q171" s="11">
        <f t="shared" si="52"/>
        <v>285471152.21039122</v>
      </c>
      <c r="R171" s="39">
        <f t="shared" si="56"/>
        <v>468608192.39209402</v>
      </c>
      <c r="S171" s="41">
        <f t="shared" si="57"/>
        <v>1.5555555555555556</v>
      </c>
      <c r="T171" s="40">
        <f t="shared" si="60"/>
        <v>183137040.18170282</v>
      </c>
      <c r="U171" s="15">
        <f t="shared" si="61"/>
        <v>545809036.87266564</v>
      </c>
      <c r="V171" s="15">
        <f t="shared" si="58"/>
        <v>728946077.0543685</v>
      </c>
      <c r="W171" s="13"/>
      <c r="X171" s="14"/>
      <c r="Y171" s="146"/>
    </row>
    <row r="172" spans="1:25" x14ac:dyDescent="0.25">
      <c r="A172" s="1">
        <v>49706</v>
      </c>
      <c r="B172" s="9">
        <f t="shared" si="62"/>
        <v>29</v>
      </c>
      <c r="C172" s="5">
        <f>VLOOKUP(A172,Encargos!$A$8:$B$652,2,0)</f>
        <v>2.0439999999999998E-3</v>
      </c>
      <c r="D172">
        <f t="shared" si="59"/>
        <v>147</v>
      </c>
      <c r="E172" s="7">
        <f t="shared" si="53"/>
        <v>54115206573.631432</v>
      </c>
      <c r="F172" s="7">
        <f t="shared" si="54"/>
        <v>110611482.23650263</v>
      </c>
      <c r="G172" s="7">
        <f t="shared" si="47"/>
        <v>54225818055.867935</v>
      </c>
      <c r="H172" s="7">
        <f t="shared" si="48"/>
        <v>180752726.85289311</v>
      </c>
      <c r="I172" s="8">
        <f t="shared" si="49"/>
        <v>467213184.34846812</v>
      </c>
      <c r="J172" s="7">
        <f t="shared" si="50"/>
        <v>180752726.85289311</v>
      </c>
      <c r="K172" s="8">
        <f t="shared" si="45"/>
        <v>286460457.49557501</v>
      </c>
      <c r="L172" s="7">
        <v>0</v>
      </c>
      <c r="M172" s="7">
        <f t="shared" si="46"/>
        <v>53939357598.37236</v>
      </c>
      <c r="N172" s="147" t="s">
        <v>499</v>
      </c>
      <c r="O172" s="10">
        <f t="shared" si="51"/>
        <v>27</v>
      </c>
      <c r="P172" s="11">
        <f t="shared" si="55"/>
        <v>182549245.6191259</v>
      </c>
      <c r="Q172" s="11">
        <f t="shared" si="52"/>
        <v>287005563.22882879</v>
      </c>
      <c r="R172" s="39">
        <f t="shared" si="56"/>
        <v>469554808.84795469</v>
      </c>
      <c r="S172" s="41">
        <f t="shared" si="57"/>
        <v>1.5555555555555556</v>
      </c>
      <c r="T172" s="40">
        <f t="shared" si="60"/>
        <v>182549245.6191259</v>
      </c>
      <c r="U172" s="15">
        <f t="shared" si="61"/>
        <v>547869345.92213702</v>
      </c>
      <c r="V172" s="15">
        <f t="shared" si="58"/>
        <v>730418591.54126287</v>
      </c>
      <c r="W172" s="13"/>
      <c r="X172" s="14"/>
      <c r="Y172" s="146"/>
    </row>
    <row r="173" spans="1:25" x14ac:dyDescent="0.25">
      <c r="A173" s="1">
        <v>49735</v>
      </c>
      <c r="B173" s="9">
        <f t="shared" si="62"/>
        <v>31</v>
      </c>
      <c r="C173" s="5">
        <f>VLOOKUP(A173,Encargos!$A$8:$B$652,2,0)</f>
        <v>2.5820000000000001E-3</v>
      </c>
      <c r="D173">
        <f t="shared" si="59"/>
        <v>146</v>
      </c>
      <c r="E173" s="7">
        <f t="shared" si="53"/>
        <v>53939357598.37236</v>
      </c>
      <c r="F173" s="7">
        <f t="shared" si="54"/>
        <v>139271421.31899744</v>
      </c>
      <c r="G173" s="7">
        <f t="shared" si="47"/>
        <v>54078629019.69136</v>
      </c>
      <c r="H173" s="7">
        <f t="shared" si="48"/>
        <v>180262096.73230454</v>
      </c>
      <c r="I173" s="8">
        <f t="shared" si="49"/>
        <v>468419528.79045588</v>
      </c>
      <c r="J173" s="7">
        <f t="shared" si="50"/>
        <v>180262096.73230454</v>
      </c>
      <c r="K173" s="8">
        <f t="shared" si="45"/>
        <v>288157432.05815136</v>
      </c>
      <c r="L173" s="7">
        <v>0</v>
      </c>
      <c r="M173" s="7">
        <f t="shared" si="46"/>
        <v>53790471587.633209</v>
      </c>
      <c r="N173" s="147" t="s">
        <v>500</v>
      </c>
      <c r="O173" s="10">
        <f t="shared" si="51"/>
        <v>29</v>
      </c>
      <c r="P173" s="11">
        <f t="shared" si="55"/>
        <v>182161502.6705507</v>
      </c>
      <c r="Q173" s="11">
        <f t="shared" si="52"/>
        <v>288853395.17801118</v>
      </c>
      <c r="R173" s="39">
        <f t="shared" si="56"/>
        <v>471014897.84856188</v>
      </c>
      <c r="S173" s="41">
        <f t="shared" si="57"/>
        <v>1.5555555555555556</v>
      </c>
      <c r="T173" s="40">
        <f t="shared" si="60"/>
        <v>182161502.6705507</v>
      </c>
      <c r="U173" s="15">
        <f t="shared" si="61"/>
        <v>550528338.42721224</v>
      </c>
      <c r="V173" s="15">
        <f t="shared" si="58"/>
        <v>732689841.09776294</v>
      </c>
      <c r="W173" s="13"/>
      <c r="X173" s="14"/>
      <c r="Y173" s="146"/>
    </row>
    <row r="174" spans="1:25" x14ac:dyDescent="0.25">
      <c r="A174" s="1">
        <v>49766</v>
      </c>
      <c r="B174" s="9">
        <f t="shared" si="62"/>
        <v>30</v>
      </c>
      <c r="C174" s="5">
        <f>VLOOKUP(A174,Encargos!$A$8:$B$652,2,0)</f>
        <v>1.7750000000000001E-3</v>
      </c>
      <c r="D174">
        <f t="shared" si="59"/>
        <v>145</v>
      </c>
      <c r="E174" s="7">
        <f t="shared" si="53"/>
        <v>53790471587.633209</v>
      </c>
      <c r="F174" s="7">
        <f t="shared" si="54"/>
        <v>95478087.068048954</v>
      </c>
      <c r="G174" s="7">
        <f t="shared" si="47"/>
        <v>53885949674.701256</v>
      </c>
      <c r="H174" s="7">
        <f t="shared" si="48"/>
        <v>179619832.24900419</v>
      </c>
      <c r="I174" s="8">
        <f t="shared" si="49"/>
        <v>469250973.45405895</v>
      </c>
      <c r="J174" s="7">
        <f t="shared" si="50"/>
        <v>179619832.24900419</v>
      </c>
      <c r="K174" s="8">
        <f t="shared" si="45"/>
        <v>289631141.20505476</v>
      </c>
      <c r="L174" s="7">
        <v>0</v>
      </c>
      <c r="M174" s="7">
        <f t="shared" si="46"/>
        <v>53596318533.496201</v>
      </c>
      <c r="N174" s="147" t="s">
        <v>225</v>
      </c>
      <c r="O174" s="10">
        <f t="shared" si="51"/>
        <v>29</v>
      </c>
      <c r="P174" s="11">
        <f t="shared" si="55"/>
        <v>181442562.01396465</v>
      </c>
      <c r="Q174" s="11">
        <f t="shared" si="52"/>
        <v>290128085.27878934</v>
      </c>
      <c r="R174" s="39">
        <f t="shared" si="56"/>
        <v>471570647.29275399</v>
      </c>
      <c r="S174" s="41">
        <f t="shared" si="57"/>
        <v>1.5555555555555556</v>
      </c>
      <c r="T174" s="40">
        <f t="shared" si="60"/>
        <v>181442562.01396465</v>
      </c>
      <c r="U174" s="15">
        <f t="shared" si="61"/>
        <v>552111778.21920824</v>
      </c>
      <c r="V174" s="15">
        <f t="shared" si="58"/>
        <v>733554340.23317289</v>
      </c>
      <c r="W174" s="13"/>
      <c r="X174" s="14"/>
      <c r="Y174" s="146"/>
    </row>
    <row r="175" spans="1:25" x14ac:dyDescent="0.25">
      <c r="A175" s="1">
        <v>49796</v>
      </c>
      <c r="B175" s="9">
        <f t="shared" si="62"/>
        <v>31</v>
      </c>
      <c r="C175" s="5">
        <f>VLOOKUP(A175,Encargos!$A$8:$B$652,2,0)</f>
        <v>2.313E-3</v>
      </c>
      <c r="D175">
        <f t="shared" si="59"/>
        <v>144</v>
      </c>
      <c r="E175" s="7">
        <f t="shared" si="53"/>
        <v>53596318533.496201</v>
      </c>
      <c r="F175" s="7">
        <f t="shared" si="54"/>
        <v>123968284.76797672</v>
      </c>
      <c r="G175" s="7">
        <f t="shared" si="47"/>
        <v>53720286818.264175</v>
      </c>
      <c r="H175" s="7">
        <f t="shared" si="48"/>
        <v>179067622.72754726</v>
      </c>
      <c r="I175" s="8">
        <f t="shared" si="49"/>
        <v>470336350.9556582</v>
      </c>
      <c r="J175" s="7">
        <f t="shared" si="50"/>
        <v>179067622.72754726</v>
      </c>
      <c r="K175" s="8">
        <f t="shared" si="45"/>
        <v>291268728.22811091</v>
      </c>
      <c r="L175" s="7">
        <v>0</v>
      </c>
      <c r="M175" s="7">
        <f t="shared" si="46"/>
        <v>53429018090.036064</v>
      </c>
      <c r="N175" s="147" t="s">
        <v>501</v>
      </c>
      <c r="O175" s="10">
        <f t="shared" si="51"/>
        <v>29</v>
      </c>
      <c r="P175" s="11">
        <f t="shared" si="55"/>
        <v>180924711.36056492</v>
      </c>
      <c r="Q175" s="11">
        <f t="shared" si="52"/>
        <v>291898921.0001691</v>
      </c>
      <c r="R175" s="39">
        <f t="shared" si="56"/>
        <v>472823632.36073399</v>
      </c>
      <c r="S175" s="41">
        <f t="shared" si="57"/>
        <v>1.5555555555555556</v>
      </c>
      <c r="T175" s="40">
        <f t="shared" si="60"/>
        <v>180924711.36056492</v>
      </c>
      <c r="U175" s="15">
        <f t="shared" si="61"/>
        <v>554578716.75613236</v>
      </c>
      <c r="V175" s="15">
        <f t="shared" si="58"/>
        <v>735503428.11669731</v>
      </c>
      <c r="W175" s="13"/>
      <c r="X175" s="14"/>
      <c r="Y175" s="146"/>
    </row>
    <row r="176" spans="1:25" x14ac:dyDescent="0.25">
      <c r="A176" s="1">
        <v>49827</v>
      </c>
      <c r="B176" s="9">
        <f t="shared" si="62"/>
        <v>30</v>
      </c>
      <c r="C176" s="5">
        <f>VLOOKUP(A176,Encargos!$A$8:$B$652,2,0)</f>
        <v>2.0439999999999998E-3</v>
      </c>
      <c r="D176">
        <f t="shared" si="59"/>
        <v>143</v>
      </c>
      <c r="E176" s="7">
        <f t="shared" si="53"/>
        <v>53429018090.036064</v>
      </c>
      <c r="F176" s="7">
        <f t="shared" si="54"/>
        <v>109208912.9760337</v>
      </c>
      <c r="G176" s="7">
        <f t="shared" si="47"/>
        <v>53538227003.0121</v>
      </c>
      <c r="H176" s="7">
        <f t="shared" si="48"/>
        <v>178460756.676707</v>
      </c>
      <c r="I176" s="8">
        <f t="shared" si="49"/>
        <v>471297718.45701146</v>
      </c>
      <c r="J176" s="7">
        <f t="shared" si="50"/>
        <v>178460756.676707</v>
      </c>
      <c r="K176" s="8">
        <f t="shared" si="45"/>
        <v>292836961.78030443</v>
      </c>
      <c r="L176" s="7">
        <v>0</v>
      </c>
      <c r="M176" s="7">
        <f t="shared" si="46"/>
        <v>53245390041.231796</v>
      </c>
      <c r="N176" s="147" t="s">
        <v>227</v>
      </c>
      <c r="O176" s="10">
        <f t="shared" si="51"/>
        <v>29</v>
      </c>
      <c r="P176" s="11">
        <f t="shared" si="55"/>
        <v>180334901.37726742</v>
      </c>
      <c r="Q176" s="11">
        <f t="shared" si="52"/>
        <v>293415548.87451255</v>
      </c>
      <c r="R176" s="39">
        <f t="shared" si="56"/>
        <v>473750450.25177997</v>
      </c>
      <c r="S176" s="41">
        <f t="shared" si="57"/>
        <v>1.5555555555555556</v>
      </c>
      <c r="T176" s="40">
        <f t="shared" si="60"/>
        <v>180334901.37726742</v>
      </c>
      <c r="U176" s="15">
        <f t="shared" si="61"/>
        <v>556610243.45883489</v>
      </c>
      <c r="V176" s="15">
        <f t="shared" si="58"/>
        <v>736945144.83610225</v>
      </c>
      <c r="W176" s="13"/>
      <c r="X176" s="14"/>
      <c r="Y176" s="146"/>
    </row>
    <row r="177" spans="1:25" x14ac:dyDescent="0.25">
      <c r="A177" s="1">
        <v>49857</v>
      </c>
      <c r="B177" s="9">
        <f t="shared" si="62"/>
        <v>31</v>
      </c>
      <c r="C177" s="5">
        <f>VLOOKUP(A177,Encargos!$A$8:$B$652,2,0)</f>
        <v>2.313E-3</v>
      </c>
      <c r="D177">
        <f t="shared" si="59"/>
        <v>142</v>
      </c>
      <c r="E177" s="7">
        <f t="shared" si="53"/>
        <v>53245390041.231796</v>
      </c>
      <c r="F177" s="7">
        <f t="shared" si="54"/>
        <v>123156587.16536914</v>
      </c>
      <c r="G177" s="7">
        <f t="shared" si="47"/>
        <v>53368546628.397163</v>
      </c>
      <c r="H177" s="7">
        <f t="shared" si="48"/>
        <v>177895155.42799056</v>
      </c>
      <c r="I177" s="8">
        <f t="shared" si="49"/>
        <v>472387830.07980257</v>
      </c>
      <c r="J177" s="7">
        <f t="shared" si="50"/>
        <v>177895155.42799056</v>
      </c>
      <c r="K177" s="8">
        <f t="shared" si="45"/>
        <v>294492674.65181202</v>
      </c>
      <c r="L177" s="7">
        <v>0</v>
      </c>
      <c r="M177" s="7">
        <f t="shared" si="46"/>
        <v>53074053953.745354</v>
      </c>
      <c r="N177" s="147" t="s">
        <v>502</v>
      </c>
      <c r="O177" s="10">
        <f t="shared" si="51"/>
        <v>29</v>
      </c>
      <c r="P177" s="11">
        <f t="shared" si="55"/>
        <v>179756117.5333814</v>
      </c>
      <c r="Q177" s="11">
        <f t="shared" si="52"/>
        <v>295129842.79587829</v>
      </c>
      <c r="R177" s="39">
        <f t="shared" si="56"/>
        <v>474885960.32925969</v>
      </c>
      <c r="S177" s="41">
        <f t="shared" si="57"/>
        <v>1.5555555555555556</v>
      </c>
      <c r="T177" s="40">
        <f t="shared" si="60"/>
        <v>179756117.5333814</v>
      </c>
      <c r="U177" s="15">
        <f t="shared" si="61"/>
        <v>558955376.31213379</v>
      </c>
      <c r="V177" s="15">
        <f t="shared" si="58"/>
        <v>738711493.84551513</v>
      </c>
      <c r="W177" s="13"/>
      <c r="X177" s="14"/>
      <c r="Y177" s="146"/>
    </row>
    <row r="178" spans="1:25" x14ac:dyDescent="0.25">
      <c r="A178" s="1">
        <v>49888</v>
      </c>
      <c r="B178" s="9">
        <f t="shared" si="62"/>
        <v>31</v>
      </c>
      <c r="C178" s="5">
        <f>VLOOKUP(A178,Encargos!$A$8:$B$652,2,0)</f>
        <v>2.0439999999999998E-3</v>
      </c>
      <c r="D178">
        <f t="shared" si="59"/>
        <v>141</v>
      </c>
      <c r="E178" s="7">
        <f t="shared" si="53"/>
        <v>53074053953.745354</v>
      </c>
      <c r="F178" s="7">
        <f t="shared" si="54"/>
        <v>108483366.28145549</v>
      </c>
      <c r="G178" s="7">
        <f t="shared" si="47"/>
        <v>53182537320.02681</v>
      </c>
      <c r="H178" s="7">
        <f t="shared" si="48"/>
        <v>177275124.40008938</v>
      </c>
      <c r="I178" s="8">
        <f t="shared" si="49"/>
        <v>473353390.80448568</v>
      </c>
      <c r="J178" s="7">
        <f t="shared" si="50"/>
        <v>177275124.40008938</v>
      </c>
      <c r="K178" s="8">
        <f t="shared" si="45"/>
        <v>296078266.4043963</v>
      </c>
      <c r="L178" s="7">
        <v>0</v>
      </c>
      <c r="M178" s="7">
        <f t="shared" si="46"/>
        <v>52886459053.622414</v>
      </c>
      <c r="N178" s="147" t="s">
        <v>503</v>
      </c>
      <c r="O178" s="10">
        <f t="shared" si="51"/>
        <v>29</v>
      </c>
      <c r="P178" s="11">
        <f t="shared" si="55"/>
        <v>179092786.56399643</v>
      </c>
      <c r="Q178" s="11">
        <f t="shared" si="52"/>
        <v>296644368.9517495</v>
      </c>
      <c r="R178" s="39">
        <f t="shared" si="56"/>
        <v>475737155.51574594</v>
      </c>
      <c r="S178" s="41">
        <f t="shared" si="57"/>
        <v>1.5555555555555556</v>
      </c>
      <c r="T178" s="40">
        <f t="shared" si="60"/>
        <v>179092786.56399643</v>
      </c>
      <c r="U178" s="15">
        <f t="shared" si="61"/>
        <v>560942788.68271947</v>
      </c>
      <c r="V178" s="15">
        <f t="shared" si="58"/>
        <v>740035575.2467159</v>
      </c>
      <c r="W178" s="13"/>
      <c r="X178" s="14"/>
      <c r="Y178" s="146"/>
    </row>
    <row r="179" spans="1:25" x14ac:dyDescent="0.25">
      <c r="A179" s="1">
        <v>49919</v>
      </c>
      <c r="B179" s="9">
        <f t="shared" si="62"/>
        <v>30</v>
      </c>
      <c r="C179" s="5">
        <f>VLOOKUP(A179,Encargos!$A$8:$B$652,2,0)</f>
        <v>2.8509999999999998E-3</v>
      </c>
      <c r="D179">
        <f t="shared" si="59"/>
        <v>140</v>
      </c>
      <c r="E179" s="7">
        <f t="shared" si="53"/>
        <v>52886459053.622414</v>
      </c>
      <c r="F179" s="7">
        <f t="shared" si="54"/>
        <v>150779294.76187748</v>
      </c>
      <c r="G179" s="7">
        <f t="shared" si="47"/>
        <v>53037238348.384293</v>
      </c>
      <c r="H179" s="7">
        <f t="shared" si="48"/>
        <v>176790794.49461433</v>
      </c>
      <c r="I179" s="8">
        <f t="shared" si="49"/>
        <v>474702921.32166934</v>
      </c>
      <c r="J179" s="7">
        <f t="shared" si="50"/>
        <v>176790794.49461433</v>
      </c>
      <c r="K179" s="8">
        <f t="shared" si="45"/>
        <v>297912126.82705498</v>
      </c>
      <c r="L179" s="7">
        <v>0</v>
      </c>
      <c r="M179" s="7">
        <f t="shared" si="46"/>
        <v>52739326221.557236</v>
      </c>
      <c r="N179" s="147" t="s">
        <v>230</v>
      </c>
      <c r="O179" s="10">
        <f t="shared" si="51"/>
        <v>29</v>
      </c>
      <c r="P179" s="11">
        <f t="shared" si="55"/>
        <v>178811729.41205534</v>
      </c>
      <c r="Q179" s="11">
        <f t="shared" si="52"/>
        <v>298733123.74355304</v>
      </c>
      <c r="R179" s="39">
        <f t="shared" si="56"/>
        <v>477544853.15560842</v>
      </c>
      <c r="S179" s="41">
        <f t="shared" si="57"/>
        <v>1.5555555555555556</v>
      </c>
      <c r="T179" s="40">
        <f t="shared" si="60"/>
        <v>178811729.41205534</v>
      </c>
      <c r="U179" s="15">
        <f t="shared" si="61"/>
        <v>564035819.94111323</v>
      </c>
      <c r="V179" s="15">
        <f t="shared" si="58"/>
        <v>742847549.35316861</v>
      </c>
      <c r="W179" s="13"/>
      <c r="X179" s="14"/>
      <c r="Y179" s="146"/>
    </row>
    <row r="180" spans="1:25" x14ac:dyDescent="0.25">
      <c r="A180" s="1">
        <v>49949</v>
      </c>
      <c r="B180" s="9">
        <f t="shared" si="62"/>
        <v>31</v>
      </c>
      <c r="C180" s="5">
        <f>VLOOKUP(A180,Encargos!$A$8:$B$652,2,0)</f>
        <v>2.313E-3</v>
      </c>
      <c r="D180">
        <f t="shared" si="59"/>
        <v>139</v>
      </c>
      <c r="E180" s="7">
        <f t="shared" si="53"/>
        <v>52739326221.557236</v>
      </c>
      <c r="F180" s="7">
        <f t="shared" si="54"/>
        <v>121986061.55046189</v>
      </c>
      <c r="G180" s="7">
        <f t="shared" si="47"/>
        <v>52861312283.107697</v>
      </c>
      <c r="H180" s="7">
        <f t="shared" si="48"/>
        <v>176204374.27702567</v>
      </c>
      <c r="I180" s="8">
        <f t="shared" si="49"/>
        <v>475800909.17868632</v>
      </c>
      <c r="J180" s="7">
        <f t="shared" si="50"/>
        <v>176204374.27702567</v>
      </c>
      <c r="K180" s="8">
        <f t="shared" si="45"/>
        <v>299596534.90166068</v>
      </c>
      <c r="L180" s="7">
        <v>0</v>
      </c>
      <c r="M180" s="7">
        <f t="shared" si="46"/>
        <v>52561715748.206032</v>
      </c>
      <c r="N180" s="147" t="s">
        <v>399</v>
      </c>
      <c r="O180" s="10">
        <f t="shared" si="51"/>
        <v>29</v>
      </c>
      <c r="P180" s="11">
        <f t="shared" si="55"/>
        <v>178072343.00303224</v>
      </c>
      <c r="Q180" s="11">
        <f t="shared" si="52"/>
        <v>300244745.82350343</v>
      </c>
      <c r="R180" s="39">
        <f t="shared" si="56"/>
        <v>478317088.8265357</v>
      </c>
      <c r="S180" s="41">
        <f t="shared" si="57"/>
        <v>1.5555555555555556</v>
      </c>
      <c r="T180" s="40">
        <f t="shared" si="60"/>
        <v>178072343.00303224</v>
      </c>
      <c r="U180" s="15">
        <f t="shared" si="61"/>
        <v>565976461.83824551</v>
      </c>
      <c r="V180" s="15">
        <f t="shared" si="58"/>
        <v>744048804.84127772</v>
      </c>
      <c r="W180" s="13"/>
      <c r="X180" s="14"/>
      <c r="Y180" s="146"/>
    </row>
    <row r="181" spans="1:25" x14ac:dyDescent="0.25">
      <c r="A181" s="1">
        <v>49980</v>
      </c>
      <c r="B181" s="9">
        <f t="shared" si="62"/>
        <v>30</v>
      </c>
      <c r="C181" s="5">
        <f>VLOOKUP(A181,Encargos!$A$8:$B$652,2,0)</f>
        <v>2.5820000000000001E-3</v>
      </c>
      <c r="D181">
        <f t="shared" si="59"/>
        <v>138</v>
      </c>
      <c r="E181" s="7">
        <f t="shared" si="53"/>
        <v>52561715748.206032</v>
      </c>
      <c r="F181" s="7">
        <f t="shared" si="54"/>
        <v>135714350.06186798</v>
      </c>
      <c r="G181" s="7">
        <f t="shared" si="47"/>
        <v>52697430098.267899</v>
      </c>
      <c r="H181" s="7">
        <f t="shared" si="48"/>
        <v>175658100.32755968</v>
      </c>
      <c r="I181" s="8">
        <f t="shared" si="49"/>
        <v>477029427.12618566</v>
      </c>
      <c r="J181" s="7">
        <f t="shared" si="50"/>
        <v>175658100.32755968</v>
      </c>
      <c r="K181" s="8">
        <f t="shared" si="45"/>
        <v>301371326.79862595</v>
      </c>
      <c r="L181" s="7">
        <v>0</v>
      </c>
      <c r="M181" s="7">
        <f t="shared" si="46"/>
        <v>52396058771.469276</v>
      </c>
      <c r="N181" s="147" t="s">
        <v>232</v>
      </c>
      <c r="O181" s="10">
        <f t="shared" si="51"/>
        <v>29</v>
      </c>
      <c r="P181" s="11">
        <f t="shared" si="55"/>
        <v>177637358.01787886</v>
      </c>
      <c r="Q181" s="11">
        <f t="shared" si="52"/>
        <v>302123497.19785285</v>
      </c>
      <c r="R181" s="39">
        <f t="shared" si="56"/>
        <v>479760855.21573174</v>
      </c>
      <c r="S181" s="41">
        <f t="shared" si="57"/>
        <v>1.5555555555555556</v>
      </c>
      <c r="T181" s="40">
        <f t="shared" si="60"/>
        <v>177637358.01787886</v>
      </c>
      <c r="U181" s="15">
        <f t="shared" si="61"/>
        <v>568657305.65103722</v>
      </c>
      <c r="V181" s="15">
        <f t="shared" si="58"/>
        <v>746294663.66891611</v>
      </c>
      <c r="W181" s="13"/>
      <c r="X181" s="14"/>
      <c r="Y181" s="146"/>
    </row>
    <row r="182" spans="1:25" x14ac:dyDescent="0.25">
      <c r="A182" s="1">
        <v>50010</v>
      </c>
      <c r="B182" s="9">
        <f t="shared" si="62"/>
        <v>31</v>
      </c>
      <c r="C182" s="5">
        <f>VLOOKUP(A182,Encargos!$A$8:$B$652,2,0)</f>
        <v>2.8509999999999998E-3</v>
      </c>
      <c r="D182">
        <f t="shared" si="59"/>
        <v>137</v>
      </c>
      <c r="E182" s="7">
        <f t="shared" si="53"/>
        <v>52396058771.469276</v>
      </c>
      <c r="F182" s="7">
        <f t="shared" si="54"/>
        <v>149381163.55745891</v>
      </c>
      <c r="G182" s="7">
        <f t="shared" si="47"/>
        <v>52545439935.026733</v>
      </c>
      <c r="H182" s="7">
        <f t="shared" si="48"/>
        <v>175151466.45008913</v>
      </c>
      <c r="I182" s="8">
        <f t="shared" si="49"/>
        <v>478389438.02292252</v>
      </c>
      <c r="J182" s="7">
        <f t="shared" si="50"/>
        <v>175151466.45008913</v>
      </c>
      <c r="K182" s="8">
        <f t="shared" si="45"/>
        <v>303237971.57283342</v>
      </c>
      <c r="L182" s="7">
        <v>0</v>
      </c>
      <c r="M182" s="7">
        <f t="shared" si="46"/>
        <v>52242201963.453903</v>
      </c>
      <c r="N182" s="147" t="s">
        <v>400</v>
      </c>
      <c r="O182" s="10">
        <f t="shared" si="51"/>
        <v>29</v>
      </c>
      <c r="P182" s="11">
        <f t="shared" si="55"/>
        <v>177114133.3958258</v>
      </c>
      <c r="Q182" s="11">
        <f t="shared" si="52"/>
        <v>304046652.50250065</v>
      </c>
      <c r="R182" s="39">
        <f t="shared" si="56"/>
        <v>481160785.89832646</v>
      </c>
      <c r="S182" s="41">
        <f t="shared" si="57"/>
        <v>1.5555555555555556</v>
      </c>
      <c r="T182" s="40">
        <f t="shared" si="60"/>
        <v>177114133.3958258</v>
      </c>
      <c r="U182" s="15">
        <f t="shared" si="61"/>
        <v>571358200.22379303</v>
      </c>
      <c r="V182" s="15">
        <f t="shared" si="58"/>
        <v>748472333.61961889</v>
      </c>
      <c r="W182" s="13"/>
      <c r="X182" s="14"/>
      <c r="Y182" s="146"/>
    </row>
    <row r="183" spans="1:25" x14ac:dyDescent="0.25">
      <c r="A183" s="1">
        <v>50041</v>
      </c>
      <c r="B183" s="9">
        <f t="shared" si="62"/>
        <v>31</v>
      </c>
      <c r="C183" s="5">
        <f>VLOOKUP(A183,Encargos!$A$8:$B$652,2,0)</f>
        <v>2.0439999999999998E-3</v>
      </c>
      <c r="D183">
        <f t="shared" si="59"/>
        <v>136</v>
      </c>
      <c r="E183" s="7">
        <f t="shared" si="53"/>
        <v>52242201963.453903</v>
      </c>
      <c r="F183" s="7">
        <f t="shared" si="54"/>
        <v>106783060.81329978</v>
      </c>
      <c r="G183" s="7">
        <f t="shared" si="47"/>
        <v>52348985024.267204</v>
      </c>
      <c r="H183" s="7">
        <f t="shared" si="48"/>
        <v>174496616.74755737</v>
      </c>
      <c r="I183" s="8">
        <f t="shared" si="49"/>
        <v>479367266.03424138</v>
      </c>
      <c r="J183" s="7">
        <f t="shared" si="50"/>
        <v>174496616.74755737</v>
      </c>
      <c r="K183" s="8">
        <f t="shared" si="45"/>
        <v>304870649.28668404</v>
      </c>
      <c r="L183" s="7">
        <v>0</v>
      </c>
      <c r="M183" s="7">
        <f t="shared" si="46"/>
        <v>52044114374.980522</v>
      </c>
      <c r="N183" s="147" t="s">
        <v>504</v>
      </c>
      <c r="O183" s="10">
        <f t="shared" si="51"/>
        <v>29</v>
      </c>
      <c r="P183" s="11">
        <f t="shared" si="55"/>
        <v>176327753.178404</v>
      </c>
      <c r="Q183" s="11">
        <f t="shared" si="52"/>
        <v>305453562.89689374</v>
      </c>
      <c r="R183" s="39">
        <f t="shared" si="56"/>
        <v>481781316.07529771</v>
      </c>
      <c r="S183" s="41">
        <f t="shared" si="57"/>
        <v>1.6666666666666667</v>
      </c>
      <c r="T183" s="40">
        <f t="shared" si="60"/>
        <v>176327753.178404</v>
      </c>
      <c r="U183" s="15">
        <f t="shared" si="61"/>
        <v>626641106.94709229</v>
      </c>
      <c r="V183" s="15">
        <f t="shared" si="58"/>
        <v>802968860.12549627</v>
      </c>
      <c r="W183" s="13"/>
      <c r="X183" s="14"/>
      <c r="Y183" s="146"/>
    </row>
    <row r="184" spans="1:25" x14ac:dyDescent="0.25">
      <c r="A184" s="1">
        <v>50072</v>
      </c>
      <c r="B184" s="9">
        <f t="shared" si="62"/>
        <v>28</v>
      </c>
      <c r="C184" s="5">
        <f>VLOOKUP(A184,Encargos!$A$8:$B$652,2,0)</f>
        <v>2.5820000000000001E-3</v>
      </c>
      <c r="D184">
        <f t="shared" si="59"/>
        <v>135</v>
      </c>
      <c r="E184" s="7">
        <f t="shared" si="53"/>
        <v>52044114374.980522</v>
      </c>
      <c r="F184" s="7">
        <f t="shared" si="54"/>
        <v>134377903.31619972</v>
      </c>
      <c r="G184" s="7">
        <f t="shared" si="47"/>
        <v>52178492278.296722</v>
      </c>
      <c r="H184" s="7">
        <f t="shared" si="48"/>
        <v>173928307.59432241</v>
      </c>
      <c r="I184" s="8">
        <f t="shared" si="49"/>
        <v>480604992.31514174</v>
      </c>
      <c r="J184" s="7">
        <f t="shared" si="50"/>
        <v>173928307.59432241</v>
      </c>
      <c r="K184" s="8">
        <f t="shared" si="45"/>
        <v>306676684.72081935</v>
      </c>
      <c r="L184" s="7">
        <v>0</v>
      </c>
      <c r="M184" s="7">
        <f t="shared" si="46"/>
        <v>51871815593.575905</v>
      </c>
      <c r="N184" s="147" t="s">
        <v>235</v>
      </c>
      <c r="O184" s="10">
        <f t="shared" si="51"/>
        <v>27</v>
      </c>
      <c r="P184" s="11">
        <f t="shared" si="55"/>
        <v>175909887.59489739</v>
      </c>
      <c r="Q184" s="11">
        <f t="shared" si="52"/>
        <v>307440208.77514857</v>
      </c>
      <c r="R184" s="39">
        <f t="shared" si="56"/>
        <v>483350096.37004596</v>
      </c>
      <c r="S184" s="41">
        <f t="shared" si="57"/>
        <v>1.6666666666666667</v>
      </c>
      <c r="T184" s="40">
        <f t="shared" si="60"/>
        <v>175909887.59489739</v>
      </c>
      <c r="U184" s="15">
        <f t="shared" si="61"/>
        <v>629673606.35517919</v>
      </c>
      <c r="V184" s="15">
        <f t="shared" si="58"/>
        <v>805583493.95007658</v>
      </c>
      <c r="W184" s="13"/>
      <c r="X184" s="14"/>
      <c r="Y184" s="146"/>
    </row>
    <row r="185" spans="1:25" x14ac:dyDescent="0.25">
      <c r="A185" s="1">
        <v>50100</v>
      </c>
      <c r="B185" s="9">
        <f t="shared" si="62"/>
        <v>31</v>
      </c>
      <c r="C185" s="5">
        <f>VLOOKUP(A185,Encargos!$A$8:$B$652,2,0)</f>
        <v>2.313E-3</v>
      </c>
      <c r="D185">
        <f t="shared" si="59"/>
        <v>134</v>
      </c>
      <c r="E185" s="7">
        <f t="shared" si="53"/>
        <v>51871815593.575905</v>
      </c>
      <c r="F185" s="7">
        <f t="shared" si="54"/>
        <v>119979509.46794106</v>
      </c>
      <c r="G185" s="7">
        <f t="shared" si="47"/>
        <v>51991795103.043846</v>
      </c>
      <c r="H185" s="7">
        <f t="shared" si="48"/>
        <v>173305983.67681283</v>
      </c>
      <c r="I185" s="8">
        <f t="shared" si="49"/>
        <v>481716631.66236669</v>
      </c>
      <c r="J185" s="7">
        <f t="shared" si="50"/>
        <v>173305983.67681283</v>
      </c>
      <c r="K185" s="8">
        <f t="shared" si="45"/>
        <v>308410647.98555386</v>
      </c>
      <c r="L185" s="7">
        <v>0</v>
      </c>
      <c r="M185" s="7">
        <f t="shared" si="46"/>
        <v>51683384455.058289</v>
      </c>
      <c r="N185" s="147" t="s">
        <v>505</v>
      </c>
      <c r="O185" s="10">
        <f t="shared" si="51"/>
        <v>29</v>
      </c>
      <c r="P185" s="11">
        <f t="shared" si="55"/>
        <v>175186166.21056646</v>
      </c>
      <c r="Q185" s="11">
        <f t="shared" si="52"/>
        <v>309077929.2359944</v>
      </c>
      <c r="R185" s="39">
        <f t="shared" si="56"/>
        <v>484264095.44656086</v>
      </c>
      <c r="S185" s="41">
        <f t="shared" si="57"/>
        <v>1.6666666666666667</v>
      </c>
      <c r="T185" s="40">
        <f t="shared" si="60"/>
        <v>175186166.21056646</v>
      </c>
      <c r="U185" s="15">
        <f t="shared" si="61"/>
        <v>631920659.53370166</v>
      </c>
      <c r="V185" s="15">
        <f t="shared" si="58"/>
        <v>807106825.74426818</v>
      </c>
      <c r="W185" s="13"/>
      <c r="X185" s="14"/>
      <c r="Y185" s="146"/>
    </row>
    <row r="186" spans="1:25" x14ac:dyDescent="0.25">
      <c r="A186" s="1">
        <v>50131</v>
      </c>
      <c r="B186" s="9">
        <f t="shared" si="62"/>
        <v>30</v>
      </c>
      <c r="C186" s="5">
        <f>VLOOKUP(A186,Encargos!$A$8:$B$652,2,0)</f>
        <v>1.506E-3</v>
      </c>
      <c r="D186">
        <f t="shared" si="59"/>
        <v>133</v>
      </c>
      <c r="E186" s="7">
        <f t="shared" si="53"/>
        <v>51683384455.058289</v>
      </c>
      <c r="F186" s="7">
        <f t="shared" si="54"/>
        <v>77835176.989317775</v>
      </c>
      <c r="G186" s="7">
        <f t="shared" si="47"/>
        <v>51761219632.047607</v>
      </c>
      <c r="H186" s="7">
        <f t="shared" si="48"/>
        <v>172537398.77349204</v>
      </c>
      <c r="I186" s="8">
        <f t="shared" si="49"/>
        <v>482442096.90965021</v>
      </c>
      <c r="J186" s="7">
        <f t="shared" si="50"/>
        <v>172537398.77349204</v>
      </c>
      <c r="K186" s="8">
        <f t="shared" si="45"/>
        <v>309904698.13615817</v>
      </c>
      <c r="L186" s="7">
        <v>0</v>
      </c>
      <c r="M186" s="7">
        <f t="shared" si="46"/>
        <v>51451314933.911446</v>
      </c>
      <c r="N186" s="147" t="s">
        <v>237</v>
      </c>
      <c r="O186" s="10">
        <f t="shared" si="51"/>
        <v>29</v>
      </c>
      <c r="P186" s="11">
        <f t="shared" si="55"/>
        <v>174345284.70941269</v>
      </c>
      <c r="Q186" s="11">
        <f t="shared" si="52"/>
        <v>310355846.07747704</v>
      </c>
      <c r="R186" s="39">
        <f t="shared" si="56"/>
        <v>484701130.78688973</v>
      </c>
      <c r="S186" s="41">
        <f t="shared" si="57"/>
        <v>1.6666666666666667</v>
      </c>
      <c r="T186" s="40">
        <f t="shared" si="60"/>
        <v>174345284.70941269</v>
      </c>
      <c r="U186" s="15">
        <f t="shared" si="61"/>
        <v>633489933.26873684</v>
      </c>
      <c r="V186" s="15">
        <f t="shared" si="58"/>
        <v>807835217.97814953</v>
      </c>
      <c r="W186" s="13"/>
      <c r="X186" s="14"/>
      <c r="Y186" s="146"/>
    </row>
    <row r="187" spans="1:25" x14ac:dyDescent="0.25">
      <c r="A187" s="1">
        <v>50161</v>
      </c>
      <c r="B187" s="9">
        <f t="shared" si="62"/>
        <v>31</v>
      </c>
      <c r="C187" s="5">
        <f>VLOOKUP(A187,Encargos!$A$8:$B$652,2,0)</f>
        <v>2.5820000000000001E-3</v>
      </c>
      <c r="D187">
        <f t="shared" si="59"/>
        <v>132</v>
      </c>
      <c r="E187" s="7">
        <f t="shared" si="53"/>
        <v>51451314933.911446</v>
      </c>
      <c r="F187" s="7">
        <f t="shared" si="54"/>
        <v>132847295.15935935</v>
      </c>
      <c r="G187" s="7">
        <f t="shared" si="47"/>
        <v>51584162229.070808</v>
      </c>
      <c r="H187" s="7">
        <f t="shared" si="48"/>
        <v>171947207.43023604</v>
      </c>
      <c r="I187" s="8">
        <f t="shared" si="49"/>
        <v>483687762.40387088</v>
      </c>
      <c r="J187" s="7">
        <f t="shared" si="50"/>
        <v>171947207.43023604</v>
      </c>
      <c r="K187" s="8">
        <f t="shared" si="45"/>
        <v>311740554.97363484</v>
      </c>
      <c r="L187" s="7">
        <v>0</v>
      </c>
      <c r="M187" s="7">
        <f t="shared" si="46"/>
        <v>51272421674.097176</v>
      </c>
      <c r="N187" s="147" t="s">
        <v>506</v>
      </c>
      <c r="O187" s="10">
        <f t="shared" si="51"/>
        <v>29</v>
      </c>
      <c r="P187" s="11">
        <f t="shared" si="55"/>
        <v>173874251.58046037</v>
      </c>
      <c r="Q187" s="11">
        <f t="shared" si="52"/>
        <v>312493476.48489577</v>
      </c>
      <c r="R187" s="39">
        <f t="shared" si="56"/>
        <v>486367728.06535614</v>
      </c>
      <c r="S187" s="41">
        <f t="shared" si="57"/>
        <v>1.6666666666666667</v>
      </c>
      <c r="T187" s="40">
        <f t="shared" si="60"/>
        <v>173874251.58046037</v>
      </c>
      <c r="U187" s="15">
        <f t="shared" si="61"/>
        <v>636738628.52846646</v>
      </c>
      <c r="V187" s="15">
        <f t="shared" si="58"/>
        <v>810612880.10892689</v>
      </c>
      <c r="W187" s="13"/>
      <c r="X187" s="14"/>
      <c r="Y187" s="146"/>
    </row>
    <row r="188" spans="1:25" x14ac:dyDescent="0.25">
      <c r="A188" s="1">
        <v>50192</v>
      </c>
      <c r="B188" s="9">
        <f t="shared" si="62"/>
        <v>30</v>
      </c>
      <c r="C188" s="5">
        <f>VLOOKUP(A188,Encargos!$A$8:$B$652,2,0)</f>
        <v>2.0439999999999998E-3</v>
      </c>
      <c r="D188">
        <f t="shared" si="59"/>
        <v>131</v>
      </c>
      <c r="E188" s="7">
        <f t="shared" si="53"/>
        <v>51272421674.097176</v>
      </c>
      <c r="F188" s="7">
        <f t="shared" si="54"/>
        <v>104800829.90185462</v>
      </c>
      <c r="G188" s="7">
        <f t="shared" si="47"/>
        <v>51377222503.999031</v>
      </c>
      <c r="H188" s="7">
        <f t="shared" si="48"/>
        <v>171257408.34666345</v>
      </c>
      <c r="I188" s="8">
        <f t="shared" si="49"/>
        <v>484676420.19022453</v>
      </c>
      <c r="J188" s="7">
        <f t="shared" si="50"/>
        <v>171257408.34666345</v>
      </c>
      <c r="K188" s="8">
        <f t="shared" si="45"/>
        <v>313419011.84356105</v>
      </c>
      <c r="L188" s="7">
        <v>0</v>
      </c>
      <c r="M188" s="7">
        <f t="shared" si="46"/>
        <v>51063803492.155472</v>
      </c>
      <c r="N188" s="147" t="s">
        <v>239</v>
      </c>
      <c r="O188" s="10">
        <f t="shared" si="51"/>
        <v>29</v>
      </c>
      <c r="P188" s="11">
        <f t="shared" si="55"/>
        <v>173160512.60402304</v>
      </c>
      <c r="Q188" s="11">
        <f t="shared" si="52"/>
        <v>314038264.9399929</v>
      </c>
      <c r="R188" s="39">
        <f t="shared" si="56"/>
        <v>487198777.54401594</v>
      </c>
      <c r="S188" s="41">
        <f t="shared" si="57"/>
        <v>1.6666666666666667</v>
      </c>
      <c r="T188" s="40">
        <f t="shared" si="60"/>
        <v>173160512.60402304</v>
      </c>
      <c r="U188" s="15">
        <f t="shared" si="61"/>
        <v>638837449.96933699</v>
      </c>
      <c r="V188" s="15">
        <f t="shared" si="58"/>
        <v>811997962.57335997</v>
      </c>
      <c r="W188" s="13"/>
      <c r="X188" s="14"/>
      <c r="Y188" s="146"/>
    </row>
    <row r="189" spans="1:25" x14ac:dyDescent="0.25">
      <c r="A189" s="1">
        <v>50222</v>
      </c>
      <c r="B189" s="9">
        <f t="shared" si="62"/>
        <v>31</v>
      </c>
      <c r="C189" s="5">
        <f>VLOOKUP(A189,Encargos!$A$8:$B$652,2,0)</f>
        <v>2.0439999999999998E-3</v>
      </c>
      <c r="D189">
        <f t="shared" si="59"/>
        <v>130</v>
      </c>
      <c r="E189" s="7">
        <f t="shared" si="53"/>
        <v>51063803492.155472</v>
      </c>
      <c r="F189" s="7">
        <f t="shared" si="54"/>
        <v>104374414.33796577</v>
      </c>
      <c r="G189" s="7">
        <f t="shared" si="47"/>
        <v>51168177906.493439</v>
      </c>
      <c r="H189" s="7">
        <f t="shared" si="48"/>
        <v>170560593.0216448</v>
      </c>
      <c r="I189" s="8">
        <f t="shared" si="49"/>
        <v>485667098.79309326</v>
      </c>
      <c r="J189" s="7">
        <f t="shared" si="50"/>
        <v>170560593.0216448</v>
      </c>
      <c r="K189" s="8">
        <f t="shared" si="45"/>
        <v>315106505.77144849</v>
      </c>
      <c r="L189" s="7">
        <v>0</v>
      </c>
      <c r="M189" s="7">
        <f t="shared" si="46"/>
        <v>50853071400.721992</v>
      </c>
      <c r="N189" s="147" t="s">
        <v>507</v>
      </c>
      <c r="O189" s="10">
        <f t="shared" si="51"/>
        <v>29</v>
      </c>
      <c r="P189" s="11">
        <f t="shared" si="55"/>
        <v>172403883.84966666</v>
      </c>
      <c r="Q189" s="11">
        <f t="shared" si="52"/>
        <v>315708990.37044013</v>
      </c>
      <c r="R189" s="39">
        <f t="shared" si="56"/>
        <v>488112874.22010678</v>
      </c>
      <c r="S189" s="41">
        <f t="shared" si="57"/>
        <v>1.6666666666666667</v>
      </c>
      <c r="T189" s="40">
        <f t="shared" si="60"/>
        <v>172403883.84966666</v>
      </c>
      <c r="U189" s="15">
        <f t="shared" si="61"/>
        <v>641117573.18384457</v>
      </c>
      <c r="V189" s="15">
        <f t="shared" si="58"/>
        <v>813521457.03351128</v>
      </c>
      <c r="W189" s="13"/>
      <c r="X189" s="14"/>
      <c r="Y189" s="146"/>
    </row>
    <row r="190" spans="1:25" x14ac:dyDescent="0.25">
      <c r="A190" s="1">
        <v>50253</v>
      </c>
      <c r="B190" s="9">
        <f t="shared" si="62"/>
        <v>31</v>
      </c>
      <c r="C190" s="5">
        <f>VLOOKUP(A190,Encargos!$A$8:$B$652,2,0)</f>
        <v>2.313E-3</v>
      </c>
      <c r="D190">
        <f t="shared" si="59"/>
        <v>129</v>
      </c>
      <c r="E190" s="7">
        <f t="shared" si="53"/>
        <v>50853071400.721992</v>
      </c>
      <c r="F190" s="7">
        <f t="shared" si="54"/>
        <v>117623154.14986996</v>
      </c>
      <c r="G190" s="7">
        <f t="shared" si="47"/>
        <v>50970694554.871864</v>
      </c>
      <c r="H190" s="7">
        <f t="shared" si="48"/>
        <v>169902315.18290621</v>
      </c>
      <c r="I190" s="8">
        <f t="shared" si="49"/>
        <v>486790446.79260176</v>
      </c>
      <c r="J190" s="7">
        <f t="shared" si="50"/>
        <v>169902315.18290621</v>
      </c>
      <c r="K190" s="8">
        <f t="shared" si="45"/>
        <v>316888131.60969555</v>
      </c>
      <c r="L190" s="7">
        <v>0</v>
      </c>
      <c r="M190" s="7">
        <f t="shared" si="46"/>
        <v>50653806423.262169</v>
      </c>
      <c r="N190" s="147" t="s">
        <v>508</v>
      </c>
      <c r="O190" s="10">
        <f t="shared" si="51"/>
        <v>29</v>
      </c>
      <c r="P190" s="11">
        <f t="shared" si="55"/>
        <v>171790987.59857693</v>
      </c>
      <c r="Q190" s="11">
        <f t="shared" si="52"/>
        <v>317573754.85289884</v>
      </c>
      <c r="R190" s="39">
        <f t="shared" si="56"/>
        <v>489364742.45147574</v>
      </c>
      <c r="S190" s="41">
        <f t="shared" si="57"/>
        <v>1.6666666666666667</v>
      </c>
      <c r="T190" s="40">
        <f t="shared" si="60"/>
        <v>171790987.59857693</v>
      </c>
      <c r="U190" s="15">
        <f t="shared" si="61"/>
        <v>643816916.487216</v>
      </c>
      <c r="V190" s="15">
        <f t="shared" si="58"/>
        <v>815607904.0857929</v>
      </c>
      <c r="W190" s="13"/>
      <c r="X190" s="14"/>
      <c r="Y190" s="146"/>
    </row>
    <row r="191" spans="1:25" x14ac:dyDescent="0.25">
      <c r="A191" s="1">
        <v>50284</v>
      </c>
      <c r="B191" s="9">
        <f t="shared" si="62"/>
        <v>30</v>
      </c>
      <c r="C191" s="5">
        <f>VLOOKUP(A191,Encargos!$A$8:$B$652,2,0)</f>
        <v>2.8509999999999998E-3</v>
      </c>
      <c r="D191">
        <f t="shared" si="59"/>
        <v>128</v>
      </c>
      <c r="E191" s="7">
        <f t="shared" si="53"/>
        <v>50653806423.262169</v>
      </c>
      <c r="F191" s="7">
        <f t="shared" si="54"/>
        <v>144414002.11272043</v>
      </c>
      <c r="G191" s="7">
        <f t="shared" si="47"/>
        <v>50798220425.374886</v>
      </c>
      <c r="H191" s="7">
        <f t="shared" si="48"/>
        <v>169327401.4179163</v>
      </c>
      <c r="I191" s="8">
        <f t="shared" si="49"/>
        <v>488178286.3564074</v>
      </c>
      <c r="J191" s="7">
        <f t="shared" si="50"/>
        <v>169327401.4179163</v>
      </c>
      <c r="K191" s="8">
        <f t="shared" si="45"/>
        <v>318850884.93849111</v>
      </c>
      <c r="L191" s="7">
        <v>0</v>
      </c>
      <c r="M191" s="7">
        <f t="shared" si="46"/>
        <v>50479369540.436394</v>
      </c>
      <c r="N191" s="147" t="s">
        <v>242</v>
      </c>
      <c r="O191" s="10">
        <f t="shared" si="51"/>
        <v>29</v>
      </c>
      <c r="P191" s="11">
        <f t="shared" si="55"/>
        <v>171371306.31386131</v>
      </c>
      <c r="Q191" s="11">
        <f t="shared" si="52"/>
        <v>319729585.63505304</v>
      </c>
      <c r="R191" s="39">
        <f t="shared" si="56"/>
        <v>491100891.94891435</v>
      </c>
      <c r="S191" s="41">
        <f t="shared" si="57"/>
        <v>1.6666666666666667</v>
      </c>
      <c r="T191" s="40">
        <f t="shared" si="60"/>
        <v>171371306.31386131</v>
      </c>
      <c r="U191" s="15">
        <f t="shared" si="61"/>
        <v>647130180.26766253</v>
      </c>
      <c r="V191" s="15">
        <f t="shared" si="58"/>
        <v>818501486.5815239</v>
      </c>
      <c r="W191" s="13"/>
      <c r="X191" s="14"/>
      <c r="Y191" s="146"/>
    </row>
    <row r="192" spans="1:25" x14ac:dyDescent="0.25">
      <c r="A192" s="1">
        <v>50314</v>
      </c>
      <c r="B192" s="9">
        <f t="shared" si="62"/>
        <v>31</v>
      </c>
      <c r="C192" s="5">
        <f>VLOOKUP(A192,Encargos!$A$8:$B$652,2,0)</f>
        <v>2.313E-3</v>
      </c>
      <c r="D192">
        <f t="shared" si="59"/>
        <v>127</v>
      </c>
      <c r="E192" s="7">
        <f t="shared" si="53"/>
        <v>50479369540.436394</v>
      </c>
      <c r="F192" s="7">
        <f t="shared" si="54"/>
        <v>116758781.74702938</v>
      </c>
      <c r="G192" s="7">
        <f t="shared" si="47"/>
        <v>50596128322.183426</v>
      </c>
      <c r="H192" s="7">
        <f t="shared" si="48"/>
        <v>168653761.07394478</v>
      </c>
      <c r="I192" s="8">
        <f t="shared" si="49"/>
        <v>489307442.73274976</v>
      </c>
      <c r="J192" s="7">
        <f t="shared" si="50"/>
        <v>168653761.07394478</v>
      </c>
      <c r="K192" s="8">
        <f t="shared" si="45"/>
        <v>320653681.65880501</v>
      </c>
      <c r="L192" s="7">
        <v>0</v>
      </c>
      <c r="M192" s="7">
        <f t="shared" si="46"/>
        <v>50275474640.52462</v>
      </c>
      <c r="N192" s="147" t="s">
        <v>401</v>
      </c>
      <c r="O192" s="10">
        <f t="shared" si="51"/>
        <v>29</v>
      </c>
      <c r="P192" s="11">
        <f t="shared" si="55"/>
        <v>170547596.93564987</v>
      </c>
      <c r="Q192" s="11">
        <f t="shared" si="52"/>
        <v>321347452.09459645</v>
      </c>
      <c r="R192" s="39">
        <f t="shared" si="56"/>
        <v>491895049.03024632</v>
      </c>
      <c r="S192" s="41">
        <f t="shared" si="57"/>
        <v>1.6666666666666667</v>
      </c>
      <c r="T192" s="40">
        <f t="shared" si="60"/>
        <v>170547596.93564987</v>
      </c>
      <c r="U192" s="15">
        <f t="shared" si="61"/>
        <v>649277484.78142738</v>
      </c>
      <c r="V192" s="15">
        <f t="shared" si="58"/>
        <v>819825081.71707726</v>
      </c>
      <c r="W192" s="13"/>
      <c r="X192" s="14"/>
      <c r="Y192" s="146"/>
    </row>
    <row r="193" spans="1:25" x14ac:dyDescent="0.25">
      <c r="A193" s="1">
        <v>50345</v>
      </c>
      <c r="B193" s="9">
        <f t="shared" si="62"/>
        <v>30</v>
      </c>
      <c r="C193" s="5">
        <f>VLOOKUP(A193,Encargos!$A$8:$B$652,2,0)</f>
        <v>2.313E-3</v>
      </c>
      <c r="D193">
        <f t="shared" si="59"/>
        <v>126</v>
      </c>
      <c r="E193" s="7">
        <f t="shared" si="53"/>
        <v>50275474640.52462</v>
      </c>
      <c r="F193" s="7">
        <f t="shared" si="54"/>
        <v>116287172.84353344</v>
      </c>
      <c r="G193" s="7">
        <f t="shared" si="47"/>
        <v>50391761813.368156</v>
      </c>
      <c r="H193" s="7">
        <f t="shared" si="48"/>
        <v>167972539.37789387</v>
      </c>
      <c r="I193" s="8">
        <f t="shared" si="49"/>
        <v>490439210.84779078</v>
      </c>
      <c r="J193" s="7">
        <f t="shared" si="50"/>
        <v>167972539.37789387</v>
      </c>
      <c r="K193" s="8">
        <f t="shared" si="45"/>
        <v>322466671.46989691</v>
      </c>
      <c r="L193" s="7">
        <v>0</v>
      </c>
      <c r="M193" s="7">
        <f t="shared" si="46"/>
        <v>50069295141.898254</v>
      </c>
      <c r="N193" s="147" t="s">
        <v>244</v>
      </c>
      <c r="O193" s="10">
        <f t="shared" si="51"/>
        <v>29</v>
      </c>
      <c r="P193" s="11">
        <f t="shared" si="55"/>
        <v>169931844.21161324</v>
      </c>
      <c r="Q193" s="11">
        <f t="shared" si="52"/>
        <v>323187646.9280799</v>
      </c>
      <c r="R193" s="39">
        <f t="shared" si="56"/>
        <v>493119491.13969314</v>
      </c>
      <c r="S193" s="41">
        <f t="shared" si="57"/>
        <v>1.6666666666666667</v>
      </c>
      <c r="T193" s="40">
        <f t="shared" si="60"/>
        <v>169931844.21161324</v>
      </c>
      <c r="U193" s="15">
        <f t="shared" si="61"/>
        <v>651933974.35454202</v>
      </c>
      <c r="V193" s="15">
        <f t="shared" si="58"/>
        <v>821865818.56615531</v>
      </c>
      <c r="W193" s="13"/>
      <c r="X193" s="14"/>
      <c r="Y193" s="146"/>
    </row>
    <row r="194" spans="1:25" x14ac:dyDescent="0.25">
      <c r="A194" s="1">
        <v>50375</v>
      </c>
      <c r="B194" s="9">
        <f t="shared" si="62"/>
        <v>31</v>
      </c>
      <c r="C194" s="5">
        <f>VLOOKUP(A194,Encargos!$A$8:$B$652,2,0)</f>
        <v>2.313E-3</v>
      </c>
      <c r="D194">
        <f t="shared" si="59"/>
        <v>125</v>
      </c>
      <c r="E194" s="7">
        <f t="shared" si="53"/>
        <v>50069295141.898254</v>
      </c>
      <c r="F194" s="7">
        <f t="shared" si="54"/>
        <v>115810279.66321066</v>
      </c>
      <c r="G194" s="7">
        <f t="shared" si="47"/>
        <v>50185105421.561462</v>
      </c>
      <c r="H194" s="7">
        <f t="shared" si="48"/>
        <v>167283684.73853821</v>
      </c>
      <c r="I194" s="8">
        <f t="shared" si="49"/>
        <v>491573596.74248153</v>
      </c>
      <c r="J194" s="7">
        <f t="shared" si="50"/>
        <v>167283684.73853821</v>
      </c>
      <c r="K194" s="8">
        <f t="shared" si="45"/>
        <v>324289912.00394332</v>
      </c>
      <c r="L194" s="7">
        <v>0</v>
      </c>
      <c r="M194" s="7">
        <f t="shared" si="46"/>
        <v>49860815509.557518</v>
      </c>
      <c r="N194" s="147" t="s">
        <v>402</v>
      </c>
      <c r="O194" s="10">
        <f t="shared" si="51"/>
        <v>29</v>
      </c>
      <c r="P194" s="11">
        <f t="shared" si="55"/>
        <v>169181637.31577808</v>
      </c>
      <c r="Q194" s="11">
        <f t="shared" si="52"/>
        <v>324991549.83454567</v>
      </c>
      <c r="R194" s="39">
        <f t="shared" si="56"/>
        <v>494173187.15032375</v>
      </c>
      <c r="S194" s="41">
        <f t="shared" si="57"/>
        <v>1.6666666666666667</v>
      </c>
      <c r="T194" s="40">
        <f t="shared" si="60"/>
        <v>169181637.31577808</v>
      </c>
      <c r="U194" s="15">
        <f t="shared" si="61"/>
        <v>654440341.26809478</v>
      </c>
      <c r="V194" s="15">
        <f t="shared" si="58"/>
        <v>823621978.58387291</v>
      </c>
      <c r="W194" s="13"/>
      <c r="X194" s="14"/>
      <c r="Y194" s="146"/>
    </row>
    <row r="195" spans="1:25" x14ac:dyDescent="0.25">
      <c r="A195" s="1">
        <v>50406</v>
      </c>
      <c r="B195" s="9">
        <f t="shared" si="62"/>
        <v>31</v>
      </c>
      <c r="C195" s="5">
        <f>VLOOKUP(A195,Encargos!$A$8:$B$652,2,0)</f>
        <v>2.0439999999999998E-3</v>
      </c>
      <c r="D195">
        <f t="shared" si="59"/>
        <v>124</v>
      </c>
      <c r="E195" s="7">
        <f t="shared" si="53"/>
        <v>49860815509.557518</v>
      </c>
      <c r="F195" s="7">
        <f t="shared" si="54"/>
        <v>101915506.90153556</v>
      </c>
      <c r="G195" s="7">
        <f t="shared" si="47"/>
        <v>49962731016.459053</v>
      </c>
      <c r="H195" s="7">
        <f t="shared" si="48"/>
        <v>166542436.7215302</v>
      </c>
      <c r="I195" s="8">
        <f t="shared" si="49"/>
        <v>492578373.17422318</v>
      </c>
      <c r="J195" s="7">
        <f t="shared" si="50"/>
        <v>166542436.7215302</v>
      </c>
      <c r="K195" s="8">
        <f t="shared" ref="K195:K258" si="63">I195-J195</f>
        <v>326035936.45269299</v>
      </c>
      <c r="L195" s="7">
        <v>0</v>
      </c>
      <c r="M195" s="7">
        <f t="shared" ref="M195:M258" si="64">G195+H195-I195</f>
        <v>49636695080.006355</v>
      </c>
      <c r="N195" s="147" t="s">
        <v>509</v>
      </c>
      <c r="O195" s="10">
        <f t="shared" si="51"/>
        <v>29</v>
      </c>
      <c r="P195" s="11">
        <f t="shared" si="55"/>
        <v>168399634.99526179</v>
      </c>
      <c r="Q195" s="11">
        <f t="shared" si="52"/>
        <v>326659318.15644312</v>
      </c>
      <c r="R195" s="39">
        <f t="shared" si="56"/>
        <v>495058953.15170491</v>
      </c>
      <c r="S195" s="41">
        <f t="shared" si="57"/>
        <v>1.7777777777777777</v>
      </c>
      <c r="T195" s="40">
        <f t="shared" si="60"/>
        <v>168399634.99526179</v>
      </c>
      <c r="U195" s="15">
        <f t="shared" si="61"/>
        <v>711705170.60776913</v>
      </c>
      <c r="V195" s="15">
        <f t="shared" si="58"/>
        <v>880104805.60303092</v>
      </c>
      <c r="W195" s="13"/>
      <c r="X195" s="14"/>
      <c r="Y195" s="146"/>
    </row>
    <row r="196" spans="1:25" x14ac:dyDescent="0.25">
      <c r="A196" s="1">
        <v>50437</v>
      </c>
      <c r="B196" s="9">
        <f t="shared" si="62"/>
        <v>28</v>
      </c>
      <c r="C196" s="5">
        <f>VLOOKUP(A196,Encargos!$A$8:$B$652,2,0)</f>
        <v>2.5820000000000001E-3</v>
      </c>
      <c r="D196">
        <f t="shared" si="59"/>
        <v>123</v>
      </c>
      <c r="E196" s="7">
        <f t="shared" si="53"/>
        <v>49636695080.006355</v>
      </c>
      <c r="F196" s="7">
        <f t="shared" si="54"/>
        <v>128161946.69657642</v>
      </c>
      <c r="G196" s="7">
        <f t="shared" ref="G196:G259" si="65">E196+F196</f>
        <v>49764857026.702934</v>
      </c>
      <c r="H196" s="7">
        <f t="shared" ref="H196:H259" si="66">G196*$C$1</f>
        <v>165882856.75567645</v>
      </c>
      <c r="I196" s="8">
        <f t="shared" ref="I196:I259" si="67">PMT($C$1,D196,-G196)</f>
        <v>493850210.533759</v>
      </c>
      <c r="J196" s="7">
        <f t="shared" ref="J196:J259" si="68">$C$1*G196</f>
        <v>165882856.75567645</v>
      </c>
      <c r="K196" s="8">
        <f t="shared" si="63"/>
        <v>327967353.77808255</v>
      </c>
      <c r="L196" s="7">
        <v>0</v>
      </c>
      <c r="M196" s="7">
        <f t="shared" si="64"/>
        <v>49436889672.92485</v>
      </c>
      <c r="N196" s="147" t="s">
        <v>247</v>
      </c>
      <c r="O196" s="10">
        <f t="shared" ref="O196:O259" si="69">N196-A196</f>
        <v>27</v>
      </c>
      <c r="P196" s="11">
        <f t="shared" si="55"/>
        <v>167887083.60365352</v>
      </c>
      <c r="Q196" s="11">
        <f t="shared" ref="Q196:Q259" si="70">K196*((1+C196)^((N196-A196)/B196))</f>
        <v>328783884.59415102</v>
      </c>
      <c r="R196" s="39">
        <f t="shared" si="56"/>
        <v>496670968.19780457</v>
      </c>
      <c r="S196" s="41">
        <f t="shared" si="57"/>
        <v>1.7777777777777777</v>
      </c>
      <c r="T196" s="40">
        <f t="shared" si="60"/>
        <v>167887083.60365352</v>
      </c>
      <c r="U196" s="15">
        <f t="shared" si="61"/>
        <v>715083526.52577674</v>
      </c>
      <c r="V196" s="15">
        <f t="shared" si="58"/>
        <v>882970610.12943029</v>
      </c>
      <c r="W196" s="13"/>
      <c r="X196" s="14"/>
      <c r="Y196" s="146"/>
    </row>
    <row r="197" spans="1:25" x14ac:dyDescent="0.25">
      <c r="A197" s="1">
        <v>50465</v>
      </c>
      <c r="B197" s="9">
        <f t="shared" si="62"/>
        <v>31</v>
      </c>
      <c r="C197" s="5">
        <f>VLOOKUP(A197,Encargos!$A$8:$B$652,2,0)</f>
        <v>2.0439999999999998E-3</v>
      </c>
      <c r="D197">
        <f t="shared" si="59"/>
        <v>122</v>
      </c>
      <c r="E197" s="7">
        <f t="shared" ref="E197:E260" si="71">M196</f>
        <v>49436889672.92485</v>
      </c>
      <c r="F197" s="7">
        <f t="shared" ref="F197:F260" si="72">E197*C197</f>
        <v>101049002.49145839</v>
      </c>
      <c r="G197" s="7">
        <f t="shared" si="65"/>
        <v>49537938675.416306</v>
      </c>
      <c r="H197" s="7">
        <f t="shared" si="66"/>
        <v>165126462.25138769</v>
      </c>
      <c r="I197" s="8">
        <f t="shared" si="67"/>
        <v>494859640.36408991</v>
      </c>
      <c r="J197" s="7">
        <f t="shared" si="68"/>
        <v>165126462.25138769</v>
      </c>
      <c r="K197" s="8">
        <f t="shared" si="63"/>
        <v>329733178.11270225</v>
      </c>
      <c r="L197" s="7">
        <v>0</v>
      </c>
      <c r="M197" s="7">
        <f t="shared" si="64"/>
        <v>49208205497.303604</v>
      </c>
      <c r="N197" s="147" t="s">
        <v>510</v>
      </c>
      <c r="O197" s="10">
        <f t="shared" si="69"/>
        <v>29</v>
      </c>
      <c r="P197" s="11">
        <f t="shared" ref="P197:P260" si="73">Q197*((1+$C$1)^(O197/B197)-1)+H197*((1+C197)^(O197/B197))*((1+$C$1)^(O197/B197))</f>
        <v>166988079.64230648</v>
      </c>
      <c r="Q197" s="11">
        <f t="shared" si="70"/>
        <v>330363628.9537698</v>
      </c>
      <c r="R197" s="39">
        <f t="shared" ref="R197:R260" si="74">P197+Q197</f>
        <v>497351708.59607625</v>
      </c>
      <c r="S197" s="41">
        <f t="shared" ref="S197:S260" si="75">(YEAR(A197)-2022)*100%/9</f>
        <v>1.7777777777777777</v>
      </c>
      <c r="T197" s="40">
        <f t="shared" si="60"/>
        <v>166988079.64230648</v>
      </c>
      <c r="U197" s="15">
        <f t="shared" si="61"/>
        <v>717192735.63960683</v>
      </c>
      <c r="V197" s="15">
        <f t="shared" ref="V197:V260" si="76">R197*S197</f>
        <v>884180815.28191328</v>
      </c>
      <c r="W197" s="13"/>
      <c r="X197" s="14"/>
      <c r="Y197" s="146"/>
    </row>
    <row r="198" spans="1:25" x14ac:dyDescent="0.25">
      <c r="A198" s="1">
        <v>50496</v>
      </c>
      <c r="B198" s="9">
        <f t="shared" si="62"/>
        <v>30</v>
      </c>
      <c r="C198" s="5">
        <f>VLOOKUP(A198,Encargos!$A$8:$B$652,2,0)</f>
        <v>2.0439999999999998E-3</v>
      </c>
      <c r="D198">
        <f t="shared" ref="D198:D261" si="77">D197-1</f>
        <v>121</v>
      </c>
      <c r="E198" s="7">
        <f t="shared" si="71"/>
        <v>49208205497.303604</v>
      </c>
      <c r="F198" s="7">
        <f t="shared" si="72"/>
        <v>100581572.03648856</v>
      </c>
      <c r="G198" s="7">
        <f t="shared" si="65"/>
        <v>49308787069.340096</v>
      </c>
      <c r="H198" s="7">
        <f t="shared" si="66"/>
        <v>164362623.56446698</v>
      </c>
      <c r="I198" s="8">
        <f t="shared" si="67"/>
        <v>495871133.4689942</v>
      </c>
      <c r="J198" s="7">
        <f t="shared" si="68"/>
        <v>164362623.56446698</v>
      </c>
      <c r="K198" s="8">
        <f t="shared" si="63"/>
        <v>331508509.90452719</v>
      </c>
      <c r="L198" s="7">
        <v>0</v>
      </c>
      <c r="M198" s="7">
        <f t="shared" si="64"/>
        <v>48977278559.43557</v>
      </c>
      <c r="N198" s="147" t="s">
        <v>249</v>
      </c>
      <c r="O198" s="10">
        <f t="shared" si="69"/>
        <v>29</v>
      </c>
      <c r="P198" s="11">
        <f t="shared" si="73"/>
        <v>166288246.22916716</v>
      </c>
      <c r="Q198" s="11">
        <f t="shared" si="70"/>
        <v>332163504.22042513</v>
      </c>
      <c r="R198" s="39">
        <f t="shared" si="74"/>
        <v>498451750.44959229</v>
      </c>
      <c r="S198" s="41">
        <f t="shared" si="75"/>
        <v>1.7777777777777777</v>
      </c>
      <c r="T198" s="40">
        <f t="shared" si="60"/>
        <v>166288246.22916716</v>
      </c>
      <c r="U198" s="15">
        <f t="shared" si="61"/>
        <v>719848199.01455235</v>
      </c>
      <c r="V198" s="15">
        <f t="shared" si="76"/>
        <v>886136445.24371958</v>
      </c>
      <c r="W198" s="13"/>
      <c r="X198" s="14"/>
      <c r="Y198" s="146"/>
    </row>
    <row r="199" spans="1:25" x14ac:dyDescent="0.25">
      <c r="A199" s="1">
        <v>50526</v>
      </c>
      <c r="B199" s="9">
        <f t="shared" si="62"/>
        <v>31</v>
      </c>
      <c r="C199" s="5">
        <f>VLOOKUP(A199,Encargos!$A$8:$B$652,2,0)</f>
        <v>2.313E-3</v>
      </c>
      <c r="D199">
        <f t="shared" si="77"/>
        <v>120</v>
      </c>
      <c r="E199" s="7">
        <f t="shared" si="71"/>
        <v>48977278559.43557</v>
      </c>
      <c r="F199" s="7">
        <f t="shared" si="72"/>
        <v>113284445.30797447</v>
      </c>
      <c r="G199" s="7">
        <f t="shared" si="65"/>
        <v>49090563004.743546</v>
      </c>
      <c r="H199" s="7">
        <f t="shared" si="66"/>
        <v>163635210.01581183</v>
      </c>
      <c r="I199" s="8">
        <f t="shared" si="67"/>
        <v>497018083.40070802</v>
      </c>
      <c r="J199" s="7">
        <f t="shared" si="68"/>
        <v>163635210.01581183</v>
      </c>
      <c r="K199" s="8">
        <f t="shared" si="63"/>
        <v>333382873.38489616</v>
      </c>
      <c r="L199" s="7">
        <v>0</v>
      </c>
      <c r="M199" s="7">
        <f t="shared" si="64"/>
        <v>48757180131.358643</v>
      </c>
      <c r="N199" s="147" t="s">
        <v>511</v>
      </c>
      <c r="O199" s="10">
        <f t="shared" si="69"/>
        <v>29</v>
      </c>
      <c r="P199" s="11">
        <f t="shared" si="73"/>
        <v>165542281.0429323</v>
      </c>
      <c r="Q199" s="11">
        <f t="shared" si="70"/>
        <v>334104184.86386347</v>
      </c>
      <c r="R199" s="39">
        <f t="shared" si="74"/>
        <v>499646465.90679574</v>
      </c>
      <c r="S199" s="41">
        <f t="shared" si="75"/>
        <v>1.7777777777777777</v>
      </c>
      <c r="T199" s="40">
        <f t="shared" si="60"/>
        <v>165542281.0429323</v>
      </c>
      <c r="U199" s="15">
        <f t="shared" si="61"/>
        <v>722718102.79137123</v>
      </c>
      <c r="V199" s="15">
        <f t="shared" si="76"/>
        <v>888260383.8343035</v>
      </c>
      <c r="W199" s="13"/>
      <c r="X199" s="14"/>
      <c r="Y199" s="146"/>
    </row>
    <row r="200" spans="1:25" x14ac:dyDescent="0.25">
      <c r="A200" s="1">
        <v>50557</v>
      </c>
      <c r="B200" s="9">
        <f t="shared" si="62"/>
        <v>30</v>
      </c>
      <c r="C200" s="5">
        <f>VLOOKUP(A200,Encargos!$A$8:$B$652,2,0)</f>
        <v>2.0439999999999998E-3</v>
      </c>
      <c r="D200">
        <f t="shared" si="77"/>
        <v>119</v>
      </c>
      <c r="E200" s="7">
        <f t="shared" si="71"/>
        <v>48757180131.358643</v>
      </c>
      <c r="F200" s="7">
        <f t="shared" si="72"/>
        <v>99659676.188497052</v>
      </c>
      <c r="G200" s="7">
        <f t="shared" si="65"/>
        <v>48856839807.547142</v>
      </c>
      <c r="H200" s="7">
        <f t="shared" si="66"/>
        <v>162856132.69182381</v>
      </c>
      <c r="I200" s="8">
        <f t="shared" si="67"/>
        <v>498033988.36317903</v>
      </c>
      <c r="J200" s="7">
        <f t="shared" si="68"/>
        <v>162856132.69182381</v>
      </c>
      <c r="K200" s="8">
        <f t="shared" si="63"/>
        <v>335177855.67135525</v>
      </c>
      <c r="L200" s="7">
        <v>0</v>
      </c>
      <c r="M200" s="7">
        <f t="shared" si="64"/>
        <v>48521661951.875786</v>
      </c>
      <c r="N200" s="147" t="s">
        <v>251</v>
      </c>
      <c r="O200" s="10">
        <f t="shared" si="69"/>
        <v>29</v>
      </c>
      <c r="P200" s="11">
        <f t="shared" si="73"/>
        <v>164785761.41410235</v>
      </c>
      <c r="Q200" s="11">
        <f t="shared" si="70"/>
        <v>335840099.87842798</v>
      </c>
      <c r="R200" s="39">
        <f t="shared" si="74"/>
        <v>500625861.2925303</v>
      </c>
      <c r="S200" s="41">
        <f t="shared" si="75"/>
        <v>1.7777777777777777</v>
      </c>
      <c r="T200" s="40">
        <f t="shared" si="60"/>
        <v>164785761.41410235</v>
      </c>
      <c r="U200" s="15">
        <f t="shared" si="61"/>
        <v>725215769.77261817</v>
      </c>
      <c r="V200" s="15">
        <f t="shared" si="76"/>
        <v>890001531.18672049</v>
      </c>
      <c r="W200" s="13"/>
      <c r="X200" s="14"/>
      <c r="Y200" s="146"/>
    </row>
    <row r="201" spans="1:25" x14ac:dyDescent="0.25">
      <c r="A201" s="1">
        <v>50587</v>
      </c>
      <c r="B201" s="9">
        <f t="shared" si="62"/>
        <v>31</v>
      </c>
      <c r="C201" s="5">
        <f>VLOOKUP(A201,Encargos!$A$8:$B$652,2,0)</f>
        <v>2.313E-3</v>
      </c>
      <c r="D201">
        <f t="shared" si="77"/>
        <v>118</v>
      </c>
      <c r="E201" s="7">
        <f t="shared" si="71"/>
        <v>48521661951.875786</v>
      </c>
      <c r="F201" s="7">
        <f t="shared" si="72"/>
        <v>112230604.09468868</v>
      </c>
      <c r="G201" s="7">
        <f t="shared" si="65"/>
        <v>48633892555.970474</v>
      </c>
      <c r="H201" s="7">
        <f t="shared" si="66"/>
        <v>162112975.18656826</v>
      </c>
      <c r="I201" s="8">
        <f t="shared" si="67"/>
        <v>499185940.97826308</v>
      </c>
      <c r="J201" s="7">
        <f t="shared" si="68"/>
        <v>162112975.18656826</v>
      </c>
      <c r="K201" s="8">
        <f t="shared" si="63"/>
        <v>337072965.79169482</v>
      </c>
      <c r="L201" s="7">
        <v>0</v>
      </c>
      <c r="M201" s="7">
        <f t="shared" si="64"/>
        <v>48296819590.17878</v>
      </c>
      <c r="N201" s="147" t="s">
        <v>512</v>
      </c>
      <c r="O201" s="10">
        <f t="shared" si="69"/>
        <v>29</v>
      </c>
      <c r="P201" s="11">
        <f t="shared" si="73"/>
        <v>164023526.57119969</v>
      </c>
      <c r="Q201" s="11">
        <f t="shared" si="70"/>
        <v>337802261.20212346</v>
      </c>
      <c r="R201" s="39">
        <f t="shared" si="74"/>
        <v>501825787.77332318</v>
      </c>
      <c r="S201" s="41">
        <f t="shared" si="75"/>
        <v>1.7777777777777777</v>
      </c>
      <c r="T201" s="40">
        <f t="shared" si="60"/>
        <v>164023526.57119969</v>
      </c>
      <c r="U201" s="15">
        <f t="shared" si="61"/>
        <v>728111207.24804151</v>
      </c>
      <c r="V201" s="15">
        <f t="shared" si="76"/>
        <v>892134733.81924117</v>
      </c>
      <c r="W201" s="13"/>
      <c r="X201" s="14"/>
      <c r="Y201" s="146"/>
    </row>
    <row r="202" spans="1:25" x14ac:dyDescent="0.25">
      <c r="A202" s="1">
        <v>50618</v>
      </c>
      <c r="B202" s="9">
        <f t="shared" si="62"/>
        <v>31</v>
      </c>
      <c r="C202" s="5">
        <f>VLOOKUP(A202,Encargos!$A$8:$B$652,2,0)</f>
        <v>2.313E-3</v>
      </c>
      <c r="D202">
        <f t="shared" si="77"/>
        <v>117</v>
      </c>
      <c r="E202" s="7">
        <f t="shared" si="71"/>
        <v>48296819590.17878</v>
      </c>
      <c r="F202" s="7">
        <f t="shared" si="72"/>
        <v>111710543.71208352</v>
      </c>
      <c r="G202" s="7">
        <f t="shared" si="65"/>
        <v>48408530133.890862</v>
      </c>
      <c r="H202" s="7">
        <f t="shared" si="66"/>
        <v>161361767.11296955</v>
      </c>
      <c r="I202" s="8">
        <f t="shared" si="67"/>
        <v>500340558.05974573</v>
      </c>
      <c r="J202" s="7">
        <f t="shared" si="68"/>
        <v>161361767.11296955</v>
      </c>
      <c r="K202" s="8">
        <f t="shared" si="63"/>
        <v>338978790.94677615</v>
      </c>
      <c r="L202" s="7">
        <v>0</v>
      </c>
      <c r="M202" s="7">
        <f t="shared" si="64"/>
        <v>48069551342.944084</v>
      </c>
      <c r="N202" s="147" t="s">
        <v>513</v>
      </c>
      <c r="O202" s="10">
        <f t="shared" si="69"/>
        <v>29</v>
      </c>
      <c r="P202" s="11">
        <f t="shared" si="73"/>
        <v>163274300.9953846</v>
      </c>
      <c r="Q202" s="11">
        <f t="shared" si="70"/>
        <v>339712209.8250581</v>
      </c>
      <c r="R202" s="39">
        <f t="shared" si="74"/>
        <v>502986510.82044268</v>
      </c>
      <c r="S202" s="41">
        <f t="shared" si="75"/>
        <v>1.7777777777777777</v>
      </c>
      <c r="T202" s="40">
        <f t="shared" si="60"/>
        <v>163274300.9953846</v>
      </c>
      <c r="U202" s="15">
        <f t="shared" si="61"/>
        <v>730923940.46318018</v>
      </c>
      <c r="V202" s="15">
        <f t="shared" si="76"/>
        <v>894198241.45856476</v>
      </c>
      <c r="W202" s="13"/>
      <c r="X202" s="14"/>
      <c r="Y202" s="146"/>
    </row>
    <row r="203" spans="1:25" x14ac:dyDescent="0.25">
      <c r="A203" s="1">
        <v>50649</v>
      </c>
      <c r="B203" s="9">
        <f t="shared" si="62"/>
        <v>30</v>
      </c>
      <c r="C203" s="5">
        <f>VLOOKUP(A203,Encargos!$A$8:$B$652,2,0)</f>
        <v>2.5820000000000001E-3</v>
      </c>
      <c r="D203">
        <f t="shared" si="77"/>
        <v>116</v>
      </c>
      <c r="E203" s="7">
        <f t="shared" si="71"/>
        <v>48069551342.944084</v>
      </c>
      <c r="F203" s="7">
        <f t="shared" si="72"/>
        <v>124115581.56748164</v>
      </c>
      <c r="G203" s="7">
        <f t="shared" si="65"/>
        <v>48193666924.511566</v>
      </c>
      <c r="H203" s="7">
        <f t="shared" si="66"/>
        <v>160645556.41503856</v>
      </c>
      <c r="I203" s="8">
        <f t="shared" si="67"/>
        <v>501632437.38065606</v>
      </c>
      <c r="J203" s="7">
        <f t="shared" si="68"/>
        <v>160645556.41503856</v>
      </c>
      <c r="K203" s="8">
        <f t="shared" si="63"/>
        <v>340986880.96561754</v>
      </c>
      <c r="L203" s="7">
        <v>0</v>
      </c>
      <c r="M203" s="7">
        <f t="shared" si="64"/>
        <v>47852680043.545952</v>
      </c>
      <c r="N203" s="147" t="s">
        <v>254</v>
      </c>
      <c r="O203" s="10">
        <f t="shared" si="69"/>
        <v>29</v>
      </c>
      <c r="P203" s="11">
        <f t="shared" si="73"/>
        <v>162666815.22384793</v>
      </c>
      <c r="Q203" s="11">
        <f t="shared" si="70"/>
        <v>341837924.89574701</v>
      </c>
      <c r="R203" s="39">
        <f t="shared" si="74"/>
        <v>504504740.11959493</v>
      </c>
      <c r="S203" s="41">
        <f t="shared" si="75"/>
        <v>1.7777777777777777</v>
      </c>
      <c r="T203" s="40">
        <f t="shared" si="60"/>
        <v>162666815.22384793</v>
      </c>
      <c r="U203" s="15">
        <f t="shared" si="61"/>
        <v>734230500.54432082</v>
      </c>
      <c r="V203" s="15">
        <f t="shared" si="76"/>
        <v>896897315.76816869</v>
      </c>
      <c r="W203" s="13"/>
      <c r="X203" s="14"/>
      <c r="Y203" s="146"/>
    </row>
    <row r="204" spans="1:25" x14ac:dyDescent="0.25">
      <c r="A204" s="1">
        <v>50679</v>
      </c>
      <c r="B204" s="9">
        <f t="shared" si="62"/>
        <v>31</v>
      </c>
      <c r="C204" s="5">
        <f>VLOOKUP(A204,Encargos!$A$8:$B$652,2,0)</f>
        <v>2.5820000000000001E-3</v>
      </c>
      <c r="D204">
        <f t="shared" si="77"/>
        <v>115</v>
      </c>
      <c r="E204" s="7">
        <f t="shared" si="71"/>
        <v>47852680043.545952</v>
      </c>
      <c r="F204" s="7">
        <f t="shared" si="72"/>
        <v>123555619.87243566</v>
      </c>
      <c r="G204" s="7">
        <f t="shared" si="65"/>
        <v>47976235663.418388</v>
      </c>
      <c r="H204" s="7">
        <f t="shared" si="66"/>
        <v>159920785.54472798</v>
      </c>
      <c r="I204" s="8">
        <f t="shared" si="67"/>
        <v>502927652.33397293</v>
      </c>
      <c r="J204" s="7">
        <f t="shared" si="68"/>
        <v>159920785.54472798</v>
      </c>
      <c r="K204" s="8">
        <f t="shared" si="63"/>
        <v>343006866.78924495</v>
      </c>
      <c r="L204" s="7">
        <v>0</v>
      </c>
      <c r="M204" s="7">
        <f t="shared" si="64"/>
        <v>47633228796.62915</v>
      </c>
      <c r="N204" s="147" t="s">
        <v>403</v>
      </c>
      <c r="O204" s="10">
        <f t="shared" si="69"/>
        <v>29</v>
      </c>
      <c r="P204" s="11">
        <f t="shared" si="73"/>
        <v>161878917.05855685</v>
      </c>
      <c r="Q204" s="11">
        <f t="shared" si="70"/>
        <v>343835303.27078539</v>
      </c>
      <c r="R204" s="39">
        <f t="shared" si="74"/>
        <v>505714220.32934225</v>
      </c>
      <c r="S204" s="41">
        <f t="shared" si="75"/>
        <v>1.7777777777777777</v>
      </c>
      <c r="T204" s="40">
        <f t="shared" si="60"/>
        <v>161878917.05855685</v>
      </c>
      <c r="U204" s="15">
        <f t="shared" si="61"/>
        <v>737168585.74916267</v>
      </c>
      <c r="V204" s="15">
        <f t="shared" si="76"/>
        <v>899047502.80771947</v>
      </c>
      <c r="W204" s="13"/>
      <c r="X204" s="14"/>
      <c r="Y204" s="146"/>
    </row>
    <row r="205" spans="1:25" x14ac:dyDescent="0.25">
      <c r="A205" s="1">
        <v>50710</v>
      </c>
      <c r="B205" s="9">
        <f t="shared" si="62"/>
        <v>30</v>
      </c>
      <c r="C205" s="5">
        <f>VLOOKUP(A205,Encargos!$A$8:$B$652,2,0)</f>
        <v>2.313E-3</v>
      </c>
      <c r="D205">
        <f t="shared" si="77"/>
        <v>114</v>
      </c>
      <c r="E205" s="7">
        <f t="shared" si="71"/>
        <v>47633228796.62915</v>
      </c>
      <c r="F205" s="7">
        <f t="shared" si="72"/>
        <v>110175658.20660323</v>
      </c>
      <c r="G205" s="7">
        <f t="shared" si="65"/>
        <v>47743404454.835754</v>
      </c>
      <c r="H205" s="7">
        <f t="shared" si="66"/>
        <v>159144681.51611918</v>
      </c>
      <c r="I205" s="8">
        <f t="shared" si="67"/>
        <v>504090923.99382144</v>
      </c>
      <c r="J205" s="7">
        <f t="shared" si="68"/>
        <v>159144681.51611918</v>
      </c>
      <c r="K205" s="8">
        <f t="shared" si="63"/>
        <v>344946242.47770226</v>
      </c>
      <c r="L205" s="7">
        <v>0</v>
      </c>
      <c r="M205" s="7">
        <f t="shared" si="64"/>
        <v>47398458212.358055</v>
      </c>
      <c r="N205" s="147" t="s">
        <v>256</v>
      </c>
      <c r="O205" s="10">
        <f t="shared" si="69"/>
        <v>29</v>
      </c>
      <c r="P205" s="11">
        <f t="shared" si="73"/>
        <v>161128333.66062555</v>
      </c>
      <c r="Q205" s="11">
        <f t="shared" si="70"/>
        <v>345717478.07264054</v>
      </c>
      <c r="R205" s="39">
        <f t="shared" si="74"/>
        <v>506845811.73326612</v>
      </c>
      <c r="S205" s="41">
        <f t="shared" si="75"/>
        <v>1.7777777777777777</v>
      </c>
      <c r="T205" s="40">
        <f t="shared" si="60"/>
        <v>161128333.66062555</v>
      </c>
      <c r="U205" s="15">
        <f t="shared" si="61"/>
        <v>739930887.1985141</v>
      </c>
      <c r="V205" s="15">
        <f t="shared" si="76"/>
        <v>901059220.85913968</v>
      </c>
      <c r="W205" s="13"/>
      <c r="X205" s="14"/>
      <c r="Y205" s="146"/>
    </row>
    <row r="206" spans="1:25" x14ac:dyDescent="0.25">
      <c r="A206" s="1">
        <v>50740</v>
      </c>
      <c r="B206" s="9">
        <f t="shared" si="62"/>
        <v>31</v>
      </c>
      <c r="C206" s="5">
        <f>VLOOKUP(A206,Encargos!$A$8:$B$652,2,0)</f>
        <v>2.0439999999999998E-3</v>
      </c>
      <c r="D206">
        <f t="shared" si="77"/>
        <v>113</v>
      </c>
      <c r="E206" s="7">
        <f t="shared" si="71"/>
        <v>47398458212.358055</v>
      </c>
      <c r="F206" s="7">
        <f t="shared" si="72"/>
        <v>96882448.586059853</v>
      </c>
      <c r="G206" s="7">
        <f t="shared" si="65"/>
        <v>47495340660.944115</v>
      </c>
      <c r="H206" s="7">
        <f t="shared" si="66"/>
        <v>158317802.20314705</v>
      </c>
      <c r="I206" s="8">
        <f t="shared" si="67"/>
        <v>505121285.84246486</v>
      </c>
      <c r="J206" s="7">
        <f t="shared" si="68"/>
        <v>158317802.20314705</v>
      </c>
      <c r="K206" s="8">
        <f t="shared" si="63"/>
        <v>346803483.63931781</v>
      </c>
      <c r="L206" s="7">
        <v>0</v>
      </c>
      <c r="M206" s="7">
        <f t="shared" si="64"/>
        <v>47148537177.304794</v>
      </c>
      <c r="N206" s="147" t="s">
        <v>404</v>
      </c>
      <c r="O206" s="10">
        <f t="shared" si="69"/>
        <v>29</v>
      </c>
      <c r="P206" s="11">
        <f t="shared" si="73"/>
        <v>160198457.83310616</v>
      </c>
      <c r="Q206" s="11">
        <f t="shared" si="70"/>
        <v>347466572.95655608</v>
      </c>
      <c r="R206" s="39">
        <f t="shared" si="74"/>
        <v>507665030.78966224</v>
      </c>
      <c r="S206" s="41">
        <f t="shared" si="75"/>
        <v>1.7777777777777777</v>
      </c>
      <c r="T206" s="40">
        <f t="shared" si="60"/>
        <v>160198457.83310616</v>
      </c>
      <c r="U206" s="15">
        <f t="shared" si="61"/>
        <v>742317152.45962667</v>
      </c>
      <c r="V206" s="15">
        <f t="shared" si="76"/>
        <v>902515610.29273283</v>
      </c>
      <c r="W206" s="13"/>
      <c r="X206" s="14"/>
      <c r="Y206" s="146"/>
    </row>
    <row r="207" spans="1:25" x14ac:dyDescent="0.25">
      <c r="A207" s="1">
        <v>50771</v>
      </c>
      <c r="B207" s="9">
        <f t="shared" si="62"/>
        <v>31</v>
      </c>
      <c r="C207" s="5">
        <f>VLOOKUP(A207,Encargos!$A$8:$B$652,2,0)</f>
        <v>2.0439999999999998E-3</v>
      </c>
      <c r="D207">
        <f t="shared" si="77"/>
        <v>112</v>
      </c>
      <c r="E207" s="7">
        <f t="shared" si="71"/>
        <v>47148537177.304794</v>
      </c>
      <c r="F207" s="7">
        <f t="shared" si="72"/>
        <v>96371609.990410984</v>
      </c>
      <c r="G207" s="7">
        <f t="shared" si="65"/>
        <v>47244908787.295204</v>
      </c>
      <c r="H207" s="7">
        <f t="shared" si="66"/>
        <v>157483029.29098403</v>
      </c>
      <c r="I207" s="8">
        <f t="shared" si="67"/>
        <v>506153753.75072676</v>
      </c>
      <c r="J207" s="7">
        <f t="shared" si="68"/>
        <v>157483029.29098403</v>
      </c>
      <c r="K207" s="8">
        <f t="shared" si="63"/>
        <v>348670724.45974272</v>
      </c>
      <c r="L207" s="7">
        <v>0</v>
      </c>
      <c r="M207" s="7">
        <f t="shared" si="64"/>
        <v>46896238062.835464</v>
      </c>
      <c r="N207" s="147" t="s">
        <v>514</v>
      </c>
      <c r="O207" s="10">
        <f t="shared" si="69"/>
        <v>29</v>
      </c>
      <c r="P207" s="11">
        <f t="shared" si="73"/>
        <v>159365314.16547811</v>
      </c>
      <c r="Q207" s="11">
        <f t="shared" si="70"/>
        <v>349337383.9471181</v>
      </c>
      <c r="R207" s="39">
        <f t="shared" si="74"/>
        <v>508702698.11259621</v>
      </c>
      <c r="S207" s="41">
        <f t="shared" si="75"/>
        <v>1.8888888888888888</v>
      </c>
      <c r="T207" s="40">
        <f t="shared" si="60"/>
        <v>159365314.16547811</v>
      </c>
      <c r="U207" s="15">
        <f t="shared" si="61"/>
        <v>801517560.04720366</v>
      </c>
      <c r="V207" s="15">
        <f t="shared" si="76"/>
        <v>960882874.21268177</v>
      </c>
      <c r="W207" s="13"/>
      <c r="X207" s="14"/>
      <c r="Y207" s="146"/>
    </row>
    <row r="208" spans="1:25" x14ac:dyDescent="0.25">
      <c r="A208" s="1">
        <v>50802</v>
      </c>
      <c r="B208" s="9">
        <f t="shared" si="62"/>
        <v>28</v>
      </c>
      <c r="C208" s="5">
        <f>VLOOKUP(A208,Encargos!$A$8:$B$652,2,0)</f>
        <v>2.8509999999999998E-3</v>
      </c>
      <c r="D208">
        <f t="shared" si="77"/>
        <v>111</v>
      </c>
      <c r="E208" s="7">
        <f t="shared" si="71"/>
        <v>46896238062.835464</v>
      </c>
      <c r="F208" s="7">
        <f t="shared" si="72"/>
        <v>133701174.71714389</v>
      </c>
      <c r="G208" s="7">
        <f t="shared" si="65"/>
        <v>47029939237.552605</v>
      </c>
      <c r="H208" s="7">
        <f t="shared" si="66"/>
        <v>156766464.12517536</v>
      </c>
      <c r="I208" s="8">
        <f t="shared" si="67"/>
        <v>507596798.10267013</v>
      </c>
      <c r="J208" s="7">
        <f t="shared" si="68"/>
        <v>156766464.12517536</v>
      </c>
      <c r="K208" s="8">
        <f t="shared" si="63"/>
        <v>350830333.97749478</v>
      </c>
      <c r="L208" s="7">
        <v>0</v>
      </c>
      <c r="M208" s="7">
        <f t="shared" si="64"/>
        <v>46679108903.575111</v>
      </c>
      <c r="N208" s="147" t="s">
        <v>259</v>
      </c>
      <c r="O208" s="10">
        <f t="shared" si="69"/>
        <v>27</v>
      </c>
      <c r="P208" s="11">
        <f t="shared" si="73"/>
        <v>158833370.29889056</v>
      </c>
      <c r="Q208" s="11">
        <f t="shared" si="70"/>
        <v>351794780.15899235</v>
      </c>
      <c r="R208" s="39">
        <f t="shared" si="74"/>
        <v>510628150.45788288</v>
      </c>
      <c r="S208" s="41">
        <f t="shared" si="75"/>
        <v>1.8888888888888888</v>
      </c>
      <c r="T208" s="40">
        <f t="shared" si="60"/>
        <v>158833370.29889056</v>
      </c>
      <c r="U208" s="15">
        <f t="shared" si="61"/>
        <v>805686469.45488811</v>
      </c>
      <c r="V208" s="15">
        <f t="shared" si="76"/>
        <v>964519839.7537787</v>
      </c>
      <c r="W208" s="13"/>
      <c r="X208" s="14"/>
      <c r="Y208" s="146"/>
    </row>
    <row r="209" spans="1:25" x14ac:dyDescent="0.25">
      <c r="A209" s="1">
        <v>50830</v>
      </c>
      <c r="B209" s="9">
        <f t="shared" si="62"/>
        <v>31</v>
      </c>
      <c r="C209" s="5">
        <f>VLOOKUP(A209,Encargos!$A$8:$B$652,2,0)</f>
        <v>2.313E-3</v>
      </c>
      <c r="D209">
        <f t="shared" si="77"/>
        <v>110</v>
      </c>
      <c r="E209" s="7">
        <f t="shared" si="71"/>
        <v>46679108903.575111</v>
      </c>
      <c r="F209" s="7">
        <f t="shared" si="72"/>
        <v>107968778.89396924</v>
      </c>
      <c r="G209" s="7">
        <f t="shared" si="65"/>
        <v>46787077682.469078</v>
      </c>
      <c r="H209" s="7">
        <f t="shared" si="66"/>
        <v>155956925.60823026</v>
      </c>
      <c r="I209" s="8">
        <f t="shared" si="67"/>
        <v>508770869.49668157</v>
      </c>
      <c r="J209" s="7">
        <f t="shared" si="68"/>
        <v>155956925.60823026</v>
      </c>
      <c r="K209" s="8">
        <f t="shared" si="63"/>
        <v>352813943.88845134</v>
      </c>
      <c r="L209" s="7">
        <v>0</v>
      </c>
      <c r="M209" s="7">
        <f t="shared" si="64"/>
        <v>46434263738.580627</v>
      </c>
      <c r="N209" s="147" t="s">
        <v>515</v>
      </c>
      <c r="O209" s="10">
        <f t="shared" si="69"/>
        <v>29</v>
      </c>
      <c r="P209" s="11">
        <f t="shared" si="73"/>
        <v>157884107.62162805</v>
      </c>
      <c r="Q209" s="11">
        <f t="shared" si="70"/>
        <v>353577296.68184054</v>
      </c>
      <c r="R209" s="39">
        <f t="shared" si="74"/>
        <v>511461404.30346859</v>
      </c>
      <c r="S209" s="41">
        <f t="shared" si="75"/>
        <v>1.8888888888888888</v>
      </c>
      <c r="T209" s="40">
        <f t="shared" si="60"/>
        <v>157884107.62162805</v>
      </c>
      <c r="U209" s="15">
        <f t="shared" si="61"/>
        <v>808209656.06270146</v>
      </c>
      <c r="V209" s="15">
        <f t="shared" si="76"/>
        <v>966093763.68432951</v>
      </c>
      <c r="W209" s="13"/>
      <c r="X209" s="14"/>
      <c r="Y209" s="146"/>
    </row>
    <row r="210" spans="1:25" x14ac:dyDescent="0.25">
      <c r="A210" s="1">
        <v>50861</v>
      </c>
      <c r="B210" s="9">
        <f t="shared" si="62"/>
        <v>30</v>
      </c>
      <c r="C210" s="5">
        <f>VLOOKUP(A210,Encargos!$A$8:$B$652,2,0)</f>
        <v>1.506E-3</v>
      </c>
      <c r="D210">
        <f t="shared" si="77"/>
        <v>109</v>
      </c>
      <c r="E210" s="7">
        <f t="shared" si="71"/>
        <v>46434263738.580627</v>
      </c>
      <c r="F210" s="7">
        <f t="shared" si="72"/>
        <v>69930001.190302417</v>
      </c>
      <c r="G210" s="7">
        <f t="shared" si="65"/>
        <v>46504193739.770927</v>
      </c>
      <c r="H210" s="7">
        <f t="shared" si="66"/>
        <v>155013979.13256976</v>
      </c>
      <c r="I210" s="8">
        <f t="shared" si="67"/>
        <v>509537078.42614353</v>
      </c>
      <c r="J210" s="7">
        <f t="shared" si="68"/>
        <v>155013979.13256976</v>
      </c>
      <c r="K210" s="8">
        <f t="shared" si="63"/>
        <v>354523099.29357374</v>
      </c>
      <c r="L210" s="7">
        <v>0</v>
      </c>
      <c r="M210" s="7">
        <f t="shared" si="64"/>
        <v>46149670640.477356</v>
      </c>
      <c r="N210" s="147" t="s">
        <v>261</v>
      </c>
      <c r="O210" s="10">
        <f t="shared" si="69"/>
        <v>29</v>
      </c>
      <c r="P210" s="11">
        <f t="shared" si="73"/>
        <v>156883783.41084605</v>
      </c>
      <c r="Q210" s="11">
        <f t="shared" si="70"/>
        <v>355039201.07376045</v>
      </c>
      <c r="R210" s="39">
        <f t="shared" si="74"/>
        <v>511922984.4846065</v>
      </c>
      <c r="S210" s="41">
        <f t="shared" si="75"/>
        <v>1.8888888888888888</v>
      </c>
      <c r="T210" s="40">
        <f t="shared" ref="T210:T273" si="78">IF(V210&lt;P210,V210,P210)</f>
        <v>156883783.41084605</v>
      </c>
      <c r="U210" s="15">
        <f t="shared" ref="U210:U273" si="79">V210-T210</f>
        <v>810081853.94896626</v>
      </c>
      <c r="V210" s="15">
        <f t="shared" si="76"/>
        <v>966965637.35981226</v>
      </c>
      <c r="W210" s="13"/>
      <c r="X210" s="14"/>
      <c r="Y210" s="146"/>
    </row>
    <row r="211" spans="1:25" x14ac:dyDescent="0.25">
      <c r="A211" s="1">
        <v>50891</v>
      </c>
      <c r="B211" s="9">
        <f t="shared" si="62"/>
        <v>31</v>
      </c>
      <c r="C211" s="5">
        <f>VLOOKUP(A211,Encargos!$A$8:$B$652,2,0)</f>
        <v>2.8509999999999998E-3</v>
      </c>
      <c r="D211">
        <f t="shared" si="77"/>
        <v>108</v>
      </c>
      <c r="E211" s="7">
        <f t="shared" si="71"/>
        <v>46149670640.477356</v>
      </c>
      <c r="F211" s="7">
        <f t="shared" si="72"/>
        <v>131572710.99600093</v>
      </c>
      <c r="G211" s="7">
        <f t="shared" si="65"/>
        <v>46281243351.473358</v>
      </c>
      <c r="H211" s="7">
        <f t="shared" si="66"/>
        <v>154270811.17157787</v>
      </c>
      <c r="I211" s="8">
        <f t="shared" si="67"/>
        <v>510989768.63673657</v>
      </c>
      <c r="J211" s="7">
        <f t="shared" si="68"/>
        <v>154270811.17157787</v>
      </c>
      <c r="K211" s="8">
        <f t="shared" si="63"/>
        <v>356718957.4651587</v>
      </c>
      <c r="L211" s="7">
        <v>0</v>
      </c>
      <c r="M211" s="7">
        <f t="shared" si="64"/>
        <v>45924524394.008202</v>
      </c>
      <c r="N211" s="147" t="s">
        <v>516</v>
      </c>
      <c r="O211" s="10">
        <f t="shared" si="69"/>
        <v>29</v>
      </c>
      <c r="P211" s="11">
        <f t="shared" si="73"/>
        <v>156279710.27764466</v>
      </c>
      <c r="Q211" s="11">
        <f t="shared" si="70"/>
        <v>357670262.52981341</v>
      </c>
      <c r="R211" s="39">
        <f t="shared" si="74"/>
        <v>513949972.80745804</v>
      </c>
      <c r="S211" s="41">
        <f t="shared" si="75"/>
        <v>1.8888888888888888</v>
      </c>
      <c r="T211" s="40">
        <f t="shared" si="78"/>
        <v>156279710.27764466</v>
      </c>
      <c r="U211" s="15">
        <f t="shared" si="79"/>
        <v>814514682.80310941</v>
      </c>
      <c r="V211" s="15">
        <f t="shared" si="76"/>
        <v>970794393.08075404</v>
      </c>
      <c r="W211" s="13"/>
      <c r="X211" s="14"/>
      <c r="Y211" s="146"/>
    </row>
    <row r="212" spans="1:25" x14ac:dyDescent="0.25">
      <c r="A212" s="1">
        <v>50922</v>
      </c>
      <c r="B212" s="9">
        <f t="shared" si="62"/>
        <v>30</v>
      </c>
      <c r="C212" s="5">
        <f>VLOOKUP(A212,Encargos!$A$8:$B$652,2,0)</f>
        <v>1.7750000000000001E-3</v>
      </c>
      <c r="D212">
        <f t="shared" si="77"/>
        <v>107</v>
      </c>
      <c r="E212" s="7">
        <f t="shared" si="71"/>
        <v>45924524394.008202</v>
      </c>
      <c r="F212" s="7">
        <f t="shared" si="72"/>
        <v>81516030.799364567</v>
      </c>
      <c r="G212" s="7">
        <f t="shared" si="65"/>
        <v>46006040424.807564</v>
      </c>
      <c r="H212" s="7">
        <f t="shared" si="66"/>
        <v>153353468.08269188</v>
      </c>
      <c r="I212" s="8">
        <f t="shared" si="67"/>
        <v>511896775.47606683</v>
      </c>
      <c r="J212" s="7">
        <f t="shared" si="68"/>
        <v>153353468.08269188</v>
      </c>
      <c r="K212" s="8">
        <f t="shared" si="63"/>
        <v>358543307.39337492</v>
      </c>
      <c r="L212" s="7">
        <v>0</v>
      </c>
      <c r="M212" s="7">
        <f t="shared" si="64"/>
        <v>45647497117.414192</v>
      </c>
      <c r="N212" s="147" t="s">
        <v>263</v>
      </c>
      <c r="O212" s="10">
        <f t="shared" si="69"/>
        <v>29</v>
      </c>
      <c r="P212" s="11">
        <f t="shared" si="73"/>
        <v>155268772.86242127</v>
      </c>
      <c r="Q212" s="11">
        <f t="shared" si="70"/>
        <v>359158489.76307797</v>
      </c>
      <c r="R212" s="39">
        <f t="shared" si="74"/>
        <v>514427262.62549925</v>
      </c>
      <c r="S212" s="41">
        <f t="shared" si="75"/>
        <v>1.8888888888888888</v>
      </c>
      <c r="T212" s="40">
        <f t="shared" si="78"/>
        <v>155268772.86242127</v>
      </c>
      <c r="U212" s="15">
        <f t="shared" si="79"/>
        <v>816427167.65241063</v>
      </c>
      <c r="V212" s="15">
        <f t="shared" si="76"/>
        <v>971695940.5148319</v>
      </c>
      <c r="W212" s="13"/>
      <c r="X212" s="14"/>
      <c r="Y212" s="146"/>
    </row>
    <row r="213" spans="1:25" x14ac:dyDescent="0.25">
      <c r="A213" s="1">
        <v>50952</v>
      </c>
      <c r="B213" s="9">
        <f t="shared" si="62"/>
        <v>31</v>
      </c>
      <c r="C213" s="5">
        <f>VLOOKUP(A213,Encargos!$A$8:$B$652,2,0)</f>
        <v>2.5820000000000001E-3</v>
      </c>
      <c r="D213">
        <f t="shared" si="77"/>
        <v>106</v>
      </c>
      <c r="E213" s="7">
        <f t="shared" si="71"/>
        <v>45647497117.414192</v>
      </c>
      <c r="F213" s="7">
        <f t="shared" si="72"/>
        <v>117861837.55716345</v>
      </c>
      <c r="G213" s="7">
        <f t="shared" si="65"/>
        <v>45765358954.971359</v>
      </c>
      <c r="H213" s="7">
        <f t="shared" si="66"/>
        <v>152551196.51657119</v>
      </c>
      <c r="I213" s="8">
        <f t="shared" si="67"/>
        <v>513218492.95034599</v>
      </c>
      <c r="J213" s="7">
        <f t="shared" si="68"/>
        <v>152551196.51657119</v>
      </c>
      <c r="K213" s="8">
        <f t="shared" si="63"/>
        <v>360667296.43377483</v>
      </c>
      <c r="L213" s="7">
        <v>0</v>
      </c>
      <c r="M213" s="7">
        <f t="shared" si="64"/>
        <v>45404691658.537582</v>
      </c>
      <c r="N213" s="147" t="s">
        <v>517</v>
      </c>
      <c r="O213" s="10">
        <f t="shared" si="69"/>
        <v>29</v>
      </c>
      <c r="P213" s="11">
        <f t="shared" si="73"/>
        <v>154523692.63065967</v>
      </c>
      <c r="Q213" s="11">
        <f t="shared" si="70"/>
        <v>361538386.70920038</v>
      </c>
      <c r="R213" s="39">
        <f t="shared" si="74"/>
        <v>516062079.33986008</v>
      </c>
      <c r="S213" s="41">
        <f t="shared" si="75"/>
        <v>1.8888888888888888</v>
      </c>
      <c r="T213" s="40">
        <f t="shared" si="78"/>
        <v>154523692.63065967</v>
      </c>
      <c r="U213" s="15">
        <f t="shared" si="79"/>
        <v>820260235.01129818</v>
      </c>
      <c r="V213" s="15">
        <f t="shared" si="76"/>
        <v>974783927.64195788</v>
      </c>
      <c r="W213" s="13"/>
      <c r="X213" s="14"/>
      <c r="Y213" s="146"/>
    </row>
    <row r="214" spans="1:25" x14ac:dyDescent="0.25">
      <c r="A214" s="1">
        <v>50983</v>
      </c>
      <c r="B214" s="9">
        <f t="shared" si="62"/>
        <v>31</v>
      </c>
      <c r="C214" s="5">
        <f>VLOOKUP(A214,Encargos!$A$8:$B$652,2,0)</f>
        <v>2.313E-3</v>
      </c>
      <c r="D214">
        <f t="shared" si="77"/>
        <v>105</v>
      </c>
      <c r="E214" s="7">
        <f t="shared" si="71"/>
        <v>45404691658.537582</v>
      </c>
      <c r="F214" s="7">
        <f t="shared" si="72"/>
        <v>105021051.80619742</v>
      </c>
      <c r="G214" s="7">
        <f t="shared" si="65"/>
        <v>45509712710.343781</v>
      </c>
      <c r="H214" s="7">
        <f t="shared" si="66"/>
        <v>151699042.3678126</v>
      </c>
      <c r="I214" s="8">
        <f t="shared" si="67"/>
        <v>514405567.32454014</v>
      </c>
      <c r="J214" s="7">
        <f t="shared" si="68"/>
        <v>151699042.3678126</v>
      </c>
      <c r="K214" s="8">
        <f t="shared" si="63"/>
        <v>362706524.9567275</v>
      </c>
      <c r="L214" s="7">
        <v>0</v>
      </c>
      <c r="M214" s="7">
        <f t="shared" si="64"/>
        <v>45147006185.387054</v>
      </c>
      <c r="N214" s="147" t="s">
        <v>518</v>
      </c>
      <c r="O214" s="10">
        <f t="shared" si="69"/>
        <v>29</v>
      </c>
      <c r="P214" s="11">
        <f t="shared" si="73"/>
        <v>153634618.65804395</v>
      </c>
      <c r="Q214" s="11">
        <f t="shared" si="70"/>
        <v>363491281.4659366</v>
      </c>
      <c r="R214" s="39">
        <f t="shared" si="74"/>
        <v>517125900.12398052</v>
      </c>
      <c r="S214" s="41">
        <f t="shared" si="75"/>
        <v>1.8888888888888888</v>
      </c>
      <c r="T214" s="40">
        <f t="shared" si="78"/>
        <v>153634618.65804395</v>
      </c>
      <c r="U214" s="15">
        <f t="shared" si="79"/>
        <v>823158748.2428081</v>
      </c>
      <c r="V214" s="15">
        <f t="shared" si="76"/>
        <v>976793366.90085208</v>
      </c>
      <c r="W214" s="13"/>
      <c r="X214" s="14"/>
      <c r="Y214" s="146"/>
    </row>
    <row r="215" spans="1:25" x14ac:dyDescent="0.25">
      <c r="A215" s="1">
        <v>51014</v>
      </c>
      <c r="B215" s="9">
        <f t="shared" si="62"/>
        <v>30</v>
      </c>
      <c r="C215" s="5">
        <f>VLOOKUP(A215,Encargos!$A$8:$B$652,2,0)</f>
        <v>2.313E-3</v>
      </c>
      <c r="D215">
        <f t="shared" si="77"/>
        <v>104</v>
      </c>
      <c r="E215" s="7">
        <f t="shared" si="71"/>
        <v>45147006185.387054</v>
      </c>
      <c r="F215" s="7">
        <f t="shared" si="72"/>
        <v>104425025.30680026</v>
      </c>
      <c r="G215" s="7">
        <f t="shared" si="65"/>
        <v>45251431210.693855</v>
      </c>
      <c r="H215" s="7">
        <f t="shared" si="66"/>
        <v>150838104.0356462</v>
      </c>
      <c r="I215" s="8">
        <f t="shared" si="67"/>
        <v>515595387.40176183</v>
      </c>
      <c r="J215" s="7">
        <f t="shared" si="68"/>
        <v>150838104.0356462</v>
      </c>
      <c r="K215" s="8">
        <f t="shared" si="63"/>
        <v>364757283.36611563</v>
      </c>
      <c r="L215" s="7">
        <v>0</v>
      </c>
      <c r="M215" s="7">
        <f t="shared" si="64"/>
        <v>44886673927.327736</v>
      </c>
      <c r="N215" s="147" t="s">
        <v>266</v>
      </c>
      <c r="O215" s="10">
        <f t="shared" si="69"/>
        <v>29</v>
      </c>
      <c r="P215" s="11">
        <f t="shared" si="73"/>
        <v>152840334.97641996</v>
      </c>
      <c r="Q215" s="11">
        <f t="shared" si="70"/>
        <v>365572812.76114339</v>
      </c>
      <c r="R215" s="39">
        <f t="shared" si="74"/>
        <v>518413147.73756337</v>
      </c>
      <c r="S215" s="41">
        <f t="shared" si="75"/>
        <v>1.8888888888888888</v>
      </c>
      <c r="T215" s="40">
        <f t="shared" si="78"/>
        <v>152840334.97641996</v>
      </c>
      <c r="U215" s="15">
        <f t="shared" si="79"/>
        <v>826384499.63897753</v>
      </c>
      <c r="V215" s="15">
        <f t="shared" si="76"/>
        <v>979224834.61539745</v>
      </c>
      <c r="W215" s="13"/>
      <c r="X215" s="14"/>
      <c r="Y215" s="146"/>
    </row>
    <row r="216" spans="1:25" x14ac:dyDescent="0.25">
      <c r="A216" s="1">
        <v>51044</v>
      </c>
      <c r="B216" s="9">
        <f t="shared" si="62"/>
        <v>31</v>
      </c>
      <c r="C216" s="5">
        <f>VLOOKUP(A216,Encargos!$A$8:$B$652,2,0)</f>
        <v>2.8509999999999998E-3</v>
      </c>
      <c r="D216">
        <f t="shared" si="77"/>
        <v>103</v>
      </c>
      <c r="E216" s="7">
        <f t="shared" si="71"/>
        <v>44886673927.327736</v>
      </c>
      <c r="F216" s="7">
        <f t="shared" si="72"/>
        <v>127971907.36681136</v>
      </c>
      <c r="G216" s="7">
        <f t="shared" si="65"/>
        <v>45014645834.69455</v>
      </c>
      <c r="H216" s="7">
        <f t="shared" si="66"/>
        <v>150048819.44898185</v>
      </c>
      <c r="I216" s="8">
        <f t="shared" si="67"/>
        <v>517065349.85124421</v>
      </c>
      <c r="J216" s="7">
        <f t="shared" si="68"/>
        <v>150048819.44898185</v>
      </c>
      <c r="K216" s="8">
        <f t="shared" si="63"/>
        <v>367016530.40226233</v>
      </c>
      <c r="L216" s="7">
        <v>0</v>
      </c>
      <c r="M216" s="7">
        <f t="shared" si="64"/>
        <v>44647629304.29229</v>
      </c>
      <c r="N216" s="147" t="s">
        <v>405</v>
      </c>
      <c r="O216" s="10">
        <f t="shared" si="69"/>
        <v>29</v>
      </c>
      <c r="P216" s="11">
        <f t="shared" si="73"/>
        <v>152065453.10975555</v>
      </c>
      <c r="Q216" s="11">
        <f t="shared" si="70"/>
        <v>367995297.23502243</v>
      </c>
      <c r="R216" s="39">
        <f t="shared" si="74"/>
        <v>520060750.34477794</v>
      </c>
      <c r="S216" s="41">
        <f t="shared" si="75"/>
        <v>1.8888888888888888</v>
      </c>
      <c r="T216" s="40">
        <f t="shared" si="78"/>
        <v>152065453.10975555</v>
      </c>
      <c r="U216" s="15">
        <f t="shared" si="79"/>
        <v>830271519.76371396</v>
      </c>
      <c r="V216" s="15">
        <f t="shared" si="76"/>
        <v>982336972.87346947</v>
      </c>
      <c r="W216" s="13"/>
      <c r="X216" s="14"/>
      <c r="Y216" s="146"/>
    </row>
    <row r="217" spans="1:25" x14ac:dyDescent="0.25">
      <c r="A217" s="1">
        <v>51075</v>
      </c>
      <c r="B217" s="9">
        <f t="shared" si="62"/>
        <v>30</v>
      </c>
      <c r="C217" s="5">
        <f>VLOOKUP(A217,Encargos!$A$8:$B$652,2,0)</f>
        <v>2.313E-3</v>
      </c>
      <c r="D217">
        <f t="shared" si="77"/>
        <v>102</v>
      </c>
      <c r="E217" s="7">
        <f t="shared" si="71"/>
        <v>44647629304.29229</v>
      </c>
      <c r="F217" s="7">
        <f t="shared" si="72"/>
        <v>103269966.58082807</v>
      </c>
      <c r="G217" s="7">
        <f t="shared" si="65"/>
        <v>44750899270.873116</v>
      </c>
      <c r="H217" s="7">
        <f t="shared" si="66"/>
        <v>149169664.23624372</v>
      </c>
      <c r="I217" s="8">
        <f t="shared" si="67"/>
        <v>518261322.00545019</v>
      </c>
      <c r="J217" s="7">
        <f t="shared" si="68"/>
        <v>149169664.23624372</v>
      </c>
      <c r="K217" s="8">
        <f t="shared" si="63"/>
        <v>369091657.76920646</v>
      </c>
      <c r="L217" s="7">
        <v>0</v>
      </c>
      <c r="M217" s="7">
        <f t="shared" si="64"/>
        <v>44381807613.103912</v>
      </c>
      <c r="N217" s="147" t="s">
        <v>268</v>
      </c>
      <c r="O217" s="10">
        <f t="shared" si="69"/>
        <v>29</v>
      </c>
      <c r="P217" s="11">
        <f t="shared" si="73"/>
        <v>151176773.81829771</v>
      </c>
      <c r="Q217" s="11">
        <f t="shared" si="70"/>
        <v>369916878.01866257</v>
      </c>
      <c r="R217" s="39">
        <f t="shared" si="74"/>
        <v>521093651.83696032</v>
      </c>
      <c r="S217" s="41">
        <f t="shared" si="75"/>
        <v>1.8888888888888888</v>
      </c>
      <c r="T217" s="40">
        <f t="shared" si="78"/>
        <v>151176773.81829771</v>
      </c>
      <c r="U217" s="15">
        <f t="shared" si="79"/>
        <v>833111235.20707166</v>
      </c>
      <c r="V217" s="15">
        <f t="shared" si="76"/>
        <v>984288009.02536941</v>
      </c>
      <c r="W217" s="13"/>
      <c r="X217" s="14"/>
      <c r="Y217" s="146"/>
    </row>
    <row r="218" spans="1:25" x14ac:dyDescent="0.25">
      <c r="A218" s="1">
        <v>51105</v>
      </c>
      <c r="B218" s="9">
        <f t="shared" si="62"/>
        <v>31</v>
      </c>
      <c r="C218" s="5">
        <f>VLOOKUP(A218,Encargos!$A$8:$B$652,2,0)</f>
        <v>2.0439999999999998E-3</v>
      </c>
      <c r="D218">
        <f t="shared" si="77"/>
        <v>101</v>
      </c>
      <c r="E218" s="7">
        <f t="shared" si="71"/>
        <v>44381807613.103912</v>
      </c>
      <c r="F218" s="7">
        <f t="shared" si="72"/>
        <v>90716414.761184394</v>
      </c>
      <c r="G218" s="7">
        <f t="shared" si="65"/>
        <v>44472524027.865097</v>
      </c>
      <c r="H218" s="7">
        <f t="shared" si="66"/>
        <v>148241746.75955033</v>
      </c>
      <c r="I218" s="8">
        <f t="shared" si="67"/>
        <v>519320648.14762944</v>
      </c>
      <c r="J218" s="7">
        <f t="shared" si="68"/>
        <v>148241746.75955033</v>
      </c>
      <c r="K218" s="8">
        <f t="shared" si="63"/>
        <v>371078901.38807911</v>
      </c>
      <c r="L218" s="7">
        <v>0</v>
      </c>
      <c r="M218" s="7">
        <f t="shared" si="64"/>
        <v>44101445126.47702</v>
      </c>
      <c r="N218" s="147" t="s">
        <v>406</v>
      </c>
      <c r="O218" s="10">
        <f t="shared" si="69"/>
        <v>29</v>
      </c>
      <c r="P218" s="11">
        <f t="shared" si="73"/>
        <v>150147494.41655633</v>
      </c>
      <c r="Q218" s="11">
        <f t="shared" si="70"/>
        <v>371788405.37800688</v>
      </c>
      <c r="R218" s="39">
        <f t="shared" si="74"/>
        <v>521935899.79456317</v>
      </c>
      <c r="S218" s="41">
        <f t="shared" si="75"/>
        <v>1.8888888888888888</v>
      </c>
      <c r="T218" s="40">
        <f t="shared" si="78"/>
        <v>150147494.41655633</v>
      </c>
      <c r="U218" s="15">
        <f t="shared" si="79"/>
        <v>835731427.41761851</v>
      </c>
      <c r="V218" s="15">
        <f t="shared" si="76"/>
        <v>985878921.83417487</v>
      </c>
      <c r="W218" s="13"/>
      <c r="X218" s="14"/>
      <c r="Y218" s="146"/>
    </row>
    <row r="219" spans="1:25" x14ac:dyDescent="0.25">
      <c r="A219" s="1">
        <v>51136</v>
      </c>
      <c r="B219" s="9">
        <f t="shared" si="62"/>
        <v>31</v>
      </c>
      <c r="C219" s="5">
        <f>VLOOKUP(A219,Encargos!$A$8:$B$652,2,0)</f>
        <v>2.0439999999999998E-3</v>
      </c>
      <c r="D219">
        <f t="shared" si="77"/>
        <v>100</v>
      </c>
      <c r="E219" s="7">
        <f t="shared" si="71"/>
        <v>44101445126.47702</v>
      </c>
      <c r="F219" s="7">
        <f t="shared" si="72"/>
        <v>90143353.838519022</v>
      </c>
      <c r="G219" s="7">
        <f t="shared" si="65"/>
        <v>44191588480.315536</v>
      </c>
      <c r="H219" s="7">
        <f t="shared" si="66"/>
        <v>147305294.93438512</v>
      </c>
      <c r="I219" s="8">
        <f t="shared" si="67"/>
        <v>520382139.55244309</v>
      </c>
      <c r="J219" s="7">
        <f t="shared" si="68"/>
        <v>147305294.93438512</v>
      </c>
      <c r="K219" s="8">
        <f t="shared" si="63"/>
        <v>373076844.61805797</v>
      </c>
      <c r="L219" s="7">
        <v>0</v>
      </c>
      <c r="M219" s="7">
        <f t="shared" si="64"/>
        <v>43818511635.697479</v>
      </c>
      <c r="N219" s="147" t="s">
        <v>519</v>
      </c>
      <c r="O219" s="10">
        <f t="shared" si="69"/>
        <v>29</v>
      </c>
      <c r="P219" s="11">
        <f t="shared" si="73"/>
        <v>149212568.09221506</v>
      </c>
      <c r="Q219" s="11">
        <f t="shared" si="70"/>
        <v>373790168.68152809</v>
      </c>
      <c r="R219" s="39">
        <f t="shared" si="74"/>
        <v>523002736.77374315</v>
      </c>
      <c r="S219" s="41">
        <f t="shared" si="75"/>
        <v>2</v>
      </c>
      <c r="T219" s="40">
        <f t="shared" si="78"/>
        <v>149212568.09221506</v>
      </c>
      <c r="U219" s="15">
        <f t="shared" si="79"/>
        <v>896792905.45527124</v>
      </c>
      <c r="V219" s="15">
        <f t="shared" si="76"/>
        <v>1046005473.5474863</v>
      </c>
      <c r="W219" s="13"/>
      <c r="X219" s="14"/>
      <c r="Y219" s="146"/>
    </row>
    <row r="220" spans="1:25" x14ac:dyDescent="0.25">
      <c r="A220" s="1">
        <v>51167</v>
      </c>
      <c r="B220" s="9">
        <f t="shared" si="62"/>
        <v>29</v>
      </c>
      <c r="C220" s="5">
        <f>VLOOKUP(A220,Encargos!$A$8:$B$652,2,0)</f>
        <v>2.5820000000000001E-3</v>
      </c>
      <c r="D220">
        <f t="shared" si="77"/>
        <v>99</v>
      </c>
      <c r="E220" s="7">
        <f t="shared" si="71"/>
        <v>43818511635.697479</v>
      </c>
      <c r="F220" s="7">
        <f t="shared" si="72"/>
        <v>113139397.0433709</v>
      </c>
      <c r="G220" s="7">
        <f t="shared" si="65"/>
        <v>43931651032.740852</v>
      </c>
      <c r="H220" s="7">
        <f t="shared" si="66"/>
        <v>146438836.77580285</v>
      </c>
      <c r="I220" s="8">
        <f t="shared" si="67"/>
        <v>521725766.23676753</v>
      </c>
      <c r="J220" s="7">
        <f t="shared" si="68"/>
        <v>146438836.77580285</v>
      </c>
      <c r="K220" s="8">
        <f t="shared" si="63"/>
        <v>375286929.46096468</v>
      </c>
      <c r="L220" s="7">
        <v>0</v>
      </c>
      <c r="M220" s="7">
        <f t="shared" si="64"/>
        <v>43556364103.279884</v>
      </c>
      <c r="N220" s="147" t="s">
        <v>330</v>
      </c>
      <c r="O220" s="10">
        <f t="shared" si="69"/>
        <v>27</v>
      </c>
      <c r="P220" s="11">
        <f t="shared" si="73"/>
        <v>148413688.89687407</v>
      </c>
      <c r="Q220" s="11">
        <f t="shared" si="70"/>
        <v>376189013.10763687</v>
      </c>
      <c r="R220" s="39">
        <f t="shared" si="74"/>
        <v>524602702.00451094</v>
      </c>
      <c r="S220" s="41">
        <f t="shared" si="75"/>
        <v>2</v>
      </c>
      <c r="T220" s="40">
        <f t="shared" si="78"/>
        <v>148413688.89687407</v>
      </c>
      <c r="U220" s="15">
        <f t="shared" si="79"/>
        <v>900791715.11214781</v>
      </c>
      <c r="V220" s="15">
        <f t="shared" si="76"/>
        <v>1049205404.0090219</v>
      </c>
      <c r="W220" s="13"/>
      <c r="X220" s="14"/>
      <c r="Y220" s="146"/>
    </row>
    <row r="221" spans="1:25" x14ac:dyDescent="0.25">
      <c r="A221" s="1">
        <v>51196</v>
      </c>
      <c r="B221" s="9">
        <f t="shared" ref="B221:B284" si="80">DAY(EDATE(A221,1)-1)</f>
        <v>31</v>
      </c>
      <c r="C221" s="5">
        <f>VLOOKUP(A221,Encargos!$A$8:$B$652,2,0)</f>
        <v>2.5820000000000001E-3</v>
      </c>
      <c r="D221">
        <f t="shared" si="77"/>
        <v>98</v>
      </c>
      <c r="E221" s="7">
        <f t="shared" si="71"/>
        <v>43556364103.279884</v>
      </c>
      <c r="F221" s="7">
        <f t="shared" si="72"/>
        <v>112462532.11466867</v>
      </c>
      <c r="G221" s="7">
        <f t="shared" si="65"/>
        <v>43668826635.394554</v>
      </c>
      <c r="H221" s="7">
        <f t="shared" si="66"/>
        <v>145562755.45131519</v>
      </c>
      <c r="I221" s="8">
        <f t="shared" si="67"/>
        <v>523072862.16519076</v>
      </c>
      <c r="J221" s="7">
        <f t="shared" si="68"/>
        <v>145562755.45131519</v>
      </c>
      <c r="K221" s="8">
        <f t="shared" si="63"/>
        <v>377510106.71387553</v>
      </c>
      <c r="L221" s="7">
        <v>0</v>
      </c>
      <c r="M221" s="7">
        <f t="shared" si="64"/>
        <v>43291316528.680679</v>
      </c>
      <c r="N221" s="147" t="s">
        <v>520</v>
      </c>
      <c r="O221" s="10">
        <f t="shared" si="69"/>
        <v>29</v>
      </c>
      <c r="P221" s="11">
        <f t="shared" si="73"/>
        <v>147549172.54068619</v>
      </c>
      <c r="Q221" s="11">
        <f t="shared" si="70"/>
        <v>378421876.05388749</v>
      </c>
      <c r="R221" s="39">
        <f t="shared" si="74"/>
        <v>525971048.59457368</v>
      </c>
      <c r="S221" s="41">
        <f t="shared" si="75"/>
        <v>2</v>
      </c>
      <c r="T221" s="40">
        <f t="shared" si="78"/>
        <v>147549172.54068619</v>
      </c>
      <c r="U221" s="15">
        <f t="shared" si="79"/>
        <v>904392924.6484611</v>
      </c>
      <c r="V221" s="15">
        <f t="shared" si="76"/>
        <v>1051942097.1891474</v>
      </c>
      <c r="W221" s="13"/>
      <c r="X221" s="14"/>
      <c r="Y221" s="146"/>
    </row>
    <row r="222" spans="1:25" x14ac:dyDescent="0.25">
      <c r="A222" s="1">
        <v>51227</v>
      </c>
      <c r="B222" s="9">
        <f t="shared" si="80"/>
        <v>30</v>
      </c>
      <c r="C222" s="5">
        <f>VLOOKUP(A222,Encargos!$A$8:$B$652,2,0)</f>
        <v>1.7750000000000001E-3</v>
      </c>
      <c r="D222">
        <f t="shared" si="77"/>
        <v>97</v>
      </c>
      <c r="E222" s="7">
        <f t="shared" si="71"/>
        <v>43291316528.680679</v>
      </c>
      <c r="F222" s="7">
        <f t="shared" si="72"/>
        <v>76842086.838408217</v>
      </c>
      <c r="G222" s="7">
        <f t="shared" si="65"/>
        <v>43368158615.519089</v>
      </c>
      <c r="H222" s="7">
        <f t="shared" si="66"/>
        <v>144560528.71839696</v>
      </c>
      <c r="I222" s="8">
        <f t="shared" si="67"/>
        <v>524001316.49553418</v>
      </c>
      <c r="J222" s="7">
        <f t="shared" si="68"/>
        <v>144560528.71839696</v>
      </c>
      <c r="K222" s="8">
        <f t="shared" si="63"/>
        <v>379440787.77713722</v>
      </c>
      <c r="L222" s="7">
        <v>0</v>
      </c>
      <c r="M222" s="7">
        <f t="shared" si="64"/>
        <v>42988717827.741951</v>
      </c>
      <c r="N222" s="147" t="s">
        <v>273</v>
      </c>
      <c r="O222" s="10">
        <f t="shared" si="69"/>
        <v>29</v>
      </c>
      <c r="P222" s="11">
        <f t="shared" si="73"/>
        <v>146499815.00025818</v>
      </c>
      <c r="Q222" s="11">
        <f t="shared" si="70"/>
        <v>380091825.68015581</v>
      </c>
      <c r="R222" s="39">
        <f t="shared" si="74"/>
        <v>526591640.68041396</v>
      </c>
      <c r="S222" s="41">
        <f t="shared" si="75"/>
        <v>2</v>
      </c>
      <c r="T222" s="40">
        <f t="shared" si="78"/>
        <v>146499815.00025818</v>
      </c>
      <c r="U222" s="15">
        <f t="shared" si="79"/>
        <v>906683466.36056972</v>
      </c>
      <c r="V222" s="15">
        <f t="shared" si="76"/>
        <v>1053183281.3608279</v>
      </c>
      <c r="W222" s="13"/>
      <c r="X222" s="14"/>
      <c r="Y222" s="146"/>
    </row>
    <row r="223" spans="1:25" x14ac:dyDescent="0.25">
      <c r="A223" s="1">
        <v>51257</v>
      </c>
      <c r="B223" s="9">
        <f t="shared" si="80"/>
        <v>31</v>
      </c>
      <c r="C223" s="5">
        <f>VLOOKUP(A223,Encargos!$A$8:$B$652,2,0)</f>
        <v>2.313E-3</v>
      </c>
      <c r="D223">
        <f t="shared" si="77"/>
        <v>96</v>
      </c>
      <c r="E223" s="7">
        <f t="shared" si="71"/>
        <v>42988717827.741951</v>
      </c>
      <c r="F223" s="7">
        <f t="shared" si="72"/>
        <v>99432904.335567132</v>
      </c>
      <c r="G223" s="7">
        <f t="shared" si="65"/>
        <v>43088150732.077515</v>
      </c>
      <c r="H223" s="7">
        <f t="shared" si="66"/>
        <v>143627169.10692507</v>
      </c>
      <c r="I223" s="8">
        <f t="shared" si="67"/>
        <v>525213331.5405882</v>
      </c>
      <c r="J223" s="7">
        <f t="shared" si="68"/>
        <v>143627169.10692507</v>
      </c>
      <c r="K223" s="8">
        <f t="shared" si="63"/>
        <v>381586162.43366313</v>
      </c>
      <c r="L223" s="7">
        <v>0</v>
      </c>
      <c r="M223" s="7">
        <f t="shared" si="64"/>
        <v>42706564569.643852</v>
      </c>
      <c r="N223" s="147" t="s">
        <v>521</v>
      </c>
      <c r="O223" s="10">
        <f t="shared" si="69"/>
        <v>29</v>
      </c>
      <c r="P223" s="11">
        <f t="shared" si="73"/>
        <v>145579051.90844905</v>
      </c>
      <c r="Q223" s="11">
        <f t="shared" si="70"/>
        <v>382411767.16969502</v>
      </c>
      <c r="R223" s="39">
        <f t="shared" si="74"/>
        <v>527990819.07814407</v>
      </c>
      <c r="S223" s="41">
        <f t="shared" si="75"/>
        <v>2</v>
      </c>
      <c r="T223" s="40">
        <f t="shared" si="78"/>
        <v>145579051.90844905</v>
      </c>
      <c r="U223" s="15">
        <f t="shared" si="79"/>
        <v>910402586.24783909</v>
      </c>
      <c r="V223" s="15">
        <f t="shared" si="76"/>
        <v>1055981638.1562881</v>
      </c>
      <c r="W223" s="13"/>
      <c r="X223" s="14"/>
      <c r="Y223" s="146"/>
    </row>
    <row r="224" spans="1:25" x14ac:dyDescent="0.25">
      <c r="A224" s="1">
        <v>51288</v>
      </c>
      <c r="B224" s="9">
        <f t="shared" si="80"/>
        <v>30</v>
      </c>
      <c r="C224" s="5">
        <f>VLOOKUP(A224,Encargos!$A$8:$B$652,2,0)</f>
        <v>2.313E-3</v>
      </c>
      <c r="D224">
        <f t="shared" si="77"/>
        <v>95</v>
      </c>
      <c r="E224" s="7">
        <f t="shared" si="71"/>
        <v>42706564569.643852</v>
      </c>
      <c r="F224" s="7">
        <f t="shared" si="72"/>
        <v>98780283.849586233</v>
      </c>
      <c r="G224" s="7">
        <f t="shared" si="65"/>
        <v>42805344853.493439</v>
      </c>
      <c r="H224" s="7">
        <f t="shared" si="66"/>
        <v>142684482.84497812</v>
      </c>
      <c r="I224" s="8">
        <f t="shared" si="67"/>
        <v>526428149.97644156</v>
      </c>
      <c r="J224" s="7">
        <f t="shared" si="68"/>
        <v>142684482.84497812</v>
      </c>
      <c r="K224" s="8">
        <f t="shared" si="63"/>
        <v>383743667.13146341</v>
      </c>
      <c r="L224" s="7">
        <v>0</v>
      </c>
      <c r="M224" s="7">
        <f t="shared" si="64"/>
        <v>42421601186.361977</v>
      </c>
      <c r="N224" s="147" t="s">
        <v>275</v>
      </c>
      <c r="O224" s="10">
        <f t="shared" si="69"/>
        <v>29</v>
      </c>
      <c r="P224" s="11">
        <f t="shared" si="73"/>
        <v>144703465.47570905</v>
      </c>
      <c r="Q224" s="11">
        <f t="shared" si="70"/>
        <v>384601646.54674309</v>
      </c>
      <c r="R224" s="39">
        <f t="shared" si="74"/>
        <v>529305112.02245212</v>
      </c>
      <c r="S224" s="41">
        <f t="shared" si="75"/>
        <v>2</v>
      </c>
      <c r="T224" s="40">
        <f t="shared" si="78"/>
        <v>144703465.47570905</v>
      </c>
      <c r="U224" s="15">
        <f t="shared" si="79"/>
        <v>913906758.56919515</v>
      </c>
      <c r="V224" s="15">
        <f t="shared" si="76"/>
        <v>1058610224.0449042</v>
      </c>
      <c r="W224" s="13"/>
      <c r="X224" s="14"/>
      <c r="Y224" s="146"/>
    </row>
    <row r="225" spans="1:25" x14ac:dyDescent="0.25">
      <c r="A225" s="1">
        <v>51318</v>
      </c>
      <c r="B225" s="9">
        <f t="shared" si="80"/>
        <v>31</v>
      </c>
      <c r="C225" s="5">
        <f>VLOOKUP(A225,Encargos!$A$8:$B$652,2,0)</f>
        <v>2.313E-3</v>
      </c>
      <c r="D225">
        <f t="shared" si="77"/>
        <v>94</v>
      </c>
      <c r="E225" s="7">
        <f t="shared" si="71"/>
        <v>42421601186.361977</v>
      </c>
      <c r="F225" s="7">
        <f t="shared" si="72"/>
        <v>98121163.544055253</v>
      </c>
      <c r="G225" s="7">
        <f t="shared" si="65"/>
        <v>42519722349.906029</v>
      </c>
      <c r="H225" s="7">
        <f t="shared" si="66"/>
        <v>141732407.83302009</v>
      </c>
      <c r="I225" s="8">
        <f t="shared" si="67"/>
        <v>527645778.28733706</v>
      </c>
      <c r="J225" s="7">
        <f t="shared" si="68"/>
        <v>141732407.83302009</v>
      </c>
      <c r="K225" s="8">
        <f t="shared" si="63"/>
        <v>385913370.45431697</v>
      </c>
      <c r="L225" s="7">
        <v>0</v>
      </c>
      <c r="M225" s="7">
        <f t="shared" si="64"/>
        <v>42133808979.451714</v>
      </c>
      <c r="N225" s="147" t="s">
        <v>522</v>
      </c>
      <c r="O225" s="10">
        <f t="shared" si="69"/>
        <v>29</v>
      </c>
      <c r="P225" s="11">
        <f t="shared" si="73"/>
        <v>143687791.74835527</v>
      </c>
      <c r="Q225" s="11">
        <f t="shared" si="70"/>
        <v>386748337.59335864</v>
      </c>
      <c r="R225" s="39">
        <f t="shared" si="74"/>
        <v>530436129.34171391</v>
      </c>
      <c r="S225" s="41">
        <f t="shared" si="75"/>
        <v>2</v>
      </c>
      <c r="T225" s="40">
        <f t="shared" si="78"/>
        <v>143687791.74835527</v>
      </c>
      <c r="U225" s="15">
        <f t="shared" si="79"/>
        <v>917184466.93507254</v>
      </c>
      <c r="V225" s="15">
        <f t="shared" si="76"/>
        <v>1060872258.6834278</v>
      </c>
      <c r="W225" s="13"/>
      <c r="X225" s="14"/>
      <c r="Y225" s="146"/>
    </row>
    <row r="226" spans="1:25" x14ac:dyDescent="0.25">
      <c r="A226" s="1">
        <v>51349</v>
      </c>
      <c r="B226" s="9">
        <f t="shared" si="80"/>
        <v>31</v>
      </c>
      <c r="C226" s="5">
        <f>VLOOKUP(A226,Encargos!$A$8:$B$652,2,0)</f>
        <v>2.313E-3</v>
      </c>
      <c r="D226">
        <f t="shared" si="77"/>
        <v>93</v>
      </c>
      <c r="E226" s="7">
        <f t="shared" si="71"/>
        <v>42133808979.451714</v>
      </c>
      <c r="F226" s="7">
        <f t="shared" si="72"/>
        <v>97455500.169471815</v>
      </c>
      <c r="G226" s="7">
        <f t="shared" si="65"/>
        <v>42231264479.621185</v>
      </c>
      <c r="H226" s="7">
        <f t="shared" si="66"/>
        <v>140770881.5987373</v>
      </c>
      <c r="I226" s="8">
        <f t="shared" si="67"/>
        <v>528866222.97251582</v>
      </c>
      <c r="J226" s="7">
        <f t="shared" si="68"/>
        <v>140770881.5987373</v>
      </c>
      <c r="K226" s="8">
        <f t="shared" si="63"/>
        <v>388095341.37377852</v>
      </c>
      <c r="L226" s="7">
        <v>0</v>
      </c>
      <c r="M226" s="7">
        <f t="shared" si="64"/>
        <v>41843169138.247406</v>
      </c>
      <c r="N226" s="147" t="s">
        <v>523</v>
      </c>
      <c r="O226" s="10">
        <f t="shared" si="69"/>
        <v>29</v>
      </c>
      <c r="P226" s="11">
        <f t="shared" si="73"/>
        <v>142727998.6556752</v>
      </c>
      <c r="Q226" s="11">
        <f t="shared" si="70"/>
        <v>388935029.45320624</v>
      </c>
      <c r="R226" s="39">
        <f t="shared" si="74"/>
        <v>531663028.10888147</v>
      </c>
      <c r="S226" s="41">
        <f t="shared" si="75"/>
        <v>2</v>
      </c>
      <c r="T226" s="40">
        <f t="shared" si="78"/>
        <v>142727998.6556752</v>
      </c>
      <c r="U226" s="15">
        <f t="shared" si="79"/>
        <v>920598057.56208777</v>
      </c>
      <c r="V226" s="15">
        <f t="shared" si="76"/>
        <v>1063326056.2177629</v>
      </c>
      <c r="W226" s="13"/>
      <c r="X226" s="14"/>
      <c r="Y226" s="146"/>
    </row>
    <row r="227" spans="1:25" x14ac:dyDescent="0.25">
      <c r="A227" s="1">
        <v>51380</v>
      </c>
      <c r="B227" s="9">
        <f t="shared" si="80"/>
        <v>30</v>
      </c>
      <c r="C227" s="5">
        <f>VLOOKUP(A227,Encargos!$A$8:$B$652,2,0)</f>
        <v>2.5820000000000001E-3</v>
      </c>
      <c r="D227">
        <f t="shared" si="77"/>
        <v>92</v>
      </c>
      <c r="E227" s="7">
        <f t="shared" si="71"/>
        <v>41843169138.247406</v>
      </c>
      <c r="F227" s="7">
        <f t="shared" si="72"/>
        <v>108039062.71495481</v>
      </c>
      <c r="G227" s="7">
        <f t="shared" si="65"/>
        <v>41951208200.962364</v>
      </c>
      <c r="H227" s="7">
        <f t="shared" si="66"/>
        <v>139837360.66987455</v>
      </c>
      <c r="I227" s="8">
        <f t="shared" si="67"/>
        <v>530231755.56023073</v>
      </c>
      <c r="J227" s="7">
        <f t="shared" si="68"/>
        <v>139837360.66987455</v>
      </c>
      <c r="K227" s="8">
        <f t="shared" si="63"/>
        <v>390394394.89035618</v>
      </c>
      <c r="L227" s="7">
        <v>0</v>
      </c>
      <c r="M227" s="7">
        <f t="shared" si="64"/>
        <v>41560813806.072006</v>
      </c>
      <c r="N227" s="147" t="s">
        <v>278</v>
      </c>
      <c r="O227" s="10">
        <f t="shared" si="69"/>
        <v>29</v>
      </c>
      <c r="P227" s="11">
        <f t="shared" si="73"/>
        <v>141899064.07310846</v>
      </c>
      <c r="Q227" s="11">
        <f t="shared" si="70"/>
        <v>391368751.37934238</v>
      </c>
      <c r="R227" s="39">
        <f t="shared" si="74"/>
        <v>533267815.45245087</v>
      </c>
      <c r="S227" s="41">
        <f t="shared" si="75"/>
        <v>2</v>
      </c>
      <c r="T227" s="40">
        <f t="shared" si="78"/>
        <v>141899064.07310846</v>
      </c>
      <c r="U227" s="15">
        <f t="shared" si="79"/>
        <v>924636566.83179331</v>
      </c>
      <c r="V227" s="15">
        <f t="shared" si="76"/>
        <v>1066535630.9049017</v>
      </c>
      <c r="W227" s="13"/>
      <c r="X227" s="14"/>
      <c r="Y227" s="146"/>
    </row>
    <row r="228" spans="1:25" x14ac:dyDescent="0.25">
      <c r="A228" s="1">
        <v>51410</v>
      </c>
      <c r="B228" s="9">
        <f t="shared" si="80"/>
        <v>31</v>
      </c>
      <c r="C228" s="5">
        <f>VLOOKUP(A228,Encargos!$A$8:$B$652,2,0)</f>
        <v>2.8509999999999998E-3</v>
      </c>
      <c r="D228">
        <f t="shared" si="77"/>
        <v>91</v>
      </c>
      <c r="E228" s="7">
        <f t="shared" si="71"/>
        <v>41560813806.072006</v>
      </c>
      <c r="F228" s="7">
        <f t="shared" si="72"/>
        <v>118489880.16111128</v>
      </c>
      <c r="G228" s="7">
        <f t="shared" si="65"/>
        <v>41679303686.233116</v>
      </c>
      <c r="H228" s="7">
        <f t="shared" si="66"/>
        <v>138931012.28744373</v>
      </c>
      <c r="I228" s="8">
        <f t="shared" si="67"/>
        <v>531743446.29533309</v>
      </c>
      <c r="J228" s="7">
        <f t="shared" si="68"/>
        <v>138931012.28744373</v>
      </c>
      <c r="K228" s="8">
        <f t="shared" si="63"/>
        <v>392812434.00788939</v>
      </c>
      <c r="L228" s="7">
        <v>0</v>
      </c>
      <c r="M228" s="7">
        <f t="shared" si="64"/>
        <v>41286491252.225227</v>
      </c>
      <c r="N228" s="147" t="s">
        <v>407</v>
      </c>
      <c r="O228" s="10">
        <f t="shared" si="69"/>
        <v>29</v>
      </c>
      <c r="P228" s="11">
        <f t="shared" si="73"/>
        <v>140963884.30433953</v>
      </c>
      <c r="Q228" s="11">
        <f t="shared" si="70"/>
        <v>393859993.85888928</v>
      </c>
      <c r="R228" s="39">
        <f t="shared" si="74"/>
        <v>534823878.16322881</v>
      </c>
      <c r="S228" s="41">
        <f t="shared" si="75"/>
        <v>2</v>
      </c>
      <c r="T228" s="40">
        <f t="shared" si="78"/>
        <v>140963884.30433953</v>
      </c>
      <c r="U228" s="15">
        <f t="shared" si="79"/>
        <v>928683872.02211809</v>
      </c>
      <c r="V228" s="15">
        <f t="shared" si="76"/>
        <v>1069647756.3264576</v>
      </c>
      <c r="W228" s="13"/>
      <c r="X228" s="14"/>
      <c r="Y228" s="146"/>
    </row>
    <row r="229" spans="1:25" x14ac:dyDescent="0.25">
      <c r="A229" s="1">
        <v>51441</v>
      </c>
      <c r="B229" s="9">
        <f t="shared" si="80"/>
        <v>30</v>
      </c>
      <c r="C229" s="5">
        <f>VLOOKUP(A229,Encargos!$A$8:$B$652,2,0)</f>
        <v>1.7750000000000001E-3</v>
      </c>
      <c r="D229">
        <f t="shared" si="77"/>
        <v>90</v>
      </c>
      <c r="E229" s="7">
        <f t="shared" si="71"/>
        <v>41286491252.225227</v>
      </c>
      <c r="F229" s="7">
        <f t="shared" si="72"/>
        <v>73283521.972699776</v>
      </c>
      <c r="G229" s="7">
        <f t="shared" si="65"/>
        <v>41359774774.197929</v>
      </c>
      <c r="H229" s="7">
        <f t="shared" si="66"/>
        <v>137865915.91399312</v>
      </c>
      <c r="I229" s="8">
        <f t="shared" si="67"/>
        <v>532687290.91250724</v>
      </c>
      <c r="J229" s="7">
        <f t="shared" si="68"/>
        <v>137865915.91399312</v>
      </c>
      <c r="K229" s="8">
        <f t="shared" si="63"/>
        <v>394821374.99851412</v>
      </c>
      <c r="L229" s="7">
        <v>0</v>
      </c>
      <c r="M229" s="7">
        <f t="shared" si="64"/>
        <v>40964953399.199417</v>
      </c>
      <c r="N229" s="147" t="s">
        <v>280</v>
      </c>
      <c r="O229" s="10">
        <f t="shared" si="69"/>
        <v>29</v>
      </c>
      <c r="P229" s="11">
        <f t="shared" si="73"/>
        <v>139821750.30123436</v>
      </c>
      <c r="Q229" s="11">
        <f t="shared" si="70"/>
        <v>395498802.64553058</v>
      </c>
      <c r="R229" s="39">
        <f t="shared" si="74"/>
        <v>535320552.94676495</v>
      </c>
      <c r="S229" s="41">
        <f t="shared" si="75"/>
        <v>2</v>
      </c>
      <c r="T229" s="40">
        <f t="shared" si="78"/>
        <v>139821750.30123436</v>
      </c>
      <c r="U229" s="15">
        <f t="shared" si="79"/>
        <v>930819355.59229553</v>
      </c>
      <c r="V229" s="15">
        <f t="shared" si="76"/>
        <v>1070641105.8935299</v>
      </c>
      <c r="W229" s="13"/>
      <c r="X229" s="14"/>
      <c r="Y229" s="146"/>
    </row>
    <row r="230" spans="1:25" x14ac:dyDescent="0.25">
      <c r="A230" s="1">
        <v>51471</v>
      </c>
      <c r="B230" s="9">
        <f t="shared" si="80"/>
        <v>31</v>
      </c>
      <c r="C230" s="5">
        <f>VLOOKUP(A230,Encargos!$A$8:$B$652,2,0)</f>
        <v>2.5820000000000001E-3</v>
      </c>
      <c r="D230">
        <f t="shared" si="77"/>
        <v>89</v>
      </c>
      <c r="E230" s="7">
        <f t="shared" si="71"/>
        <v>40964953399.199417</v>
      </c>
      <c r="F230" s="7">
        <f t="shared" si="72"/>
        <v>105771509.6767329</v>
      </c>
      <c r="G230" s="7">
        <f t="shared" si="65"/>
        <v>41070724908.876152</v>
      </c>
      <c r="H230" s="7">
        <f t="shared" si="66"/>
        <v>136902416.36292052</v>
      </c>
      <c r="I230" s="8">
        <f t="shared" si="67"/>
        <v>534062689.49764335</v>
      </c>
      <c r="J230" s="7">
        <f t="shared" si="68"/>
        <v>136902416.36292052</v>
      </c>
      <c r="K230" s="8">
        <f t="shared" si="63"/>
        <v>397160273.13472283</v>
      </c>
      <c r="L230" s="7">
        <v>0</v>
      </c>
      <c r="M230" s="7">
        <f t="shared" si="64"/>
        <v>40673564635.741432</v>
      </c>
      <c r="N230" s="147" t="s">
        <v>408</v>
      </c>
      <c r="O230" s="10">
        <f t="shared" si="69"/>
        <v>29</v>
      </c>
      <c r="P230" s="11">
        <f t="shared" si="73"/>
        <v>138902265.27494532</v>
      </c>
      <c r="Q230" s="11">
        <f t="shared" si="70"/>
        <v>398119501.91740936</v>
      </c>
      <c r="R230" s="39">
        <f t="shared" si="74"/>
        <v>537021767.19235468</v>
      </c>
      <c r="S230" s="41">
        <f t="shared" si="75"/>
        <v>2</v>
      </c>
      <c r="T230" s="40">
        <f t="shared" si="78"/>
        <v>138902265.27494532</v>
      </c>
      <c r="U230" s="15">
        <f t="shared" si="79"/>
        <v>935141269.1097641</v>
      </c>
      <c r="V230" s="15">
        <f t="shared" si="76"/>
        <v>1074043534.3847094</v>
      </c>
      <c r="W230" s="13"/>
      <c r="X230" s="14"/>
      <c r="Y230" s="146"/>
    </row>
    <row r="231" spans="1:25" x14ac:dyDescent="0.25">
      <c r="A231" s="1">
        <v>51502</v>
      </c>
      <c r="B231" s="9">
        <f t="shared" si="80"/>
        <v>31</v>
      </c>
      <c r="C231" s="5">
        <f>VLOOKUP(A231,Encargos!$A$8:$B$652,2,0)</f>
        <v>2.0439999999999998E-3</v>
      </c>
      <c r="D231">
        <f t="shared" si="77"/>
        <v>88</v>
      </c>
      <c r="E231" s="7">
        <f t="shared" si="71"/>
        <v>40673564635.741432</v>
      </c>
      <c r="F231" s="7">
        <f t="shared" si="72"/>
        <v>83136766.115455478</v>
      </c>
      <c r="G231" s="7">
        <f t="shared" si="65"/>
        <v>40756701401.856888</v>
      </c>
      <c r="H231" s="7">
        <f t="shared" si="66"/>
        <v>135855671.33952296</v>
      </c>
      <c r="I231" s="8">
        <f t="shared" si="67"/>
        <v>535154313.63497651</v>
      </c>
      <c r="J231" s="7">
        <f t="shared" si="68"/>
        <v>135855671.33952296</v>
      </c>
      <c r="K231" s="8">
        <f t="shared" si="63"/>
        <v>399298642.29545355</v>
      </c>
      <c r="L231" s="7">
        <v>0</v>
      </c>
      <c r="M231" s="7">
        <f t="shared" si="64"/>
        <v>40357402759.561432</v>
      </c>
      <c r="N231" s="147" t="s">
        <v>524</v>
      </c>
      <c r="O231" s="10">
        <f t="shared" si="69"/>
        <v>29</v>
      </c>
      <c r="P231" s="11">
        <f t="shared" si="73"/>
        <v>137787199.66816515</v>
      </c>
      <c r="Q231" s="11">
        <f t="shared" si="70"/>
        <v>400062102.5159663</v>
      </c>
      <c r="R231" s="39">
        <f t="shared" si="74"/>
        <v>537849302.18413138</v>
      </c>
      <c r="S231" s="41">
        <f t="shared" si="75"/>
        <v>2.1111111111111112</v>
      </c>
      <c r="T231" s="40">
        <f t="shared" si="78"/>
        <v>137787199.66816515</v>
      </c>
      <c r="U231" s="15">
        <f t="shared" si="79"/>
        <v>997672438.27611208</v>
      </c>
      <c r="V231" s="15">
        <f t="shared" si="76"/>
        <v>1135459637.9442773</v>
      </c>
      <c r="W231" s="13"/>
      <c r="X231" s="14"/>
      <c r="Y231" s="146"/>
    </row>
    <row r="232" spans="1:25" x14ac:dyDescent="0.25">
      <c r="A232" s="1">
        <v>51533</v>
      </c>
      <c r="B232" s="9">
        <f t="shared" si="80"/>
        <v>28</v>
      </c>
      <c r="C232" s="5">
        <f>VLOOKUP(A232,Encargos!$A$8:$B$652,2,0)</f>
        <v>2.0439999999999998E-3</v>
      </c>
      <c r="D232">
        <f t="shared" si="77"/>
        <v>87</v>
      </c>
      <c r="E232" s="7">
        <f t="shared" si="71"/>
        <v>40357402759.561432</v>
      </c>
      <c r="F232" s="7">
        <f t="shared" si="72"/>
        <v>82490531.240543559</v>
      </c>
      <c r="G232" s="7">
        <f t="shared" si="65"/>
        <v>40439893290.801979</v>
      </c>
      <c r="H232" s="7">
        <f t="shared" si="66"/>
        <v>134799644.30267328</v>
      </c>
      <c r="I232" s="8">
        <f t="shared" si="67"/>
        <v>536248169.05204654</v>
      </c>
      <c r="J232" s="7">
        <f t="shared" si="68"/>
        <v>134799644.30267328</v>
      </c>
      <c r="K232" s="8">
        <f t="shared" si="63"/>
        <v>401448524.74937326</v>
      </c>
      <c r="L232" s="7">
        <v>0</v>
      </c>
      <c r="M232" s="7">
        <f t="shared" si="64"/>
        <v>40038444766.052605</v>
      </c>
      <c r="N232" s="147" t="s">
        <v>283</v>
      </c>
      <c r="O232" s="10">
        <f t="shared" si="69"/>
        <v>27</v>
      </c>
      <c r="P232" s="11">
        <f t="shared" si="73"/>
        <v>136792274.05697677</v>
      </c>
      <c r="Q232" s="11">
        <f t="shared" si="70"/>
        <v>402239750.93120426</v>
      </c>
      <c r="R232" s="39">
        <f t="shared" si="74"/>
        <v>539032024.98818099</v>
      </c>
      <c r="S232" s="41">
        <f t="shared" si="75"/>
        <v>2.1111111111111112</v>
      </c>
      <c r="T232" s="40">
        <f t="shared" si="78"/>
        <v>136792274.05697677</v>
      </c>
      <c r="U232" s="15">
        <f t="shared" si="79"/>
        <v>1001164223.1402943</v>
      </c>
      <c r="V232" s="15">
        <f t="shared" si="76"/>
        <v>1137956497.1972711</v>
      </c>
      <c r="W232" s="13"/>
      <c r="X232" s="14"/>
      <c r="Y232" s="146"/>
    </row>
    <row r="233" spans="1:25" x14ac:dyDescent="0.25">
      <c r="A233" s="1">
        <v>51561</v>
      </c>
      <c r="B233" s="9">
        <f t="shared" si="80"/>
        <v>31</v>
      </c>
      <c r="C233" s="5">
        <f>VLOOKUP(A233,Encargos!$A$8:$B$652,2,0)</f>
        <v>2.5820000000000001E-3</v>
      </c>
      <c r="D233">
        <f t="shared" si="77"/>
        <v>86</v>
      </c>
      <c r="E233" s="7">
        <f t="shared" si="71"/>
        <v>40038444766.052605</v>
      </c>
      <c r="F233" s="7">
        <f t="shared" si="72"/>
        <v>103379264.38594782</v>
      </c>
      <c r="G233" s="7">
        <f t="shared" si="65"/>
        <v>40141824030.438553</v>
      </c>
      <c r="H233" s="7">
        <f t="shared" si="66"/>
        <v>133806080.10146186</v>
      </c>
      <c r="I233" s="8">
        <f t="shared" si="67"/>
        <v>537632761.82453895</v>
      </c>
      <c r="J233" s="7">
        <f t="shared" si="68"/>
        <v>133806080.10146186</v>
      </c>
      <c r="K233" s="8">
        <f t="shared" si="63"/>
        <v>403826681.72307706</v>
      </c>
      <c r="L233" s="7">
        <v>0</v>
      </c>
      <c r="M233" s="7">
        <f t="shared" si="64"/>
        <v>39737997348.715477</v>
      </c>
      <c r="N233" s="147" t="s">
        <v>525</v>
      </c>
      <c r="O233" s="10">
        <f t="shared" si="69"/>
        <v>29</v>
      </c>
      <c r="P233" s="11">
        <f t="shared" si="73"/>
        <v>135809608.85776913</v>
      </c>
      <c r="Q233" s="11">
        <f t="shared" si="70"/>
        <v>404802011.33816719</v>
      </c>
      <c r="R233" s="39">
        <f t="shared" si="74"/>
        <v>540611620.19593632</v>
      </c>
      <c r="S233" s="41">
        <f t="shared" si="75"/>
        <v>2.1111111111111112</v>
      </c>
      <c r="T233" s="40">
        <f t="shared" si="78"/>
        <v>135809608.85776913</v>
      </c>
      <c r="U233" s="15">
        <f t="shared" si="79"/>
        <v>1005481589.3336521</v>
      </c>
      <c r="V233" s="15">
        <f t="shared" si="76"/>
        <v>1141291198.1914213</v>
      </c>
      <c r="W233" s="13"/>
      <c r="X233" s="14"/>
      <c r="Y233" s="146"/>
    </row>
    <row r="234" spans="1:25" x14ac:dyDescent="0.25">
      <c r="A234" s="1">
        <v>51592</v>
      </c>
      <c r="B234" s="9">
        <f t="shared" si="80"/>
        <v>30</v>
      </c>
      <c r="C234" s="5">
        <f>VLOOKUP(A234,Encargos!$A$8:$B$652,2,0)</f>
        <v>2.0439999999999998E-3</v>
      </c>
      <c r="D234">
        <f t="shared" si="77"/>
        <v>85</v>
      </c>
      <c r="E234" s="7">
        <f t="shared" si="71"/>
        <v>39737997348.715477</v>
      </c>
      <c r="F234" s="7">
        <f t="shared" si="72"/>
        <v>81224466.580774426</v>
      </c>
      <c r="G234" s="7">
        <f t="shared" si="65"/>
        <v>39819221815.296249</v>
      </c>
      <c r="H234" s="7">
        <f t="shared" si="66"/>
        <v>132730739.38432084</v>
      </c>
      <c r="I234" s="8">
        <f t="shared" si="67"/>
        <v>538731683.18970823</v>
      </c>
      <c r="J234" s="7">
        <f t="shared" si="68"/>
        <v>132730739.38432084</v>
      </c>
      <c r="K234" s="8">
        <f t="shared" si="63"/>
        <v>406000943.80538738</v>
      </c>
      <c r="L234" s="7">
        <v>0</v>
      </c>
      <c r="M234" s="7">
        <f t="shared" si="64"/>
        <v>39413220871.490868</v>
      </c>
      <c r="N234" s="147" t="s">
        <v>285</v>
      </c>
      <c r="O234" s="10">
        <f t="shared" si="69"/>
        <v>29</v>
      </c>
      <c r="P234" s="11">
        <f t="shared" si="73"/>
        <v>134732235.19817805</v>
      </c>
      <c r="Q234" s="11">
        <f t="shared" si="70"/>
        <v>406803120.22770095</v>
      </c>
      <c r="R234" s="39">
        <f t="shared" si="74"/>
        <v>541535355.425879</v>
      </c>
      <c r="S234" s="41">
        <f t="shared" si="75"/>
        <v>2.1111111111111112</v>
      </c>
      <c r="T234" s="40">
        <f t="shared" si="78"/>
        <v>134732235.19817805</v>
      </c>
      <c r="U234" s="15">
        <f t="shared" si="79"/>
        <v>1008509070.7008998</v>
      </c>
      <c r="V234" s="15">
        <f t="shared" si="76"/>
        <v>1143241305.8990779</v>
      </c>
      <c r="W234" s="13"/>
      <c r="X234" s="14"/>
      <c r="Y234" s="146"/>
    </row>
    <row r="235" spans="1:25" x14ac:dyDescent="0.25">
      <c r="A235" s="1">
        <v>51622</v>
      </c>
      <c r="B235" s="9">
        <f t="shared" si="80"/>
        <v>31</v>
      </c>
      <c r="C235" s="5">
        <f>VLOOKUP(A235,Encargos!$A$8:$B$652,2,0)</f>
        <v>1.7750000000000001E-3</v>
      </c>
      <c r="D235">
        <f t="shared" si="77"/>
        <v>84</v>
      </c>
      <c r="E235" s="7">
        <f t="shared" si="71"/>
        <v>39413220871.490868</v>
      </c>
      <c r="F235" s="7">
        <f t="shared" si="72"/>
        <v>69958467.046896294</v>
      </c>
      <c r="G235" s="7">
        <f t="shared" si="65"/>
        <v>39483179338.537766</v>
      </c>
      <c r="H235" s="7">
        <f t="shared" si="66"/>
        <v>131610597.79512589</v>
      </c>
      <c r="I235" s="8">
        <f t="shared" si="67"/>
        <v>539687931.92737007</v>
      </c>
      <c r="J235" s="7">
        <f t="shared" si="68"/>
        <v>131610597.79512589</v>
      </c>
      <c r="K235" s="8">
        <f t="shared" si="63"/>
        <v>408077334.13224417</v>
      </c>
      <c r="L235" s="7">
        <v>0</v>
      </c>
      <c r="M235" s="7">
        <f t="shared" si="64"/>
        <v>39075102004.405525</v>
      </c>
      <c r="N235" s="147" t="s">
        <v>526</v>
      </c>
      <c r="O235" s="10">
        <f t="shared" si="69"/>
        <v>29</v>
      </c>
      <c r="P235" s="11">
        <f t="shared" si="73"/>
        <v>133514633.63875513</v>
      </c>
      <c r="Q235" s="11">
        <f t="shared" si="70"/>
        <v>408754901.18969429</v>
      </c>
      <c r="R235" s="39">
        <f t="shared" si="74"/>
        <v>542269534.82844937</v>
      </c>
      <c r="S235" s="41">
        <f t="shared" si="75"/>
        <v>2.1111111111111112</v>
      </c>
      <c r="T235" s="40">
        <f t="shared" si="78"/>
        <v>133514633.63875513</v>
      </c>
      <c r="U235" s="15">
        <f t="shared" si="79"/>
        <v>1011276606.5546381</v>
      </c>
      <c r="V235" s="15">
        <f t="shared" si="76"/>
        <v>1144791240.1933932</v>
      </c>
      <c r="W235" s="13"/>
      <c r="X235" s="14"/>
      <c r="Y235" s="146"/>
    </row>
    <row r="236" spans="1:25" x14ac:dyDescent="0.25">
      <c r="A236" s="1">
        <v>51653</v>
      </c>
      <c r="B236" s="9">
        <f t="shared" si="80"/>
        <v>30</v>
      </c>
      <c r="C236" s="5">
        <f>VLOOKUP(A236,Encargos!$A$8:$B$652,2,0)</f>
        <v>2.313E-3</v>
      </c>
      <c r="D236">
        <f t="shared" si="77"/>
        <v>83</v>
      </c>
      <c r="E236" s="7">
        <f t="shared" si="71"/>
        <v>39075102004.405525</v>
      </c>
      <c r="F236" s="7">
        <f t="shared" si="72"/>
        <v>90380710.936189979</v>
      </c>
      <c r="G236" s="7">
        <f t="shared" si="65"/>
        <v>39165482715.341713</v>
      </c>
      <c r="H236" s="7">
        <f t="shared" si="66"/>
        <v>130551609.05113906</v>
      </c>
      <c r="I236" s="8">
        <f t="shared" si="67"/>
        <v>540936230.11391795</v>
      </c>
      <c r="J236" s="7">
        <f t="shared" si="68"/>
        <v>130551609.05113906</v>
      </c>
      <c r="K236" s="8">
        <f t="shared" si="63"/>
        <v>410384621.06277889</v>
      </c>
      <c r="L236" s="7">
        <v>0</v>
      </c>
      <c r="M236" s="7">
        <f t="shared" si="64"/>
        <v>38755098094.278938</v>
      </c>
      <c r="N236" s="147" t="s">
        <v>287</v>
      </c>
      <c r="O236" s="10">
        <f t="shared" si="69"/>
        <v>29</v>
      </c>
      <c r="P236" s="11">
        <f t="shared" si="73"/>
        <v>132590315.01297884</v>
      </c>
      <c r="Q236" s="11">
        <f t="shared" si="70"/>
        <v>411302164.69249201</v>
      </c>
      <c r="R236" s="39">
        <f t="shared" si="74"/>
        <v>543892479.7054708</v>
      </c>
      <c r="S236" s="41">
        <f t="shared" si="75"/>
        <v>2.1111111111111112</v>
      </c>
      <c r="T236" s="40">
        <f t="shared" si="78"/>
        <v>132590315.01297884</v>
      </c>
      <c r="U236" s="15">
        <f t="shared" si="79"/>
        <v>1015627142.1430151</v>
      </c>
      <c r="V236" s="15">
        <f t="shared" si="76"/>
        <v>1148217457.1559939</v>
      </c>
      <c r="W236" s="13"/>
      <c r="X236" s="14"/>
      <c r="Y236" s="146"/>
    </row>
    <row r="237" spans="1:25" x14ac:dyDescent="0.25">
      <c r="A237" s="1">
        <v>51683</v>
      </c>
      <c r="B237" s="9">
        <f t="shared" si="80"/>
        <v>31</v>
      </c>
      <c r="C237" s="5">
        <f>VLOOKUP(A237,Encargos!$A$8:$B$652,2,0)</f>
        <v>2.5820000000000001E-3</v>
      </c>
      <c r="D237">
        <f t="shared" si="77"/>
        <v>82</v>
      </c>
      <c r="E237" s="7">
        <f t="shared" si="71"/>
        <v>38755098094.278938</v>
      </c>
      <c r="F237" s="7">
        <f t="shared" si="72"/>
        <v>100065663.27942823</v>
      </c>
      <c r="G237" s="7">
        <f t="shared" si="65"/>
        <v>38855163757.558365</v>
      </c>
      <c r="H237" s="7">
        <f t="shared" si="66"/>
        <v>129517212.52519456</v>
      </c>
      <c r="I237" s="8">
        <f t="shared" si="67"/>
        <v>542332927.46007228</v>
      </c>
      <c r="J237" s="7">
        <f t="shared" si="68"/>
        <v>129517212.52519456</v>
      </c>
      <c r="K237" s="8">
        <f t="shared" si="63"/>
        <v>412815714.93487775</v>
      </c>
      <c r="L237" s="7">
        <v>0</v>
      </c>
      <c r="M237" s="7">
        <f t="shared" si="64"/>
        <v>38442348042.623482</v>
      </c>
      <c r="N237" s="147" t="s">
        <v>527</v>
      </c>
      <c r="O237" s="10">
        <f t="shared" si="69"/>
        <v>29</v>
      </c>
      <c r="P237" s="11">
        <f t="shared" si="73"/>
        <v>131525072.98085232</v>
      </c>
      <c r="Q237" s="11">
        <f t="shared" si="70"/>
        <v>413812755.02800041</v>
      </c>
      <c r="R237" s="39">
        <f t="shared" si="74"/>
        <v>545337828.00885272</v>
      </c>
      <c r="S237" s="41">
        <f t="shared" si="75"/>
        <v>2.1111111111111112</v>
      </c>
      <c r="T237" s="40">
        <f t="shared" si="78"/>
        <v>131525072.98085232</v>
      </c>
      <c r="U237" s="15">
        <f t="shared" si="79"/>
        <v>1019743675.0378368</v>
      </c>
      <c r="V237" s="15">
        <f t="shared" si="76"/>
        <v>1151268748.0186892</v>
      </c>
      <c r="W237" s="13"/>
      <c r="X237" s="14"/>
      <c r="Y237" s="146"/>
    </row>
    <row r="238" spans="1:25" x14ac:dyDescent="0.25">
      <c r="A238" s="1">
        <v>51714</v>
      </c>
      <c r="B238" s="9">
        <f t="shared" si="80"/>
        <v>31</v>
      </c>
      <c r="C238" s="5">
        <f>VLOOKUP(A238,Encargos!$A$8:$B$652,2,0)</f>
        <v>1.7750000000000001E-3</v>
      </c>
      <c r="D238">
        <f t="shared" si="77"/>
        <v>81</v>
      </c>
      <c r="E238" s="7">
        <f t="shared" si="71"/>
        <v>38442348042.623482</v>
      </c>
      <c r="F238" s="7">
        <f t="shared" si="72"/>
        <v>68235167.775656685</v>
      </c>
      <c r="G238" s="7">
        <f t="shared" si="65"/>
        <v>38510583210.399139</v>
      </c>
      <c r="H238" s="7">
        <f t="shared" si="66"/>
        <v>128368610.70133047</v>
      </c>
      <c r="I238" s="8">
        <f t="shared" si="67"/>
        <v>543295568.40631366</v>
      </c>
      <c r="J238" s="7">
        <f t="shared" si="68"/>
        <v>128368610.70133047</v>
      </c>
      <c r="K238" s="8">
        <f t="shared" si="63"/>
        <v>414926957.70498317</v>
      </c>
      <c r="L238" s="7">
        <v>0</v>
      </c>
      <c r="M238" s="7">
        <f t="shared" si="64"/>
        <v>38095656252.69416</v>
      </c>
      <c r="N238" s="147" t="s">
        <v>528</v>
      </c>
      <c r="O238" s="10">
        <f t="shared" si="69"/>
        <v>29</v>
      </c>
      <c r="P238" s="11">
        <f t="shared" si="73"/>
        <v>130278530.67337793</v>
      </c>
      <c r="Q238" s="11">
        <f t="shared" si="70"/>
        <v>415615897.80107242</v>
      </c>
      <c r="R238" s="39">
        <f t="shared" si="74"/>
        <v>545894428.47445035</v>
      </c>
      <c r="S238" s="41">
        <f t="shared" si="75"/>
        <v>2.1111111111111112</v>
      </c>
      <c r="T238" s="40">
        <f t="shared" si="78"/>
        <v>130278530.67337793</v>
      </c>
      <c r="U238" s="15">
        <f t="shared" si="79"/>
        <v>1022165262.7726839</v>
      </c>
      <c r="V238" s="15">
        <f t="shared" si="76"/>
        <v>1152443793.4460618</v>
      </c>
      <c r="W238" s="13"/>
      <c r="X238" s="14"/>
      <c r="Y238" s="146"/>
    </row>
    <row r="239" spans="1:25" x14ac:dyDescent="0.25">
      <c r="A239" s="1">
        <v>51745</v>
      </c>
      <c r="B239" s="9">
        <f t="shared" si="80"/>
        <v>30</v>
      </c>
      <c r="C239" s="5">
        <f>VLOOKUP(A239,Encargos!$A$8:$B$652,2,0)</f>
        <v>2.8509999999999998E-3</v>
      </c>
      <c r="D239">
        <f t="shared" si="77"/>
        <v>80</v>
      </c>
      <c r="E239" s="7">
        <f t="shared" si="71"/>
        <v>38095656252.69416</v>
      </c>
      <c r="F239" s="7">
        <f t="shared" si="72"/>
        <v>108610715.97643104</v>
      </c>
      <c r="G239" s="7">
        <f t="shared" si="65"/>
        <v>38204266968.670593</v>
      </c>
      <c r="H239" s="7">
        <f t="shared" si="66"/>
        <v>127347556.56223533</v>
      </c>
      <c r="I239" s="8">
        <f t="shared" si="67"/>
        <v>544844504.07184041</v>
      </c>
      <c r="J239" s="7">
        <f t="shared" si="68"/>
        <v>127347556.56223533</v>
      </c>
      <c r="K239" s="8">
        <f t="shared" si="63"/>
        <v>417496947.50960505</v>
      </c>
      <c r="L239" s="7">
        <v>0</v>
      </c>
      <c r="M239" s="7">
        <f t="shared" si="64"/>
        <v>37786770021.160988</v>
      </c>
      <c r="N239" s="147" t="s">
        <v>290</v>
      </c>
      <c r="O239" s="10">
        <f t="shared" si="69"/>
        <v>29</v>
      </c>
      <c r="P239" s="11">
        <f t="shared" si="73"/>
        <v>129458856.0740865</v>
      </c>
      <c r="Q239" s="11">
        <f t="shared" si="70"/>
        <v>418647500.5609473</v>
      </c>
      <c r="R239" s="39">
        <f t="shared" si="74"/>
        <v>548106356.63503385</v>
      </c>
      <c r="S239" s="41">
        <f t="shared" si="75"/>
        <v>2.1111111111111112</v>
      </c>
      <c r="T239" s="40">
        <f t="shared" si="78"/>
        <v>129458856.0740865</v>
      </c>
      <c r="U239" s="15">
        <f t="shared" si="79"/>
        <v>1027654563.4887627</v>
      </c>
      <c r="V239" s="15">
        <f t="shared" si="76"/>
        <v>1157113419.5628493</v>
      </c>
      <c r="W239" s="13"/>
      <c r="X239" s="14"/>
      <c r="Y239" s="146"/>
    </row>
    <row r="240" spans="1:25" x14ac:dyDescent="0.25">
      <c r="A240" s="1">
        <v>51775</v>
      </c>
      <c r="B240" s="9">
        <f t="shared" si="80"/>
        <v>31</v>
      </c>
      <c r="C240" s="5">
        <f>VLOOKUP(A240,Encargos!$A$8:$B$652,2,0)</f>
        <v>2.5820000000000001E-3</v>
      </c>
      <c r="D240">
        <f t="shared" si="77"/>
        <v>79</v>
      </c>
      <c r="E240" s="7">
        <f t="shared" si="71"/>
        <v>37786770021.160988</v>
      </c>
      <c r="F240" s="7">
        <f t="shared" si="72"/>
        <v>97565440.194637671</v>
      </c>
      <c r="G240" s="7">
        <f t="shared" si="65"/>
        <v>37884335461.355629</v>
      </c>
      <c r="H240" s="7">
        <f t="shared" si="66"/>
        <v>126281118.20451877</v>
      </c>
      <c r="I240" s="8">
        <f t="shared" si="67"/>
        <v>546251292.58135378</v>
      </c>
      <c r="J240" s="7">
        <f t="shared" si="68"/>
        <v>126281118.20451877</v>
      </c>
      <c r="K240" s="8">
        <f t="shared" si="63"/>
        <v>419970174.37683499</v>
      </c>
      <c r="L240" s="7">
        <v>0</v>
      </c>
      <c r="M240" s="7">
        <f t="shared" si="64"/>
        <v>37464365286.978798</v>
      </c>
      <c r="N240" s="147" t="s">
        <v>409</v>
      </c>
      <c r="O240" s="10">
        <f t="shared" si="69"/>
        <v>29</v>
      </c>
      <c r="P240" s="11">
        <f t="shared" si="73"/>
        <v>128293409.53871436</v>
      </c>
      <c r="Q240" s="11">
        <f t="shared" si="70"/>
        <v>420984494.05174237</v>
      </c>
      <c r="R240" s="39">
        <f t="shared" si="74"/>
        <v>549277903.59045672</v>
      </c>
      <c r="S240" s="41">
        <f t="shared" si="75"/>
        <v>2.1111111111111112</v>
      </c>
      <c r="T240" s="40">
        <f t="shared" si="78"/>
        <v>128293409.53871436</v>
      </c>
      <c r="U240" s="15">
        <f t="shared" si="79"/>
        <v>1031293275.8189166</v>
      </c>
      <c r="V240" s="15">
        <f t="shared" si="76"/>
        <v>1159586685.357631</v>
      </c>
      <c r="W240" s="13"/>
      <c r="X240" s="14"/>
      <c r="Y240" s="146"/>
    </row>
    <row r="241" spans="1:25" x14ac:dyDescent="0.25">
      <c r="A241" s="1">
        <v>51806</v>
      </c>
      <c r="B241" s="9">
        <f t="shared" si="80"/>
        <v>30</v>
      </c>
      <c r="C241" s="5">
        <f>VLOOKUP(A241,Encargos!$A$8:$B$652,2,0)</f>
        <v>2.313E-3</v>
      </c>
      <c r="D241">
        <f t="shared" si="77"/>
        <v>78</v>
      </c>
      <c r="E241" s="7">
        <f t="shared" si="71"/>
        <v>37464365286.978798</v>
      </c>
      <c r="F241" s="7">
        <f t="shared" si="72"/>
        <v>86655076.908781961</v>
      </c>
      <c r="G241" s="7">
        <f t="shared" si="65"/>
        <v>37551020363.887581</v>
      </c>
      <c r="H241" s="7">
        <f t="shared" si="66"/>
        <v>125170067.87962528</v>
      </c>
      <c r="I241" s="8">
        <f t="shared" si="67"/>
        <v>547514771.82109475</v>
      </c>
      <c r="J241" s="7">
        <f t="shared" si="68"/>
        <v>125170067.87962528</v>
      </c>
      <c r="K241" s="8">
        <f t="shared" si="63"/>
        <v>422344703.94146949</v>
      </c>
      <c r="L241" s="7">
        <v>0</v>
      </c>
      <c r="M241" s="7">
        <f t="shared" si="64"/>
        <v>37128675659.946106</v>
      </c>
      <c r="N241" s="147" t="s">
        <v>292</v>
      </c>
      <c r="O241" s="10">
        <f t="shared" si="69"/>
        <v>29</v>
      </c>
      <c r="P241" s="11">
        <f t="shared" si="73"/>
        <v>127217985.45512182</v>
      </c>
      <c r="Q241" s="11">
        <f t="shared" si="70"/>
        <v>423288988.09042466</v>
      </c>
      <c r="R241" s="39">
        <f t="shared" si="74"/>
        <v>550506973.54554653</v>
      </c>
      <c r="S241" s="41">
        <f t="shared" si="75"/>
        <v>2.1111111111111112</v>
      </c>
      <c r="T241" s="40">
        <f t="shared" si="78"/>
        <v>127217985.45512182</v>
      </c>
      <c r="U241" s="15">
        <f t="shared" si="79"/>
        <v>1034963403.141032</v>
      </c>
      <c r="V241" s="15">
        <f t="shared" si="76"/>
        <v>1162181388.5961537</v>
      </c>
      <c r="W241" s="13"/>
      <c r="X241" s="14"/>
      <c r="Y241" s="146"/>
    </row>
    <row r="242" spans="1:25" x14ac:dyDescent="0.25">
      <c r="A242" s="1">
        <v>51836</v>
      </c>
      <c r="B242" s="9">
        <f t="shared" si="80"/>
        <v>31</v>
      </c>
      <c r="C242" s="5">
        <f>VLOOKUP(A242,Encargos!$A$8:$B$652,2,0)</f>
        <v>2.8509999999999998E-3</v>
      </c>
      <c r="D242">
        <f t="shared" si="77"/>
        <v>77</v>
      </c>
      <c r="E242" s="7">
        <f t="shared" si="71"/>
        <v>37128675659.946106</v>
      </c>
      <c r="F242" s="7">
        <f t="shared" si="72"/>
        <v>105853854.30650634</v>
      </c>
      <c r="G242" s="7">
        <f t="shared" si="65"/>
        <v>37234529514.252609</v>
      </c>
      <c r="H242" s="7">
        <f t="shared" si="66"/>
        <v>124115098.38084204</v>
      </c>
      <c r="I242" s="8">
        <f t="shared" si="67"/>
        <v>549075736.43555653</v>
      </c>
      <c r="J242" s="7">
        <f t="shared" si="68"/>
        <v>124115098.38084204</v>
      </c>
      <c r="K242" s="8">
        <f t="shared" si="63"/>
        <v>424960638.0547145</v>
      </c>
      <c r="L242" s="7">
        <v>0</v>
      </c>
      <c r="M242" s="7">
        <f t="shared" si="64"/>
        <v>36809568876.197899</v>
      </c>
      <c r="N242" s="147" t="s">
        <v>410</v>
      </c>
      <c r="O242" s="10">
        <f t="shared" si="69"/>
        <v>29</v>
      </c>
      <c r="P242" s="11">
        <f t="shared" si="73"/>
        <v>126162644.26944178</v>
      </c>
      <c r="Q242" s="11">
        <f t="shared" si="70"/>
        <v>426093931.3625136</v>
      </c>
      <c r="R242" s="39">
        <f t="shared" si="74"/>
        <v>552256575.63195539</v>
      </c>
      <c r="S242" s="41">
        <f t="shared" si="75"/>
        <v>2.1111111111111112</v>
      </c>
      <c r="T242" s="40">
        <f t="shared" si="78"/>
        <v>126162644.26944178</v>
      </c>
      <c r="U242" s="15">
        <f t="shared" si="79"/>
        <v>1039712348.7313528</v>
      </c>
      <c r="V242" s="15">
        <f t="shared" si="76"/>
        <v>1165874993.0007946</v>
      </c>
      <c r="W242" s="13"/>
      <c r="X242" s="14"/>
      <c r="Y242" s="146"/>
    </row>
    <row r="243" spans="1:25" x14ac:dyDescent="0.25">
      <c r="A243" s="1">
        <v>51867</v>
      </c>
      <c r="B243" s="9">
        <f t="shared" si="80"/>
        <v>31</v>
      </c>
      <c r="C243" s="5">
        <f>VLOOKUP(A243,Encargos!$A$8:$B$652,2,0)</f>
        <v>2.0439999999999998E-3</v>
      </c>
      <c r="D243">
        <f t="shared" si="77"/>
        <v>76</v>
      </c>
      <c r="E243" s="7">
        <f t="shared" si="71"/>
        <v>36809568876.197899</v>
      </c>
      <c r="F243" s="7">
        <f t="shared" si="72"/>
        <v>75238758.782948494</v>
      </c>
      <c r="G243" s="7">
        <f t="shared" si="65"/>
        <v>36884807634.98085</v>
      </c>
      <c r="H243" s="7">
        <f t="shared" si="66"/>
        <v>122949358.78326951</v>
      </c>
      <c r="I243" s="8">
        <f t="shared" si="67"/>
        <v>550198047.24083078</v>
      </c>
      <c r="J243" s="7">
        <f t="shared" si="68"/>
        <v>122949358.78326951</v>
      </c>
      <c r="K243" s="8">
        <f t="shared" si="63"/>
        <v>427248688.45756125</v>
      </c>
      <c r="L243" s="7">
        <v>0</v>
      </c>
      <c r="M243" s="7">
        <f t="shared" si="64"/>
        <v>36457558946.523293</v>
      </c>
      <c r="N243" s="147" t="s">
        <v>529</v>
      </c>
      <c r="O243" s="10">
        <f t="shared" si="69"/>
        <v>29</v>
      </c>
      <c r="P243" s="11">
        <f t="shared" si="73"/>
        <v>124903205.41546696</v>
      </c>
      <c r="Q243" s="11">
        <f t="shared" si="70"/>
        <v>428065589.25148439</v>
      </c>
      <c r="R243" s="39">
        <f t="shared" si="74"/>
        <v>552968794.66695142</v>
      </c>
      <c r="S243" s="41">
        <f t="shared" si="75"/>
        <v>2.2222222222222223</v>
      </c>
      <c r="T243" s="40">
        <f t="shared" si="78"/>
        <v>124903205.41546696</v>
      </c>
      <c r="U243" s="15">
        <f t="shared" si="79"/>
        <v>1103916338.2888696</v>
      </c>
      <c r="V243" s="15">
        <f t="shared" si="76"/>
        <v>1228819543.7043366</v>
      </c>
      <c r="W243" s="13"/>
      <c r="X243" s="14"/>
      <c r="Y243" s="146"/>
    </row>
    <row r="244" spans="1:25" x14ac:dyDescent="0.25">
      <c r="A244" s="1">
        <v>51898</v>
      </c>
      <c r="B244" s="9">
        <f t="shared" si="80"/>
        <v>28</v>
      </c>
      <c r="C244" s="5">
        <f>VLOOKUP(A244,Encargos!$A$8:$B$652,2,0)</f>
        <v>2.313E-3</v>
      </c>
      <c r="D244">
        <f t="shared" si="77"/>
        <v>75</v>
      </c>
      <c r="E244" s="7">
        <f t="shared" si="71"/>
        <v>36457558946.523293</v>
      </c>
      <c r="F244" s="7">
        <f t="shared" si="72"/>
        <v>84326333.843308374</v>
      </c>
      <c r="G244" s="7">
        <f t="shared" si="65"/>
        <v>36541885280.3666</v>
      </c>
      <c r="H244" s="7">
        <f t="shared" si="66"/>
        <v>121806284.26788868</v>
      </c>
      <c r="I244" s="8">
        <f t="shared" si="67"/>
        <v>551470655.32409883</v>
      </c>
      <c r="J244" s="7">
        <f t="shared" si="68"/>
        <v>121806284.26788868</v>
      </c>
      <c r="K244" s="8">
        <f t="shared" si="63"/>
        <v>429664371.05621016</v>
      </c>
      <c r="L244" s="7">
        <v>0</v>
      </c>
      <c r="M244" s="7">
        <f t="shared" si="64"/>
        <v>36112220909.310394</v>
      </c>
      <c r="N244" s="147" t="s">
        <v>295</v>
      </c>
      <c r="O244" s="10">
        <f t="shared" si="69"/>
        <v>27</v>
      </c>
      <c r="P244" s="11">
        <f t="shared" si="73"/>
        <v>123854380.94257751</v>
      </c>
      <c r="Q244" s="11">
        <f t="shared" si="70"/>
        <v>430622651.84990048</v>
      </c>
      <c r="R244" s="39">
        <f t="shared" si="74"/>
        <v>554477032.79247797</v>
      </c>
      <c r="S244" s="41">
        <f t="shared" si="75"/>
        <v>2.2222222222222223</v>
      </c>
      <c r="T244" s="40">
        <f t="shared" si="78"/>
        <v>123854380.94257751</v>
      </c>
      <c r="U244" s="15">
        <f t="shared" si="79"/>
        <v>1108316803.0407069</v>
      </c>
      <c r="V244" s="15">
        <f t="shared" si="76"/>
        <v>1232171183.9832845</v>
      </c>
      <c r="W244" s="13"/>
      <c r="X244" s="14"/>
      <c r="Y244" s="146"/>
    </row>
    <row r="245" spans="1:25" x14ac:dyDescent="0.25">
      <c r="A245" s="1">
        <v>51926</v>
      </c>
      <c r="B245" s="9">
        <f t="shared" si="80"/>
        <v>31</v>
      </c>
      <c r="C245" s="5">
        <f>VLOOKUP(A245,Encargos!$A$8:$B$652,2,0)</f>
        <v>2.5820000000000001E-3</v>
      </c>
      <c r="D245">
        <f t="shared" si="77"/>
        <v>74</v>
      </c>
      <c r="E245" s="7">
        <f t="shared" si="71"/>
        <v>36112220909.310394</v>
      </c>
      <c r="F245" s="7">
        <f t="shared" si="72"/>
        <v>93241754.387839437</v>
      </c>
      <c r="G245" s="7">
        <f t="shared" si="65"/>
        <v>36205462663.698235</v>
      </c>
      <c r="H245" s="7">
        <f t="shared" si="66"/>
        <v>120684875.54566079</v>
      </c>
      <c r="I245" s="8">
        <f t="shared" si="67"/>
        <v>552894552.55614579</v>
      </c>
      <c r="J245" s="7">
        <f t="shared" si="68"/>
        <v>120684875.54566079</v>
      </c>
      <c r="K245" s="8">
        <f t="shared" si="63"/>
        <v>432209677.01048499</v>
      </c>
      <c r="L245" s="7">
        <v>0</v>
      </c>
      <c r="M245" s="7">
        <f t="shared" si="64"/>
        <v>35773252986.687752</v>
      </c>
      <c r="N245" s="147" t="s">
        <v>530</v>
      </c>
      <c r="O245" s="10">
        <f t="shared" si="69"/>
        <v>29</v>
      </c>
      <c r="P245" s="11">
        <f t="shared" si="73"/>
        <v>122704414.07604457</v>
      </c>
      <c r="Q245" s="11">
        <f t="shared" si="70"/>
        <v>433253557.75684422</v>
      </c>
      <c r="R245" s="39">
        <f t="shared" si="74"/>
        <v>555957971.83288884</v>
      </c>
      <c r="S245" s="41">
        <f t="shared" si="75"/>
        <v>2.2222222222222223</v>
      </c>
      <c r="T245" s="40">
        <f t="shared" si="78"/>
        <v>122704414.07604457</v>
      </c>
      <c r="U245" s="15">
        <f t="shared" si="79"/>
        <v>1112757745.5525973</v>
      </c>
      <c r="V245" s="15">
        <f t="shared" si="76"/>
        <v>1235462159.6286418</v>
      </c>
      <c r="W245" s="13"/>
      <c r="X245" s="14"/>
      <c r="Y245" s="146"/>
    </row>
    <row r="246" spans="1:25" x14ac:dyDescent="0.25">
      <c r="A246" s="1">
        <v>51957</v>
      </c>
      <c r="B246" s="9">
        <f t="shared" si="80"/>
        <v>30</v>
      </c>
      <c r="C246" s="5">
        <f>VLOOKUP(A246,Encargos!$A$8:$B$652,2,0)</f>
        <v>1.506E-3</v>
      </c>
      <c r="D246">
        <f t="shared" si="77"/>
        <v>73</v>
      </c>
      <c r="E246" s="7">
        <f t="shared" si="71"/>
        <v>35773252986.687752</v>
      </c>
      <c r="F246" s="7">
        <f t="shared" si="72"/>
        <v>53874518.997951753</v>
      </c>
      <c r="G246" s="7">
        <f t="shared" si="65"/>
        <v>35827127505.685707</v>
      </c>
      <c r="H246" s="7">
        <f t="shared" si="66"/>
        <v>119423758.3522857</v>
      </c>
      <c r="I246" s="8">
        <f t="shared" si="67"/>
        <v>553727211.75229537</v>
      </c>
      <c r="J246" s="7">
        <f t="shared" si="68"/>
        <v>119423758.3522857</v>
      </c>
      <c r="K246" s="8">
        <f t="shared" si="63"/>
        <v>434303453.40000969</v>
      </c>
      <c r="L246" s="7">
        <v>0</v>
      </c>
      <c r="M246" s="7">
        <f t="shared" si="64"/>
        <v>35392824052.285698</v>
      </c>
      <c r="N246" s="147" t="s">
        <v>297</v>
      </c>
      <c r="O246" s="10">
        <f t="shared" si="69"/>
        <v>29</v>
      </c>
      <c r="P246" s="11">
        <f t="shared" si="73"/>
        <v>121384341.49034186</v>
      </c>
      <c r="Q246" s="11">
        <f t="shared" si="70"/>
        <v>434935696.50599515</v>
      </c>
      <c r="R246" s="39">
        <f t="shared" si="74"/>
        <v>556320037.99633706</v>
      </c>
      <c r="S246" s="41">
        <f t="shared" si="75"/>
        <v>2.2222222222222223</v>
      </c>
      <c r="T246" s="40">
        <f t="shared" si="78"/>
        <v>121384341.49034186</v>
      </c>
      <c r="U246" s="15">
        <f t="shared" si="79"/>
        <v>1114882409.6126294</v>
      </c>
      <c r="V246" s="15">
        <f t="shared" si="76"/>
        <v>1236266751.1029713</v>
      </c>
      <c r="W246" s="13"/>
      <c r="X246" s="14"/>
      <c r="Y246" s="146"/>
    </row>
    <row r="247" spans="1:25" x14ac:dyDescent="0.25">
      <c r="A247" s="1">
        <v>51987</v>
      </c>
      <c r="B247" s="9">
        <f t="shared" si="80"/>
        <v>31</v>
      </c>
      <c r="C247" s="5">
        <f>VLOOKUP(A247,Encargos!$A$8:$B$652,2,0)</f>
        <v>2.313E-3</v>
      </c>
      <c r="D247">
        <f t="shared" si="77"/>
        <v>72</v>
      </c>
      <c r="E247" s="7">
        <f t="shared" si="71"/>
        <v>35392824052.285698</v>
      </c>
      <c r="F247" s="7">
        <f t="shared" si="72"/>
        <v>81863602.032936811</v>
      </c>
      <c r="G247" s="7">
        <f t="shared" si="65"/>
        <v>35474687654.318634</v>
      </c>
      <c r="H247" s="7">
        <f t="shared" si="66"/>
        <v>118248958.84772879</v>
      </c>
      <c r="I247" s="8">
        <f t="shared" si="67"/>
        <v>555007982.79307842</v>
      </c>
      <c r="J247" s="7">
        <f t="shared" si="68"/>
        <v>118248958.84772879</v>
      </c>
      <c r="K247" s="8">
        <f t="shared" si="63"/>
        <v>436759023.94534963</v>
      </c>
      <c r="L247" s="7">
        <v>0</v>
      </c>
      <c r="M247" s="7">
        <f t="shared" si="64"/>
        <v>35037928630.373291</v>
      </c>
      <c r="N247" s="147" t="s">
        <v>531</v>
      </c>
      <c r="O247" s="10">
        <f t="shared" si="69"/>
        <v>29</v>
      </c>
      <c r="P247" s="11">
        <f t="shared" si="73"/>
        <v>120239032.09609888</v>
      </c>
      <c r="Q247" s="11">
        <f t="shared" si="70"/>
        <v>437704001.39519787</v>
      </c>
      <c r="R247" s="39">
        <f t="shared" si="74"/>
        <v>557943033.49129677</v>
      </c>
      <c r="S247" s="41">
        <f t="shared" si="75"/>
        <v>2.2222222222222223</v>
      </c>
      <c r="T247" s="40">
        <f t="shared" si="78"/>
        <v>120239032.09609888</v>
      </c>
      <c r="U247" s="15">
        <f t="shared" si="79"/>
        <v>1119634375.6623385</v>
      </c>
      <c r="V247" s="15">
        <f t="shared" si="76"/>
        <v>1239873407.7584374</v>
      </c>
      <c r="W247" s="13"/>
      <c r="X247" s="14"/>
      <c r="Y247" s="146"/>
    </row>
    <row r="248" spans="1:25" x14ac:dyDescent="0.25">
      <c r="A248" s="1">
        <v>52018</v>
      </c>
      <c r="B248" s="9">
        <f t="shared" si="80"/>
        <v>30</v>
      </c>
      <c r="C248" s="5">
        <f>VLOOKUP(A248,Encargos!$A$8:$B$652,2,0)</f>
        <v>2.0439999999999998E-3</v>
      </c>
      <c r="D248">
        <f t="shared" si="77"/>
        <v>71</v>
      </c>
      <c r="E248" s="7">
        <f t="shared" si="71"/>
        <v>35037928630.373291</v>
      </c>
      <c r="F248" s="7">
        <f t="shared" si="72"/>
        <v>71617526.120482996</v>
      </c>
      <c r="G248" s="7">
        <f t="shared" si="65"/>
        <v>35109546156.493774</v>
      </c>
      <c r="H248" s="7">
        <f t="shared" si="66"/>
        <v>117031820.52164592</v>
      </c>
      <c r="I248" s="8">
        <f t="shared" si="67"/>
        <v>556142419.10990751</v>
      </c>
      <c r="J248" s="7">
        <f t="shared" si="68"/>
        <v>117031820.52164592</v>
      </c>
      <c r="K248" s="8">
        <f t="shared" si="63"/>
        <v>439110598.5882616</v>
      </c>
      <c r="L248" s="7">
        <v>0</v>
      </c>
      <c r="M248" s="7">
        <f t="shared" si="64"/>
        <v>34670435557.90551</v>
      </c>
      <c r="N248" s="147" t="s">
        <v>299</v>
      </c>
      <c r="O248" s="10">
        <f t="shared" si="69"/>
        <v>29</v>
      </c>
      <c r="P248" s="11">
        <f t="shared" si="73"/>
        <v>119058507.40669782</v>
      </c>
      <c r="Q248" s="11">
        <f t="shared" si="70"/>
        <v>439978193.04672265</v>
      </c>
      <c r="R248" s="39">
        <f t="shared" si="74"/>
        <v>559036700.45342052</v>
      </c>
      <c r="S248" s="41">
        <f t="shared" si="75"/>
        <v>2.2222222222222223</v>
      </c>
      <c r="T248" s="40">
        <f t="shared" si="78"/>
        <v>119058507.40669782</v>
      </c>
      <c r="U248" s="15">
        <f t="shared" si="79"/>
        <v>1123245271.3786812</v>
      </c>
      <c r="V248" s="15">
        <f t="shared" si="76"/>
        <v>1242303778.7853789</v>
      </c>
      <c r="W248" s="13"/>
      <c r="X248" s="14"/>
      <c r="Y248" s="146"/>
    </row>
    <row r="249" spans="1:25" x14ac:dyDescent="0.25">
      <c r="A249" s="1">
        <v>52048</v>
      </c>
      <c r="B249" s="9">
        <f t="shared" si="80"/>
        <v>31</v>
      </c>
      <c r="C249" s="5">
        <f>VLOOKUP(A249,Encargos!$A$8:$B$652,2,0)</f>
        <v>2.313E-3</v>
      </c>
      <c r="D249">
        <f t="shared" si="77"/>
        <v>70</v>
      </c>
      <c r="E249" s="7">
        <f t="shared" si="71"/>
        <v>34670435557.90551</v>
      </c>
      <c r="F249" s="7">
        <f t="shared" si="72"/>
        <v>80192717.445435449</v>
      </c>
      <c r="G249" s="7">
        <f t="shared" si="65"/>
        <v>34750628275.350945</v>
      </c>
      <c r="H249" s="7">
        <f t="shared" si="66"/>
        <v>115835427.58450316</v>
      </c>
      <c r="I249" s="8">
        <f t="shared" si="67"/>
        <v>557428776.52530873</v>
      </c>
      <c r="J249" s="7">
        <f t="shared" si="68"/>
        <v>115835427.58450316</v>
      </c>
      <c r="K249" s="8">
        <f t="shared" si="63"/>
        <v>441593348.94080555</v>
      </c>
      <c r="L249" s="7">
        <v>0</v>
      </c>
      <c r="M249" s="7">
        <f t="shared" si="64"/>
        <v>34309034926.410137</v>
      </c>
      <c r="N249" s="147" t="s">
        <v>532</v>
      </c>
      <c r="O249" s="10">
        <f t="shared" si="69"/>
        <v>29</v>
      </c>
      <c r="P249" s="11">
        <f t="shared" si="73"/>
        <v>117827843.1171876</v>
      </c>
      <c r="Q249" s="11">
        <f t="shared" si="70"/>
        <v>442548785.99848211</v>
      </c>
      <c r="R249" s="39">
        <f t="shared" si="74"/>
        <v>560376629.11566973</v>
      </c>
      <c r="S249" s="41">
        <f t="shared" si="75"/>
        <v>2.2222222222222223</v>
      </c>
      <c r="T249" s="40">
        <f t="shared" si="78"/>
        <v>117827843.1171876</v>
      </c>
      <c r="U249" s="15">
        <f t="shared" si="79"/>
        <v>1127453554.9176342</v>
      </c>
      <c r="V249" s="15">
        <f t="shared" si="76"/>
        <v>1245281398.0348217</v>
      </c>
      <c r="W249" s="13"/>
      <c r="X249" s="14"/>
      <c r="Y249" s="146"/>
    </row>
    <row r="250" spans="1:25" x14ac:dyDescent="0.25">
      <c r="A250" s="1">
        <v>52079</v>
      </c>
      <c r="B250" s="9">
        <f t="shared" si="80"/>
        <v>31</v>
      </c>
      <c r="C250" s="5">
        <f>VLOOKUP(A250,Encargos!$A$8:$B$652,2,0)</f>
        <v>2.0439999999999998E-3</v>
      </c>
      <c r="D250">
        <f t="shared" si="77"/>
        <v>69</v>
      </c>
      <c r="E250" s="7">
        <f t="shared" si="71"/>
        <v>34309034926.410137</v>
      </c>
      <c r="F250" s="7">
        <f t="shared" si="72"/>
        <v>70127667.389582321</v>
      </c>
      <c r="G250" s="7">
        <f t="shared" si="65"/>
        <v>34379162593.799721</v>
      </c>
      <c r="H250" s="7">
        <f t="shared" si="66"/>
        <v>114597208.64599907</v>
      </c>
      <c r="I250" s="8">
        <f t="shared" si="67"/>
        <v>558568160.94452655</v>
      </c>
      <c r="J250" s="7">
        <f t="shared" si="68"/>
        <v>114597208.64599907</v>
      </c>
      <c r="K250" s="8">
        <f t="shared" si="63"/>
        <v>443970952.29852748</v>
      </c>
      <c r="L250" s="7">
        <v>0</v>
      </c>
      <c r="M250" s="7">
        <f t="shared" si="64"/>
        <v>33935191641.50119</v>
      </c>
      <c r="N250" s="147" t="s">
        <v>533</v>
      </c>
      <c r="O250" s="10">
        <f t="shared" si="69"/>
        <v>29</v>
      </c>
      <c r="P250" s="11">
        <f t="shared" si="73"/>
        <v>116561233.39167137</v>
      </c>
      <c r="Q250" s="11">
        <f t="shared" si="70"/>
        <v>444819826.11185813</v>
      </c>
      <c r="R250" s="39">
        <f t="shared" si="74"/>
        <v>561381059.50352955</v>
      </c>
      <c r="S250" s="41">
        <f t="shared" si="75"/>
        <v>2.2222222222222223</v>
      </c>
      <c r="T250" s="40">
        <f t="shared" si="78"/>
        <v>116561233.39167137</v>
      </c>
      <c r="U250" s="15">
        <f t="shared" si="79"/>
        <v>1130952232.1717277</v>
      </c>
      <c r="V250" s="15">
        <f t="shared" si="76"/>
        <v>1247513465.5633991</v>
      </c>
      <c r="W250" s="13"/>
      <c r="X250" s="14"/>
      <c r="Y250" s="146"/>
    </row>
    <row r="251" spans="1:25" x14ac:dyDescent="0.25">
      <c r="A251" s="1">
        <v>52110</v>
      </c>
      <c r="B251" s="9">
        <f t="shared" si="80"/>
        <v>30</v>
      </c>
      <c r="C251" s="5">
        <f>VLOOKUP(A251,Encargos!$A$8:$B$652,2,0)</f>
        <v>2.8509999999999998E-3</v>
      </c>
      <c r="D251">
        <f t="shared" si="77"/>
        <v>68</v>
      </c>
      <c r="E251" s="7">
        <f t="shared" si="71"/>
        <v>33935191641.50119</v>
      </c>
      <c r="F251" s="7">
        <f t="shared" si="72"/>
        <v>96749231.369919881</v>
      </c>
      <c r="G251" s="7">
        <f t="shared" si="65"/>
        <v>34031940872.871109</v>
      </c>
      <c r="H251" s="7">
        <f t="shared" si="66"/>
        <v>113439802.90957037</v>
      </c>
      <c r="I251" s="8">
        <f t="shared" si="67"/>
        <v>560160638.77137923</v>
      </c>
      <c r="J251" s="7">
        <f t="shared" si="68"/>
        <v>113439802.90957037</v>
      </c>
      <c r="K251" s="8">
        <f t="shared" si="63"/>
        <v>446720835.8618089</v>
      </c>
      <c r="L251" s="7">
        <v>0</v>
      </c>
      <c r="M251" s="7">
        <f t="shared" si="64"/>
        <v>33585220037.0093</v>
      </c>
      <c r="N251" s="147" t="s">
        <v>302</v>
      </c>
      <c r="O251" s="10">
        <f t="shared" si="69"/>
        <v>29</v>
      </c>
      <c r="P251" s="11">
        <f t="shared" si="73"/>
        <v>115562260.1848288</v>
      </c>
      <c r="Q251" s="11">
        <f t="shared" si="70"/>
        <v>447951925.15207762</v>
      </c>
      <c r="R251" s="39">
        <f t="shared" si="74"/>
        <v>563514185.33690643</v>
      </c>
      <c r="S251" s="41">
        <f t="shared" si="75"/>
        <v>2.2222222222222223</v>
      </c>
      <c r="T251" s="40">
        <f t="shared" si="78"/>
        <v>115562260.1848288</v>
      </c>
      <c r="U251" s="15">
        <f t="shared" si="79"/>
        <v>1136691485.0082967</v>
      </c>
      <c r="V251" s="15">
        <f t="shared" si="76"/>
        <v>1252253745.1931255</v>
      </c>
      <c r="W251" s="13"/>
      <c r="X251" s="14"/>
      <c r="Y251" s="146"/>
    </row>
    <row r="252" spans="1:25" x14ac:dyDescent="0.25">
      <c r="A252" s="1">
        <v>52140</v>
      </c>
      <c r="B252" s="9">
        <f t="shared" si="80"/>
        <v>31</v>
      </c>
      <c r="C252" s="5">
        <f>VLOOKUP(A252,Encargos!$A$8:$B$652,2,0)</f>
        <v>2.313E-3</v>
      </c>
      <c r="D252">
        <f t="shared" si="77"/>
        <v>67</v>
      </c>
      <c r="E252" s="7">
        <f t="shared" si="71"/>
        <v>33585220037.0093</v>
      </c>
      <c r="F252" s="7">
        <f t="shared" si="72"/>
        <v>77682613.945602506</v>
      </c>
      <c r="G252" s="7">
        <f t="shared" si="65"/>
        <v>33662902650.954903</v>
      </c>
      <c r="H252" s="7">
        <f t="shared" si="66"/>
        <v>112209675.50318302</v>
      </c>
      <c r="I252" s="8">
        <f t="shared" si="67"/>
        <v>561456290.32885742</v>
      </c>
      <c r="J252" s="7">
        <f t="shared" si="68"/>
        <v>112209675.50318302</v>
      </c>
      <c r="K252" s="8">
        <f t="shared" si="63"/>
        <v>449246614.82567441</v>
      </c>
      <c r="L252" s="7">
        <v>0</v>
      </c>
      <c r="M252" s="7">
        <f t="shared" si="64"/>
        <v>33213656036.129227</v>
      </c>
      <c r="N252" s="147" t="s">
        <v>411</v>
      </c>
      <c r="O252" s="10">
        <f t="shared" si="69"/>
        <v>29</v>
      </c>
      <c r="P252" s="11">
        <f t="shared" si="73"/>
        <v>114206831.04685763</v>
      </c>
      <c r="Q252" s="11">
        <f t="shared" si="70"/>
        <v>450218610.58799678</v>
      </c>
      <c r="R252" s="39">
        <f t="shared" si="74"/>
        <v>564425441.63485444</v>
      </c>
      <c r="S252" s="41">
        <f t="shared" si="75"/>
        <v>2.2222222222222223</v>
      </c>
      <c r="T252" s="40">
        <f t="shared" si="78"/>
        <v>114206831.04685763</v>
      </c>
      <c r="U252" s="15">
        <f t="shared" si="79"/>
        <v>1140071928.1417079</v>
      </c>
      <c r="V252" s="15">
        <f t="shared" si="76"/>
        <v>1254278759.1885655</v>
      </c>
      <c r="W252" s="13"/>
      <c r="X252" s="14"/>
      <c r="Y252" s="146"/>
    </row>
    <row r="253" spans="1:25" x14ac:dyDescent="0.25">
      <c r="A253" s="1">
        <v>52171</v>
      </c>
      <c r="B253" s="9">
        <f t="shared" si="80"/>
        <v>30</v>
      </c>
      <c r="C253" s="5">
        <f>VLOOKUP(A253,Encargos!$A$8:$B$652,2,0)</f>
        <v>2.5820000000000001E-3</v>
      </c>
      <c r="D253">
        <f t="shared" si="77"/>
        <v>66</v>
      </c>
      <c r="E253" s="7">
        <f t="shared" si="71"/>
        <v>33213656036.129227</v>
      </c>
      <c r="F253" s="7">
        <f t="shared" si="72"/>
        <v>85757659.885285661</v>
      </c>
      <c r="G253" s="7">
        <f t="shared" si="65"/>
        <v>33299413696.014511</v>
      </c>
      <c r="H253" s="7">
        <f t="shared" si="66"/>
        <v>110998045.65338171</v>
      </c>
      <c r="I253" s="8">
        <f t="shared" si="67"/>
        <v>562905970.47048652</v>
      </c>
      <c r="J253" s="7">
        <f t="shared" si="68"/>
        <v>110998045.65338171</v>
      </c>
      <c r="K253" s="8">
        <f t="shared" si="63"/>
        <v>451907924.81710482</v>
      </c>
      <c r="L253" s="7">
        <v>0</v>
      </c>
      <c r="M253" s="7">
        <f t="shared" si="64"/>
        <v>32847505771.197407</v>
      </c>
      <c r="N253" s="147" t="s">
        <v>304</v>
      </c>
      <c r="O253" s="10">
        <f t="shared" si="69"/>
        <v>29</v>
      </c>
      <c r="P253" s="11">
        <f t="shared" si="73"/>
        <v>113093311.63770115</v>
      </c>
      <c r="Q253" s="11">
        <f t="shared" si="70"/>
        <v>453035808.37468892</v>
      </c>
      <c r="R253" s="39">
        <f t="shared" si="74"/>
        <v>566129120.01239014</v>
      </c>
      <c r="S253" s="41">
        <f t="shared" si="75"/>
        <v>2.2222222222222223</v>
      </c>
      <c r="T253" s="40">
        <f t="shared" si="78"/>
        <v>113093311.63770115</v>
      </c>
      <c r="U253" s="15">
        <f t="shared" si="79"/>
        <v>1144971399.5009437</v>
      </c>
      <c r="V253" s="15">
        <f t="shared" si="76"/>
        <v>1258064711.1386447</v>
      </c>
      <c r="W253" s="13"/>
      <c r="X253" s="14"/>
      <c r="Y253" s="146"/>
    </row>
    <row r="254" spans="1:25" x14ac:dyDescent="0.25">
      <c r="A254" s="1">
        <v>52201</v>
      </c>
      <c r="B254" s="9">
        <f t="shared" si="80"/>
        <v>31</v>
      </c>
      <c r="C254" s="5">
        <f>VLOOKUP(A254,Encargos!$A$8:$B$652,2,0)</f>
        <v>2.8509999999999998E-3</v>
      </c>
      <c r="D254">
        <f t="shared" si="77"/>
        <v>65</v>
      </c>
      <c r="E254" s="7">
        <f t="shared" si="71"/>
        <v>32847505771.197407</v>
      </c>
      <c r="F254" s="7">
        <f t="shared" si="72"/>
        <v>93648238.953683794</v>
      </c>
      <c r="G254" s="7">
        <f t="shared" si="65"/>
        <v>32941154010.151089</v>
      </c>
      <c r="H254" s="7">
        <f t="shared" si="66"/>
        <v>109803846.70050363</v>
      </c>
      <c r="I254" s="8">
        <f t="shared" si="67"/>
        <v>564510815.39229786</v>
      </c>
      <c r="J254" s="7">
        <f t="shared" si="68"/>
        <v>109803846.70050363</v>
      </c>
      <c r="K254" s="8">
        <f t="shared" si="63"/>
        <v>454706968.69179422</v>
      </c>
      <c r="L254" s="7">
        <v>0</v>
      </c>
      <c r="M254" s="7">
        <f t="shared" si="64"/>
        <v>32486447041.459293</v>
      </c>
      <c r="N254" s="147" t="s">
        <v>412</v>
      </c>
      <c r="O254" s="10">
        <f t="shared" si="69"/>
        <v>29</v>
      </c>
      <c r="P254" s="11">
        <f t="shared" si="73"/>
        <v>111861481.12906894</v>
      </c>
      <c r="Q254" s="11">
        <f t="shared" si="70"/>
        <v>455919590.09359491</v>
      </c>
      <c r="R254" s="39">
        <f t="shared" si="74"/>
        <v>567781071.22266388</v>
      </c>
      <c r="S254" s="41">
        <f t="shared" si="75"/>
        <v>2.2222222222222223</v>
      </c>
      <c r="T254" s="40">
        <f t="shared" si="78"/>
        <v>111861481.12906894</v>
      </c>
      <c r="U254" s="15">
        <f t="shared" si="79"/>
        <v>1149874232.6990731</v>
      </c>
      <c r="V254" s="15">
        <f t="shared" si="76"/>
        <v>1261735713.8281419</v>
      </c>
      <c r="W254" s="13"/>
      <c r="X254" s="14"/>
      <c r="Y254" s="146"/>
    </row>
    <row r="255" spans="1:25" x14ac:dyDescent="0.25">
      <c r="A255" s="1">
        <v>52232</v>
      </c>
      <c r="B255" s="9">
        <f t="shared" si="80"/>
        <v>31</v>
      </c>
      <c r="C255" s="5">
        <f>VLOOKUP(A255,Encargos!$A$8:$B$652,2,0)</f>
        <v>2.0439999999999998E-3</v>
      </c>
      <c r="D255">
        <f t="shared" si="77"/>
        <v>64</v>
      </c>
      <c r="E255" s="7">
        <f t="shared" si="71"/>
        <v>32486447041.459293</v>
      </c>
      <c r="F255" s="7">
        <f t="shared" si="72"/>
        <v>66402297.75274279</v>
      </c>
      <c r="G255" s="7">
        <f t="shared" si="65"/>
        <v>32552849339.212036</v>
      </c>
      <c r="H255" s="7">
        <f t="shared" si="66"/>
        <v>108509497.79737346</v>
      </c>
      <c r="I255" s="8">
        <f t="shared" si="67"/>
        <v>565664675.49895978</v>
      </c>
      <c r="J255" s="7">
        <f t="shared" si="68"/>
        <v>108509497.79737346</v>
      </c>
      <c r="K255" s="8">
        <f t="shared" si="63"/>
        <v>457155177.70158631</v>
      </c>
      <c r="L255" s="7">
        <v>0</v>
      </c>
      <c r="M255" s="7">
        <f t="shared" si="64"/>
        <v>32095694161.510452</v>
      </c>
      <c r="N255" s="147" t="s">
        <v>534</v>
      </c>
      <c r="O255" s="10">
        <f t="shared" si="69"/>
        <v>29</v>
      </c>
      <c r="P255" s="11">
        <f t="shared" si="73"/>
        <v>110484051.66707735</v>
      </c>
      <c r="Q255" s="11">
        <f t="shared" si="70"/>
        <v>458029259.79405272</v>
      </c>
      <c r="R255" s="39">
        <f t="shared" si="74"/>
        <v>568513311.46113002</v>
      </c>
      <c r="S255" s="41">
        <f t="shared" si="75"/>
        <v>2.3333333333333335</v>
      </c>
      <c r="T255" s="40">
        <f t="shared" si="78"/>
        <v>110484051.66707735</v>
      </c>
      <c r="U255" s="15">
        <f t="shared" si="79"/>
        <v>1216047008.4088929</v>
      </c>
      <c r="V255" s="15">
        <f t="shared" si="76"/>
        <v>1326531060.0759702</v>
      </c>
      <c r="W255" s="13"/>
      <c r="X255" s="14"/>
      <c r="Y255" s="146"/>
    </row>
    <row r="256" spans="1:25" x14ac:dyDescent="0.25">
      <c r="A256" s="1">
        <v>52263</v>
      </c>
      <c r="B256" s="9">
        <f t="shared" si="80"/>
        <v>28</v>
      </c>
      <c r="C256" s="5">
        <f>VLOOKUP(A256,Encargos!$A$8:$B$652,2,0)</f>
        <v>2.5820000000000001E-3</v>
      </c>
      <c r="D256">
        <f t="shared" si="77"/>
        <v>63</v>
      </c>
      <c r="E256" s="7">
        <f t="shared" si="71"/>
        <v>32095694161.510452</v>
      </c>
      <c r="F256" s="7">
        <f t="shared" si="72"/>
        <v>82871082.325019985</v>
      </c>
      <c r="G256" s="7">
        <f t="shared" si="65"/>
        <v>32178565243.835472</v>
      </c>
      <c r="H256" s="7">
        <f t="shared" si="66"/>
        <v>107261884.14611825</v>
      </c>
      <c r="I256" s="8">
        <f t="shared" si="67"/>
        <v>567125221.69109809</v>
      </c>
      <c r="J256" s="7">
        <f t="shared" si="68"/>
        <v>107261884.14611825</v>
      </c>
      <c r="K256" s="8">
        <f t="shared" si="63"/>
        <v>459863337.54497981</v>
      </c>
      <c r="L256" s="7">
        <v>0</v>
      </c>
      <c r="M256" s="7">
        <f t="shared" si="64"/>
        <v>31718701906.290493</v>
      </c>
      <c r="N256" s="147" t="s">
        <v>307</v>
      </c>
      <c r="O256" s="10">
        <f t="shared" si="69"/>
        <v>27</v>
      </c>
      <c r="P256" s="11">
        <f t="shared" si="73"/>
        <v>109356263.22511792</v>
      </c>
      <c r="Q256" s="11">
        <f t="shared" si="70"/>
        <v>461008245.96943128</v>
      </c>
      <c r="R256" s="39">
        <f t="shared" si="74"/>
        <v>570364509.1945492</v>
      </c>
      <c r="S256" s="41">
        <f t="shared" si="75"/>
        <v>2.3333333333333335</v>
      </c>
      <c r="T256" s="40">
        <f t="shared" si="78"/>
        <v>109356263.22511792</v>
      </c>
      <c r="U256" s="15">
        <f t="shared" si="79"/>
        <v>1221494258.2288303</v>
      </c>
      <c r="V256" s="15">
        <f t="shared" si="76"/>
        <v>1330850521.4539483</v>
      </c>
      <c r="W256" s="13"/>
      <c r="X256" s="14"/>
      <c r="Y256" s="146"/>
    </row>
    <row r="257" spans="1:25" x14ac:dyDescent="0.25">
      <c r="A257" s="1">
        <v>52291</v>
      </c>
      <c r="B257" s="9">
        <f t="shared" si="80"/>
        <v>31</v>
      </c>
      <c r="C257" s="5">
        <f>VLOOKUP(A257,Encargos!$A$8:$B$652,2,0)</f>
        <v>2.313E-3</v>
      </c>
      <c r="D257">
        <f t="shared" si="77"/>
        <v>62</v>
      </c>
      <c r="E257" s="7">
        <f t="shared" si="71"/>
        <v>31718701906.290493</v>
      </c>
      <c r="F257" s="7">
        <f t="shared" si="72"/>
        <v>73365357.509249911</v>
      </c>
      <c r="G257" s="7">
        <f t="shared" si="65"/>
        <v>31792067263.799744</v>
      </c>
      <c r="H257" s="7">
        <f t="shared" si="66"/>
        <v>105973557.54599915</v>
      </c>
      <c r="I257" s="8">
        <f t="shared" si="67"/>
        <v>568436982.3288697</v>
      </c>
      <c r="J257" s="7">
        <f t="shared" si="68"/>
        <v>105973557.54599915</v>
      </c>
      <c r="K257" s="8">
        <f t="shared" si="63"/>
        <v>462463424.78287053</v>
      </c>
      <c r="L257" s="7">
        <v>0</v>
      </c>
      <c r="M257" s="7">
        <f t="shared" si="64"/>
        <v>31329603839.016872</v>
      </c>
      <c r="N257" s="147" t="s">
        <v>535</v>
      </c>
      <c r="O257" s="10">
        <f t="shared" si="69"/>
        <v>29</v>
      </c>
      <c r="P257" s="11">
        <f t="shared" si="73"/>
        <v>107979033.04785506</v>
      </c>
      <c r="Q257" s="11">
        <f t="shared" si="70"/>
        <v>463464016.60545439</v>
      </c>
      <c r="R257" s="39">
        <f t="shared" si="74"/>
        <v>571443049.65330946</v>
      </c>
      <c r="S257" s="41">
        <f t="shared" si="75"/>
        <v>2.3333333333333335</v>
      </c>
      <c r="T257" s="40">
        <f t="shared" si="78"/>
        <v>107979033.04785506</v>
      </c>
      <c r="U257" s="15">
        <f t="shared" si="79"/>
        <v>1225388082.8098671</v>
      </c>
      <c r="V257" s="15">
        <f t="shared" si="76"/>
        <v>1333367115.8577223</v>
      </c>
      <c r="W257" s="13"/>
      <c r="X257" s="14"/>
      <c r="Y257" s="146"/>
    </row>
    <row r="258" spans="1:25" x14ac:dyDescent="0.25">
      <c r="A258" s="1">
        <v>52322</v>
      </c>
      <c r="B258" s="9">
        <f t="shared" si="80"/>
        <v>30</v>
      </c>
      <c r="C258" s="5">
        <f>VLOOKUP(A258,Encargos!$A$8:$B$652,2,0)</f>
        <v>1.506E-3</v>
      </c>
      <c r="D258">
        <f t="shared" si="77"/>
        <v>61</v>
      </c>
      <c r="E258" s="7">
        <f t="shared" si="71"/>
        <v>31329603839.016872</v>
      </c>
      <c r="F258" s="7">
        <f t="shared" si="72"/>
        <v>47182383.381559409</v>
      </c>
      <c r="G258" s="7">
        <f t="shared" si="65"/>
        <v>31376786222.398434</v>
      </c>
      <c r="H258" s="7">
        <f t="shared" si="66"/>
        <v>104589287.40799479</v>
      </c>
      <c r="I258" s="8">
        <f t="shared" si="67"/>
        <v>569293048.42425692</v>
      </c>
      <c r="J258" s="7">
        <f t="shared" si="68"/>
        <v>104589287.40799479</v>
      </c>
      <c r="K258" s="8">
        <f t="shared" si="63"/>
        <v>464703761.01626211</v>
      </c>
      <c r="L258" s="7">
        <v>0</v>
      </c>
      <c r="M258" s="7">
        <f t="shared" si="64"/>
        <v>30912082461.382172</v>
      </c>
      <c r="N258" s="147" t="s">
        <v>309</v>
      </c>
      <c r="O258" s="10">
        <f t="shared" si="69"/>
        <v>29</v>
      </c>
      <c r="P258" s="11">
        <f t="shared" si="73"/>
        <v>106578501.87865086</v>
      </c>
      <c r="Q258" s="11">
        <f t="shared" si="70"/>
        <v>465380259.77980626</v>
      </c>
      <c r="R258" s="39">
        <f t="shared" si="74"/>
        <v>571958761.65845716</v>
      </c>
      <c r="S258" s="41">
        <f t="shared" si="75"/>
        <v>2.3333333333333335</v>
      </c>
      <c r="T258" s="40">
        <f t="shared" si="78"/>
        <v>106578501.87865086</v>
      </c>
      <c r="U258" s="15">
        <f t="shared" si="79"/>
        <v>1227991941.9910827</v>
      </c>
      <c r="V258" s="15">
        <f t="shared" si="76"/>
        <v>1334570443.8697336</v>
      </c>
      <c r="W258" s="13"/>
      <c r="X258" s="14"/>
      <c r="Y258" s="146"/>
    </row>
    <row r="259" spans="1:25" x14ac:dyDescent="0.25">
      <c r="A259" s="1">
        <v>52352</v>
      </c>
      <c r="B259" s="9">
        <f t="shared" si="80"/>
        <v>31</v>
      </c>
      <c r="C259" s="5">
        <f>VLOOKUP(A259,Encargos!$A$8:$B$652,2,0)</f>
        <v>2.313E-3</v>
      </c>
      <c r="D259">
        <f t="shared" si="77"/>
        <v>60</v>
      </c>
      <c r="E259" s="7">
        <f t="shared" si="71"/>
        <v>30912082461.382172</v>
      </c>
      <c r="F259" s="7">
        <f t="shared" si="72"/>
        <v>71499646.733176962</v>
      </c>
      <c r="G259" s="7">
        <f t="shared" si="65"/>
        <v>30983582108.115349</v>
      </c>
      <c r="H259" s="7">
        <f t="shared" si="66"/>
        <v>103278607.02705117</v>
      </c>
      <c r="I259" s="8">
        <f t="shared" si="67"/>
        <v>570609823.24526227</v>
      </c>
      <c r="J259" s="7">
        <f t="shared" si="68"/>
        <v>103278607.02705117</v>
      </c>
      <c r="K259" s="8">
        <f t="shared" ref="K259:K318" si="81">I259-J259</f>
        <v>467331216.21821111</v>
      </c>
      <c r="L259" s="7">
        <v>0</v>
      </c>
      <c r="M259" s="7">
        <f t="shared" ref="M259:M318" si="82">G259+H259-I259</f>
        <v>30516250891.897137</v>
      </c>
      <c r="N259" s="147" t="s">
        <v>536</v>
      </c>
      <c r="O259" s="10">
        <f t="shared" si="69"/>
        <v>29</v>
      </c>
      <c r="P259" s="11">
        <f t="shared" si="73"/>
        <v>105285041.15503919</v>
      </c>
      <c r="Q259" s="11">
        <f t="shared" si="70"/>
        <v>468342340.05704367</v>
      </c>
      <c r="R259" s="39">
        <f t="shared" si="74"/>
        <v>573627381.21208286</v>
      </c>
      <c r="S259" s="41">
        <f t="shared" si="75"/>
        <v>2.3333333333333335</v>
      </c>
      <c r="T259" s="40">
        <f t="shared" si="78"/>
        <v>105285041.15503919</v>
      </c>
      <c r="U259" s="15">
        <f t="shared" si="79"/>
        <v>1233178848.3398209</v>
      </c>
      <c r="V259" s="15">
        <f t="shared" si="76"/>
        <v>1338463889.4948602</v>
      </c>
      <c r="W259" s="13"/>
      <c r="X259" s="14"/>
      <c r="Y259" s="146"/>
    </row>
    <row r="260" spans="1:25" x14ac:dyDescent="0.25">
      <c r="A260" s="1">
        <v>52383</v>
      </c>
      <c r="B260" s="9">
        <f t="shared" si="80"/>
        <v>30</v>
      </c>
      <c r="C260" s="5">
        <f>VLOOKUP(A260,Encargos!$A$8:$B$652,2,0)</f>
        <v>2.313E-3</v>
      </c>
      <c r="D260">
        <f t="shared" si="77"/>
        <v>59</v>
      </c>
      <c r="E260" s="7">
        <f t="shared" si="71"/>
        <v>30516250891.897137</v>
      </c>
      <c r="F260" s="7">
        <f t="shared" si="72"/>
        <v>70584088.312958077</v>
      </c>
      <c r="G260" s="7">
        <f t="shared" ref="G260:G318" si="83">E260+F260</f>
        <v>30586834980.210094</v>
      </c>
      <c r="H260" s="7">
        <f t="shared" ref="H260:H318" si="84">G260*$C$1</f>
        <v>101956116.60070032</v>
      </c>
      <c r="I260" s="8">
        <f t="shared" ref="I260:I318" si="85">PMT($C$1,D260,-G260)</f>
        <v>571929643.76642871</v>
      </c>
      <c r="J260" s="7">
        <f t="shared" ref="J260:J318" si="86">$C$1*G260</f>
        <v>101956116.60070032</v>
      </c>
      <c r="K260" s="8">
        <f t="shared" si="81"/>
        <v>469973527.16572839</v>
      </c>
      <c r="L260" s="7">
        <v>0</v>
      </c>
      <c r="M260" s="7">
        <f t="shared" si="82"/>
        <v>30116861453.044365</v>
      </c>
      <c r="N260" s="147" t="s">
        <v>311</v>
      </c>
      <c r="O260" s="10">
        <f t="shared" ref="O260:O318" si="87">N260-A260</f>
        <v>29</v>
      </c>
      <c r="P260" s="11">
        <f t="shared" si="73"/>
        <v>104030973.76125969</v>
      </c>
      <c r="Q260" s="11">
        <f t="shared" ref="Q260:Q318" si="88">K260*((1+C260)^((N260-A260)/B260))</f>
        <v>471024300.49848139</v>
      </c>
      <c r="R260" s="39">
        <f t="shared" si="74"/>
        <v>575055274.25974107</v>
      </c>
      <c r="S260" s="41">
        <f t="shared" si="75"/>
        <v>2.3333333333333335</v>
      </c>
      <c r="T260" s="40">
        <f t="shared" si="78"/>
        <v>104030973.76125969</v>
      </c>
      <c r="U260" s="15">
        <f t="shared" si="79"/>
        <v>1237764666.1781361</v>
      </c>
      <c r="V260" s="15">
        <f t="shared" si="76"/>
        <v>1341795639.9393959</v>
      </c>
      <c r="W260" s="13"/>
      <c r="X260" s="14"/>
      <c r="Y260" s="146"/>
    </row>
    <row r="261" spans="1:25" x14ac:dyDescent="0.25">
      <c r="A261" s="1">
        <v>52413</v>
      </c>
      <c r="B261" s="9">
        <f t="shared" si="80"/>
        <v>31</v>
      </c>
      <c r="C261" s="5">
        <f>VLOOKUP(A261,Encargos!$A$8:$B$652,2,0)</f>
        <v>1.7750000000000001E-3</v>
      </c>
      <c r="D261">
        <f t="shared" si="77"/>
        <v>58</v>
      </c>
      <c r="E261" s="7">
        <f t="shared" ref="E261:E318" si="89">M260</f>
        <v>30116861453.044365</v>
      </c>
      <c r="F261" s="7">
        <f t="shared" ref="F261:F318" si="90">E261*C261</f>
        <v>53457429.079153754</v>
      </c>
      <c r="G261" s="7">
        <f t="shared" si="83"/>
        <v>30170318882.12352</v>
      </c>
      <c r="H261" s="7">
        <f t="shared" si="84"/>
        <v>100567729.6070784</v>
      </c>
      <c r="I261" s="8">
        <f t="shared" si="85"/>
        <v>572944818.88411391</v>
      </c>
      <c r="J261" s="7">
        <f t="shared" si="86"/>
        <v>100567729.6070784</v>
      </c>
      <c r="K261" s="8">
        <f t="shared" si="81"/>
        <v>472377089.27703547</v>
      </c>
      <c r="L261" s="7">
        <v>0</v>
      </c>
      <c r="M261" s="7">
        <f t="shared" si="82"/>
        <v>29697941792.846485</v>
      </c>
      <c r="N261" s="147" t="s">
        <v>537</v>
      </c>
      <c r="O261" s="10">
        <f t="shared" si="87"/>
        <v>29</v>
      </c>
      <c r="P261" s="11">
        <f t="shared" ref="P261:P318" si="91">Q261*((1+$C$1)^(O261/B261)-1)+H261*((1+C261)^(O261/B261))*((1+$C$1)^(O261/B261))</f>
        <v>102524087.52259833</v>
      </c>
      <c r="Q261" s="11">
        <f t="shared" si="88"/>
        <v>473161418.93128818</v>
      </c>
      <c r="R261" s="39">
        <f t="shared" ref="R261:R318" si="92">P261+Q261</f>
        <v>575685506.45388651</v>
      </c>
      <c r="S261" s="41">
        <f t="shared" ref="S261:S318" si="93">(YEAR(A261)-2022)*100%/9</f>
        <v>2.3333333333333335</v>
      </c>
      <c r="T261" s="40">
        <f t="shared" si="78"/>
        <v>102524087.52259833</v>
      </c>
      <c r="U261" s="15">
        <f t="shared" si="79"/>
        <v>1240742094.2031369</v>
      </c>
      <c r="V261" s="15">
        <f t="shared" ref="V261:V318" si="94">R261*S261</f>
        <v>1343266181.7257352</v>
      </c>
      <c r="W261" s="13"/>
      <c r="X261" s="14"/>
      <c r="Y261" s="146"/>
    </row>
    <row r="262" spans="1:25" x14ac:dyDescent="0.25">
      <c r="A262" s="1">
        <v>52444</v>
      </c>
      <c r="B262" s="9">
        <f t="shared" si="80"/>
        <v>31</v>
      </c>
      <c r="C262" s="5">
        <f>VLOOKUP(A262,Encargos!$A$8:$B$652,2,0)</f>
        <v>2.5820000000000001E-3</v>
      </c>
      <c r="D262">
        <f t="shared" ref="D262:D318" si="95">D261-1</f>
        <v>57</v>
      </c>
      <c r="E262" s="7">
        <f t="shared" si="89"/>
        <v>29697941792.846485</v>
      </c>
      <c r="F262" s="7">
        <f t="shared" si="90"/>
        <v>76680085.709129632</v>
      </c>
      <c r="G262" s="7">
        <f t="shared" si="83"/>
        <v>29774621878.555614</v>
      </c>
      <c r="H262" s="7">
        <f t="shared" si="84"/>
        <v>99248739.595185384</v>
      </c>
      <c r="I262" s="8">
        <f t="shared" si="85"/>
        <v>574424162.40647268</v>
      </c>
      <c r="J262" s="7">
        <f t="shared" si="86"/>
        <v>99248739.595185384</v>
      </c>
      <c r="K262" s="8">
        <f t="shared" si="81"/>
        <v>475175422.81128728</v>
      </c>
      <c r="L262" s="7">
        <v>0</v>
      </c>
      <c r="M262" s="7">
        <f t="shared" si="82"/>
        <v>29299446455.744328</v>
      </c>
      <c r="N262" s="147" t="s">
        <v>538</v>
      </c>
      <c r="O262" s="10">
        <f t="shared" si="87"/>
        <v>29</v>
      </c>
      <c r="P262" s="11">
        <f t="shared" si="91"/>
        <v>101283795.43781108</v>
      </c>
      <c r="Q262" s="11">
        <f t="shared" si="88"/>
        <v>476323075.21566367</v>
      </c>
      <c r="R262" s="39">
        <f t="shared" si="92"/>
        <v>577606870.65347481</v>
      </c>
      <c r="S262" s="41">
        <f t="shared" si="93"/>
        <v>2.3333333333333335</v>
      </c>
      <c r="T262" s="40">
        <f t="shared" si="78"/>
        <v>101283795.43781108</v>
      </c>
      <c r="U262" s="15">
        <f t="shared" si="79"/>
        <v>1246465569.4202969</v>
      </c>
      <c r="V262" s="15">
        <f t="shared" si="94"/>
        <v>1347749364.858108</v>
      </c>
      <c r="W262" s="13"/>
      <c r="X262" s="14"/>
      <c r="Y262" s="146"/>
    </row>
    <row r="263" spans="1:25" x14ac:dyDescent="0.25">
      <c r="A263" s="1">
        <v>52475</v>
      </c>
      <c r="B263" s="9">
        <f t="shared" si="80"/>
        <v>30</v>
      </c>
      <c r="C263" s="5">
        <f>VLOOKUP(A263,Encargos!$A$8:$B$652,2,0)</f>
        <v>2.8509999999999998E-3</v>
      </c>
      <c r="D263">
        <f t="shared" si="95"/>
        <v>56</v>
      </c>
      <c r="E263" s="7">
        <f t="shared" si="89"/>
        <v>29299446455.744328</v>
      </c>
      <c r="F263" s="7">
        <f t="shared" si="90"/>
        <v>83532721.845327079</v>
      </c>
      <c r="G263" s="7">
        <f t="shared" si="83"/>
        <v>29382979177.589653</v>
      </c>
      <c r="H263" s="7">
        <f t="shared" si="84"/>
        <v>97943263.925298855</v>
      </c>
      <c r="I263" s="8">
        <f t="shared" si="85"/>
        <v>576061845.6934936</v>
      </c>
      <c r="J263" s="7">
        <f t="shared" si="86"/>
        <v>97943263.925298855</v>
      </c>
      <c r="K263" s="8">
        <f t="shared" si="81"/>
        <v>478118581.76819474</v>
      </c>
      <c r="L263" s="7">
        <v>0</v>
      </c>
      <c r="M263" s="7">
        <f t="shared" si="82"/>
        <v>28904860595.821461</v>
      </c>
      <c r="N263" s="147" t="s">
        <v>314</v>
      </c>
      <c r="O263" s="10">
        <f t="shared" si="87"/>
        <v>29</v>
      </c>
      <c r="P263" s="11">
        <f t="shared" si="91"/>
        <v>100074390.85561019</v>
      </c>
      <c r="Q263" s="11">
        <f t="shared" si="88"/>
        <v>479436198.09195042</v>
      </c>
      <c r="R263" s="39">
        <f t="shared" si="92"/>
        <v>579510588.94756055</v>
      </c>
      <c r="S263" s="41">
        <f t="shared" si="93"/>
        <v>2.3333333333333335</v>
      </c>
      <c r="T263" s="40">
        <f t="shared" si="78"/>
        <v>100074390.85561019</v>
      </c>
      <c r="U263" s="15">
        <f t="shared" si="79"/>
        <v>1252116983.3553646</v>
      </c>
      <c r="V263" s="15">
        <f t="shared" si="94"/>
        <v>1352191374.2109747</v>
      </c>
      <c r="W263" s="13"/>
      <c r="X263" s="14"/>
      <c r="Y263" s="146"/>
    </row>
    <row r="264" spans="1:25" x14ac:dyDescent="0.25">
      <c r="A264" s="1">
        <v>52505</v>
      </c>
      <c r="B264" s="9">
        <f t="shared" si="80"/>
        <v>31</v>
      </c>
      <c r="C264" s="5">
        <f>VLOOKUP(A264,Encargos!$A$8:$B$652,2,0)</f>
        <v>2.313E-3</v>
      </c>
      <c r="D264">
        <f t="shared" si="95"/>
        <v>55</v>
      </c>
      <c r="E264" s="7">
        <f t="shared" si="89"/>
        <v>28904860595.821461</v>
      </c>
      <c r="F264" s="7">
        <f t="shared" si="90"/>
        <v>66856942.55813504</v>
      </c>
      <c r="G264" s="7">
        <f t="shared" si="83"/>
        <v>28971717538.379597</v>
      </c>
      <c r="H264" s="7">
        <f t="shared" si="84"/>
        <v>96572391.794598669</v>
      </c>
      <c r="I264" s="8">
        <f t="shared" si="85"/>
        <v>577394276.74258268</v>
      </c>
      <c r="J264" s="7">
        <f t="shared" si="86"/>
        <v>96572391.794598669</v>
      </c>
      <c r="K264" s="8">
        <f t="shared" si="81"/>
        <v>480821884.94798398</v>
      </c>
      <c r="L264" s="7">
        <v>0</v>
      </c>
      <c r="M264" s="7">
        <f t="shared" si="82"/>
        <v>28490895653.43161</v>
      </c>
      <c r="N264" s="147" t="s">
        <v>413</v>
      </c>
      <c r="O264" s="10">
        <f t="shared" si="87"/>
        <v>29</v>
      </c>
      <c r="P264" s="11">
        <f t="shared" si="91"/>
        <v>98585515.587625399</v>
      </c>
      <c r="Q264" s="11">
        <f t="shared" si="88"/>
        <v>481862197.37144572</v>
      </c>
      <c r="R264" s="39">
        <f t="shared" si="92"/>
        <v>580447712.95907116</v>
      </c>
      <c r="S264" s="41">
        <f t="shared" si="93"/>
        <v>2.3333333333333335</v>
      </c>
      <c r="T264" s="40">
        <f t="shared" si="78"/>
        <v>98585515.587625399</v>
      </c>
      <c r="U264" s="15">
        <f t="shared" si="79"/>
        <v>1255792481.316874</v>
      </c>
      <c r="V264" s="15">
        <f t="shared" si="94"/>
        <v>1354377996.9044995</v>
      </c>
      <c r="W264" s="13"/>
      <c r="X264" s="14"/>
      <c r="Y264" s="146"/>
    </row>
    <row r="265" spans="1:25" x14ac:dyDescent="0.25">
      <c r="A265" s="1">
        <v>52536</v>
      </c>
      <c r="B265" s="9">
        <f t="shared" si="80"/>
        <v>30</v>
      </c>
      <c r="C265" s="5">
        <f>VLOOKUP(A265,Encargos!$A$8:$B$652,2,0)</f>
        <v>2.313E-3</v>
      </c>
      <c r="D265">
        <f t="shared" si="95"/>
        <v>54</v>
      </c>
      <c r="E265" s="7">
        <f t="shared" si="89"/>
        <v>28490895653.43161</v>
      </c>
      <c r="F265" s="7">
        <f t="shared" si="90"/>
        <v>65899441.646387316</v>
      </c>
      <c r="G265" s="7">
        <f t="shared" si="83"/>
        <v>28556795095.077999</v>
      </c>
      <c r="H265" s="7">
        <f t="shared" si="84"/>
        <v>95189316.98359333</v>
      </c>
      <c r="I265" s="8">
        <f t="shared" si="85"/>
        <v>578729789.70468819</v>
      </c>
      <c r="J265" s="7">
        <f t="shared" si="86"/>
        <v>95189316.98359333</v>
      </c>
      <c r="K265" s="8">
        <f t="shared" si="81"/>
        <v>483540472.72109485</v>
      </c>
      <c r="L265" s="7">
        <v>0</v>
      </c>
      <c r="M265" s="7">
        <f t="shared" si="82"/>
        <v>28073254622.356903</v>
      </c>
      <c r="N265" s="147" t="s">
        <v>332</v>
      </c>
      <c r="O265" s="10">
        <f t="shared" si="87"/>
        <v>29</v>
      </c>
      <c r="P265" s="11">
        <f t="shared" si="91"/>
        <v>97271004.192622706</v>
      </c>
      <c r="Q265" s="11">
        <f t="shared" si="88"/>
        <v>484621579.21895707</v>
      </c>
      <c r="R265" s="39">
        <f t="shared" si="92"/>
        <v>581892583.41157973</v>
      </c>
      <c r="S265" s="41">
        <f t="shared" si="93"/>
        <v>2.3333333333333335</v>
      </c>
      <c r="T265" s="40">
        <f t="shared" si="78"/>
        <v>97271004.192622706</v>
      </c>
      <c r="U265" s="15">
        <f t="shared" si="79"/>
        <v>1260478357.1010635</v>
      </c>
      <c r="V265" s="15">
        <f t="shared" si="94"/>
        <v>1357749361.2936862</v>
      </c>
      <c r="W265" s="13"/>
      <c r="X265" s="14"/>
      <c r="Y265" s="146"/>
    </row>
    <row r="266" spans="1:25" x14ac:dyDescent="0.25">
      <c r="A266" s="1">
        <v>52566</v>
      </c>
      <c r="B266" s="9">
        <f t="shared" si="80"/>
        <v>31</v>
      </c>
      <c r="C266" s="5">
        <f>VLOOKUP(A266,Encargos!$A$8:$B$652,2,0)</f>
        <v>2.313E-3</v>
      </c>
      <c r="D266">
        <f t="shared" si="95"/>
        <v>53</v>
      </c>
      <c r="E266" s="7">
        <f t="shared" si="89"/>
        <v>28073254622.356903</v>
      </c>
      <c r="F266" s="7">
        <f t="shared" si="90"/>
        <v>64933437.941511512</v>
      </c>
      <c r="G266" s="7">
        <f t="shared" si="83"/>
        <v>28138188060.298416</v>
      </c>
      <c r="H266" s="7">
        <f t="shared" si="84"/>
        <v>93793960.20099473</v>
      </c>
      <c r="I266" s="8">
        <f t="shared" si="85"/>
        <v>580068391.7082752</v>
      </c>
      <c r="J266" s="7">
        <f t="shared" si="86"/>
        <v>93793960.20099473</v>
      </c>
      <c r="K266" s="8">
        <f t="shared" si="81"/>
        <v>486274431.50728047</v>
      </c>
      <c r="L266" s="7">
        <v>0</v>
      </c>
      <c r="M266" s="7">
        <f t="shared" si="82"/>
        <v>27651913628.791138</v>
      </c>
      <c r="N266" s="147" t="s">
        <v>414</v>
      </c>
      <c r="O266" s="10">
        <f t="shared" si="87"/>
        <v>29</v>
      </c>
      <c r="P266" s="11">
        <f t="shared" si="91"/>
        <v>95809428.325781241</v>
      </c>
      <c r="Q266" s="11">
        <f t="shared" si="88"/>
        <v>487326541.13070899</v>
      </c>
      <c r="R266" s="39">
        <f t="shared" si="92"/>
        <v>583135969.45649028</v>
      </c>
      <c r="S266" s="41">
        <f t="shared" si="93"/>
        <v>2.3333333333333335</v>
      </c>
      <c r="T266" s="40">
        <f t="shared" si="78"/>
        <v>95809428.325781241</v>
      </c>
      <c r="U266" s="15">
        <f t="shared" si="79"/>
        <v>1264841167.072696</v>
      </c>
      <c r="V266" s="15">
        <f t="shared" si="94"/>
        <v>1360650595.3984773</v>
      </c>
      <c r="W266" s="13"/>
      <c r="X266" s="14"/>
      <c r="Y266" s="146"/>
    </row>
    <row r="267" spans="1:25" x14ac:dyDescent="0.25">
      <c r="A267" s="1">
        <v>52597</v>
      </c>
      <c r="B267" s="9">
        <f t="shared" si="80"/>
        <v>31</v>
      </c>
      <c r="C267" s="5">
        <f>VLOOKUP(A267,Encargos!$A$8:$B$652,2,0)</f>
        <v>2.0439999999999998E-3</v>
      </c>
      <c r="D267">
        <f t="shared" si="95"/>
        <v>52</v>
      </c>
      <c r="E267" s="7">
        <f t="shared" si="89"/>
        <v>27651913628.791138</v>
      </c>
      <c r="F267" s="7">
        <f t="shared" si="90"/>
        <v>56520511.457249083</v>
      </c>
      <c r="G267" s="7">
        <f t="shared" si="83"/>
        <v>27708434140.248386</v>
      </c>
      <c r="H267" s="7">
        <f t="shared" si="84"/>
        <v>92361447.134161294</v>
      </c>
      <c r="I267" s="8">
        <f t="shared" si="85"/>
        <v>581254051.50092685</v>
      </c>
      <c r="J267" s="7">
        <f t="shared" si="86"/>
        <v>92361447.134161294</v>
      </c>
      <c r="K267" s="8">
        <f t="shared" si="81"/>
        <v>488892604.36676556</v>
      </c>
      <c r="L267" s="7">
        <v>0</v>
      </c>
      <c r="M267" s="7">
        <f t="shared" si="82"/>
        <v>27219541535.881622</v>
      </c>
      <c r="N267" s="147" t="s">
        <v>539</v>
      </c>
      <c r="O267" s="10">
        <f t="shared" si="87"/>
        <v>29</v>
      </c>
      <c r="P267" s="11">
        <f t="shared" si="91"/>
        <v>94353825.629941046</v>
      </c>
      <c r="Q267" s="11">
        <f t="shared" si="88"/>
        <v>489827368.51570231</v>
      </c>
      <c r="R267" s="39">
        <f t="shared" si="92"/>
        <v>584181194.14564335</v>
      </c>
      <c r="S267" s="41">
        <f t="shared" si="93"/>
        <v>2.4444444444444446</v>
      </c>
      <c r="T267" s="40">
        <f t="shared" si="78"/>
        <v>94353825.629941046</v>
      </c>
      <c r="U267" s="15">
        <f t="shared" si="79"/>
        <v>1333644648.9482985</v>
      </c>
      <c r="V267" s="15">
        <f t="shared" si="94"/>
        <v>1427998474.5782394</v>
      </c>
      <c r="W267" s="13"/>
      <c r="X267" s="14"/>
      <c r="Y267" s="146"/>
    </row>
    <row r="268" spans="1:25" x14ac:dyDescent="0.25">
      <c r="A268" s="1">
        <v>52628</v>
      </c>
      <c r="B268" s="9">
        <f t="shared" si="80"/>
        <v>29</v>
      </c>
      <c r="C268" s="5">
        <f>VLOOKUP(A268,Encargos!$A$8:$B$652,2,0)</f>
        <v>2.5820000000000001E-3</v>
      </c>
      <c r="D268">
        <f t="shared" si="95"/>
        <v>51</v>
      </c>
      <c r="E268" s="7">
        <f t="shared" si="89"/>
        <v>27219541535.881622</v>
      </c>
      <c r="F268" s="7">
        <f t="shared" si="90"/>
        <v>70280856.245646358</v>
      </c>
      <c r="G268" s="7">
        <f t="shared" si="83"/>
        <v>27289822392.12727</v>
      </c>
      <c r="H268" s="7">
        <f t="shared" si="84"/>
        <v>90966074.640424237</v>
      </c>
      <c r="I268" s="8">
        <f t="shared" si="85"/>
        <v>582754849.46190238</v>
      </c>
      <c r="J268" s="7">
        <f t="shared" si="86"/>
        <v>90966074.640424237</v>
      </c>
      <c r="K268" s="8">
        <f t="shared" si="81"/>
        <v>491788774.82147813</v>
      </c>
      <c r="L268" s="7">
        <v>0</v>
      </c>
      <c r="M268" s="7">
        <f t="shared" si="82"/>
        <v>26798033617.30579</v>
      </c>
      <c r="N268" s="147" t="s">
        <v>335</v>
      </c>
      <c r="O268" s="10">
        <f t="shared" si="87"/>
        <v>27</v>
      </c>
      <c r="P268" s="11">
        <f t="shared" si="91"/>
        <v>92997420.001069874</v>
      </c>
      <c r="Q268" s="11">
        <f t="shared" si="88"/>
        <v>492970895.95748627</v>
      </c>
      <c r="R268" s="39">
        <f t="shared" si="92"/>
        <v>585968315.95855618</v>
      </c>
      <c r="S268" s="41">
        <f t="shared" si="93"/>
        <v>2.4444444444444446</v>
      </c>
      <c r="T268" s="40">
        <f t="shared" si="78"/>
        <v>92997420.001069874</v>
      </c>
      <c r="U268" s="15">
        <f t="shared" si="79"/>
        <v>1339369574.5642898</v>
      </c>
      <c r="V268" s="15">
        <f t="shared" si="94"/>
        <v>1432366994.5653596</v>
      </c>
      <c r="W268" s="13"/>
      <c r="X268" s="14"/>
      <c r="Y268" s="146"/>
    </row>
    <row r="269" spans="1:25" x14ac:dyDescent="0.25">
      <c r="A269" s="1">
        <v>52657</v>
      </c>
      <c r="B269" s="9">
        <f t="shared" si="80"/>
        <v>31</v>
      </c>
      <c r="C269" s="5">
        <f>VLOOKUP(A269,Encargos!$A$8:$B$652,2,0)</f>
        <v>2.0439999999999998E-3</v>
      </c>
      <c r="D269">
        <f t="shared" si="95"/>
        <v>50</v>
      </c>
      <c r="E269" s="7">
        <f t="shared" si="89"/>
        <v>26798033617.30579</v>
      </c>
      <c r="F269" s="7">
        <f t="shared" si="90"/>
        <v>54775180.713773027</v>
      </c>
      <c r="G269" s="7">
        <f t="shared" si="83"/>
        <v>26852808798.019562</v>
      </c>
      <c r="H269" s="7">
        <f t="shared" si="84"/>
        <v>89509362.660065219</v>
      </c>
      <c r="I269" s="8">
        <f t="shared" si="85"/>
        <v>583946000.37420237</v>
      </c>
      <c r="J269" s="7">
        <f t="shared" si="86"/>
        <v>89509362.660065219</v>
      </c>
      <c r="K269" s="8">
        <f t="shared" si="81"/>
        <v>494436637.71413714</v>
      </c>
      <c r="L269" s="7">
        <v>0</v>
      </c>
      <c r="M269" s="7">
        <f t="shared" si="82"/>
        <v>26358372160.305424</v>
      </c>
      <c r="N269" s="147" t="s">
        <v>540</v>
      </c>
      <c r="O269" s="10">
        <f t="shared" si="87"/>
        <v>29</v>
      </c>
      <c r="P269" s="11">
        <f t="shared" si="91"/>
        <v>91504697.357381061</v>
      </c>
      <c r="Q269" s="11">
        <f t="shared" si="88"/>
        <v>495382002.07172364</v>
      </c>
      <c r="R269" s="39">
        <f t="shared" si="92"/>
        <v>586886699.42910469</v>
      </c>
      <c r="S269" s="41">
        <f t="shared" si="93"/>
        <v>2.4444444444444446</v>
      </c>
      <c r="T269" s="40">
        <f t="shared" si="78"/>
        <v>91504697.357381061</v>
      </c>
      <c r="U269" s="15">
        <f t="shared" si="79"/>
        <v>1343107234.5804305</v>
      </c>
      <c r="V269" s="15">
        <f t="shared" si="94"/>
        <v>1434611931.9378116</v>
      </c>
      <c r="W269" s="13"/>
      <c r="X269" s="14"/>
      <c r="Y269" s="146"/>
    </row>
    <row r="270" spans="1:25" x14ac:dyDescent="0.25">
      <c r="A270" s="1">
        <v>52688</v>
      </c>
      <c r="B270" s="9">
        <f t="shared" si="80"/>
        <v>30</v>
      </c>
      <c r="C270" s="5">
        <f>VLOOKUP(A270,Encargos!$A$8:$B$652,2,0)</f>
        <v>2.0439999999999998E-3</v>
      </c>
      <c r="D270">
        <f t="shared" si="95"/>
        <v>49</v>
      </c>
      <c r="E270" s="7">
        <f t="shared" si="89"/>
        <v>26358372160.305424</v>
      </c>
      <c r="F270" s="7">
        <f t="shared" si="90"/>
        <v>53876512.695664279</v>
      </c>
      <c r="G270" s="7">
        <f t="shared" si="83"/>
        <v>26412248673.001087</v>
      </c>
      <c r="H270" s="7">
        <f t="shared" si="84"/>
        <v>88040828.910003632</v>
      </c>
      <c r="I270" s="8">
        <f t="shared" si="85"/>
        <v>585139585.99896717</v>
      </c>
      <c r="J270" s="7">
        <f t="shared" si="86"/>
        <v>88040828.910003632</v>
      </c>
      <c r="K270" s="8">
        <f t="shared" si="81"/>
        <v>497098757.08896351</v>
      </c>
      <c r="L270" s="7">
        <v>0</v>
      </c>
      <c r="M270" s="7">
        <f t="shared" si="82"/>
        <v>25915149915.912125</v>
      </c>
      <c r="N270" s="147" t="s">
        <v>337</v>
      </c>
      <c r="O270" s="10">
        <f t="shared" si="87"/>
        <v>29</v>
      </c>
      <c r="P270" s="11">
        <f t="shared" si="91"/>
        <v>90103850.140968859</v>
      </c>
      <c r="Q270" s="11">
        <f t="shared" si="88"/>
        <v>498080924.5163607</v>
      </c>
      <c r="R270" s="39">
        <f t="shared" si="92"/>
        <v>588184774.65732956</v>
      </c>
      <c r="S270" s="41">
        <f t="shared" si="93"/>
        <v>2.4444444444444446</v>
      </c>
      <c r="T270" s="40">
        <f t="shared" si="78"/>
        <v>90103850.140968859</v>
      </c>
      <c r="U270" s="15">
        <f t="shared" si="79"/>
        <v>1347681154.5769479</v>
      </c>
      <c r="V270" s="15">
        <f t="shared" si="94"/>
        <v>1437785004.7179167</v>
      </c>
      <c r="W270" s="13"/>
      <c r="X270" s="14"/>
      <c r="Y270" s="146"/>
    </row>
    <row r="271" spans="1:25" x14ac:dyDescent="0.25">
      <c r="A271" s="1">
        <v>52718</v>
      </c>
      <c r="B271" s="9">
        <f t="shared" si="80"/>
        <v>31</v>
      </c>
      <c r="C271" s="5">
        <f>VLOOKUP(A271,Encargos!$A$8:$B$652,2,0)</f>
        <v>2.5820000000000001E-3</v>
      </c>
      <c r="D271">
        <f t="shared" si="95"/>
        <v>48</v>
      </c>
      <c r="E271" s="7">
        <f t="shared" si="89"/>
        <v>25915149915.912125</v>
      </c>
      <c r="F271" s="7">
        <f t="shared" si="90"/>
        <v>66912917.082885109</v>
      </c>
      <c r="G271" s="7">
        <f t="shared" si="83"/>
        <v>25982062832.99501</v>
      </c>
      <c r="H271" s="7">
        <f t="shared" si="84"/>
        <v>86606876.10998337</v>
      </c>
      <c r="I271" s="8">
        <f t="shared" si="85"/>
        <v>586650416.41001666</v>
      </c>
      <c r="J271" s="7">
        <f t="shared" si="86"/>
        <v>86606876.10998337</v>
      </c>
      <c r="K271" s="8">
        <f t="shared" si="81"/>
        <v>500043540.30003327</v>
      </c>
      <c r="L271" s="7">
        <v>0</v>
      </c>
      <c r="M271" s="7">
        <f t="shared" si="82"/>
        <v>25482019292.694977</v>
      </c>
      <c r="N271" s="147" t="s">
        <v>541</v>
      </c>
      <c r="O271" s="10">
        <f t="shared" si="87"/>
        <v>29</v>
      </c>
      <c r="P271" s="11">
        <f t="shared" si="91"/>
        <v>88649611.945324898</v>
      </c>
      <c r="Q271" s="11">
        <f t="shared" si="88"/>
        <v>501251254.6382938</v>
      </c>
      <c r="R271" s="39">
        <f t="shared" si="92"/>
        <v>589900866.58361864</v>
      </c>
      <c r="S271" s="41">
        <f t="shared" si="93"/>
        <v>2.4444444444444446</v>
      </c>
      <c r="T271" s="40">
        <f t="shared" si="78"/>
        <v>88649611.945324898</v>
      </c>
      <c r="U271" s="15">
        <f t="shared" si="79"/>
        <v>1353330284.1479652</v>
      </c>
      <c r="V271" s="15">
        <f t="shared" si="94"/>
        <v>1441979896.0932901</v>
      </c>
      <c r="W271" s="13"/>
      <c r="X271" s="14"/>
      <c r="Y271" s="146"/>
    </row>
    <row r="272" spans="1:25" x14ac:dyDescent="0.25">
      <c r="A272" s="1">
        <v>52749</v>
      </c>
      <c r="B272" s="9">
        <f t="shared" si="80"/>
        <v>30</v>
      </c>
      <c r="C272" s="5">
        <f>VLOOKUP(A272,Encargos!$A$8:$B$652,2,0)</f>
        <v>1.7750000000000001E-3</v>
      </c>
      <c r="D272">
        <f t="shared" si="95"/>
        <v>47</v>
      </c>
      <c r="E272" s="7">
        <f t="shared" si="89"/>
        <v>25482019292.694977</v>
      </c>
      <c r="F272" s="7">
        <f t="shared" si="90"/>
        <v>45230584.244533584</v>
      </c>
      <c r="G272" s="7">
        <f t="shared" si="83"/>
        <v>25527249876.93951</v>
      </c>
      <c r="H272" s="7">
        <f t="shared" si="84"/>
        <v>85090832.923131704</v>
      </c>
      <c r="I272" s="8">
        <f t="shared" si="85"/>
        <v>587691720.89914441</v>
      </c>
      <c r="J272" s="7">
        <f t="shared" si="86"/>
        <v>85090832.923131704</v>
      </c>
      <c r="K272" s="8">
        <f t="shared" si="81"/>
        <v>502600887.97601271</v>
      </c>
      <c r="L272" s="7">
        <v>0</v>
      </c>
      <c r="M272" s="7">
        <f t="shared" si="82"/>
        <v>25024648988.963497</v>
      </c>
      <c r="N272" s="147" t="s">
        <v>327</v>
      </c>
      <c r="O272" s="10">
        <f t="shared" si="87"/>
        <v>29</v>
      </c>
      <c r="P272" s="11">
        <f t="shared" si="91"/>
        <v>87133647.484898686</v>
      </c>
      <c r="Q272" s="11">
        <f t="shared" si="88"/>
        <v>503463241.83649272</v>
      </c>
      <c r="R272" s="39">
        <f t="shared" si="92"/>
        <v>590596889.32139134</v>
      </c>
      <c r="S272" s="41">
        <f t="shared" si="93"/>
        <v>2.4444444444444446</v>
      </c>
      <c r="T272" s="40">
        <f t="shared" si="78"/>
        <v>87133647.484898686</v>
      </c>
      <c r="U272" s="15">
        <f t="shared" si="79"/>
        <v>1356547637.5229468</v>
      </c>
      <c r="V272" s="15">
        <f t="shared" si="94"/>
        <v>1443681285.0078456</v>
      </c>
      <c r="W272" s="13"/>
      <c r="X272" s="14"/>
      <c r="Y272" s="146"/>
    </row>
    <row r="273" spans="1:25" x14ac:dyDescent="0.25">
      <c r="A273" s="1">
        <v>52779</v>
      </c>
      <c r="B273" s="9">
        <f t="shared" si="80"/>
        <v>31</v>
      </c>
      <c r="C273" s="5">
        <f>VLOOKUP(A273,Encargos!$A$8:$B$652,2,0)</f>
        <v>2.5820000000000001E-3</v>
      </c>
      <c r="D273">
        <f t="shared" si="95"/>
        <v>46</v>
      </c>
      <c r="E273" s="7">
        <f t="shared" si="89"/>
        <v>25024648988.963497</v>
      </c>
      <c r="F273" s="7">
        <f t="shared" si="90"/>
        <v>64613643.689503752</v>
      </c>
      <c r="G273" s="7">
        <f t="shared" si="83"/>
        <v>25089262632.653</v>
      </c>
      <c r="H273" s="7">
        <f t="shared" si="84"/>
        <v>83630875.44217667</v>
      </c>
      <c r="I273" s="8">
        <f t="shared" si="85"/>
        <v>589209140.92250609</v>
      </c>
      <c r="J273" s="7">
        <f t="shared" si="86"/>
        <v>83630875.44217667</v>
      </c>
      <c r="K273" s="8">
        <f t="shared" si="81"/>
        <v>505578265.48032939</v>
      </c>
      <c r="L273" s="7">
        <v>0</v>
      </c>
      <c r="M273" s="7">
        <f t="shared" si="82"/>
        <v>24583684367.172672</v>
      </c>
      <c r="N273" s="147" t="s">
        <v>542</v>
      </c>
      <c r="O273" s="10">
        <f t="shared" si="87"/>
        <v>29</v>
      </c>
      <c r="P273" s="11">
        <f t="shared" si="91"/>
        <v>85674420.81603913</v>
      </c>
      <c r="Q273" s="11">
        <f t="shared" si="88"/>
        <v>506799347.3884511</v>
      </c>
      <c r="R273" s="39">
        <f t="shared" si="92"/>
        <v>592473768.20449018</v>
      </c>
      <c r="S273" s="41">
        <f t="shared" si="93"/>
        <v>2.4444444444444446</v>
      </c>
      <c r="T273" s="40">
        <f t="shared" si="78"/>
        <v>85674420.81603913</v>
      </c>
      <c r="U273" s="15">
        <f t="shared" si="79"/>
        <v>1362594790.3504925</v>
      </c>
      <c r="V273" s="15">
        <f t="shared" si="94"/>
        <v>1448269211.1665316</v>
      </c>
      <c r="W273" s="13"/>
      <c r="X273" s="14"/>
      <c r="Y273" s="146"/>
    </row>
    <row r="274" spans="1:25" x14ac:dyDescent="0.25">
      <c r="A274" s="1">
        <v>52810</v>
      </c>
      <c r="B274" s="9">
        <f t="shared" si="80"/>
        <v>31</v>
      </c>
      <c r="C274" s="5">
        <f>VLOOKUP(A274,Encargos!$A$8:$B$652,2,0)</f>
        <v>2.313E-3</v>
      </c>
      <c r="D274">
        <f t="shared" si="95"/>
        <v>45</v>
      </c>
      <c r="E274" s="7">
        <f t="shared" si="89"/>
        <v>24583684367.172672</v>
      </c>
      <c r="F274" s="7">
        <f t="shared" si="90"/>
        <v>56862061.941270389</v>
      </c>
      <c r="G274" s="7">
        <f t="shared" si="83"/>
        <v>24640546429.113941</v>
      </c>
      <c r="H274" s="7">
        <f t="shared" si="84"/>
        <v>82135154.763713136</v>
      </c>
      <c r="I274" s="8">
        <f t="shared" si="85"/>
        <v>590571981.66545975</v>
      </c>
      <c r="J274" s="7">
        <f t="shared" si="86"/>
        <v>82135154.763713136</v>
      </c>
      <c r="K274" s="8">
        <f t="shared" si="81"/>
        <v>508436826.90174663</v>
      </c>
      <c r="L274" s="7">
        <v>0</v>
      </c>
      <c r="M274" s="7">
        <f t="shared" si="82"/>
        <v>24132109602.212196</v>
      </c>
      <c r="N274" s="147" t="s">
        <v>543</v>
      </c>
      <c r="O274" s="10">
        <f t="shared" si="87"/>
        <v>29</v>
      </c>
      <c r="P274" s="11">
        <f t="shared" si="91"/>
        <v>84158218.216658756</v>
      </c>
      <c r="Q274" s="11">
        <f t="shared" si="88"/>
        <v>509536887.36931163</v>
      </c>
      <c r="R274" s="39">
        <f t="shared" si="92"/>
        <v>593695105.5859704</v>
      </c>
      <c r="S274" s="41">
        <f t="shared" si="93"/>
        <v>2.4444444444444446</v>
      </c>
      <c r="T274" s="40">
        <f t="shared" ref="T274:T318" si="96">IF(V274&lt;P274,V274,P274)</f>
        <v>84158218.216658756</v>
      </c>
      <c r="U274" s="15">
        <f t="shared" ref="U274:U318" si="97">V274-T274</f>
        <v>1367096484.3268244</v>
      </c>
      <c r="V274" s="15">
        <f t="shared" si="94"/>
        <v>1451254702.5434833</v>
      </c>
      <c r="W274" s="13"/>
      <c r="X274" s="14"/>
      <c r="Y274" s="146"/>
    </row>
    <row r="275" spans="1:25" x14ac:dyDescent="0.25">
      <c r="A275" s="1">
        <v>52841</v>
      </c>
      <c r="B275" s="9">
        <f t="shared" si="80"/>
        <v>30</v>
      </c>
      <c r="C275" s="5">
        <f>VLOOKUP(A275,Encargos!$A$8:$B$652,2,0)</f>
        <v>2.313E-3</v>
      </c>
      <c r="D275">
        <f t="shared" si="95"/>
        <v>44</v>
      </c>
      <c r="E275" s="7">
        <f t="shared" si="89"/>
        <v>24132109602.212196</v>
      </c>
      <c r="F275" s="7">
        <f t="shared" si="90"/>
        <v>55817569.509916812</v>
      </c>
      <c r="G275" s="7">
        <f t="shared" si="83"/>
        <v>24187927171.722115</v>
      </c>
      <c r="H275" s="7">
        <f t="shared" si="84"/>
        <v>80626423.90574038</v>
      </c>
      <c r="I275" s="8">
        <f t="shared" si="85"/>
        <v>591937974.65905201</v>
      </c>
      <c r="J275" s="7">
        <f t="shared" si="86"/>
        <v>80626423.90574038</v>
      </c>
      <c r="K275" s="8">
        <f t="shared" si="81"/>
        <v>511311550.75331163</v>
      </c>
      <c r="L275" s="7">
        <v>0</v>
      </c>
      <c r="M275" s="7">
        <f t="shared" si="82"/>
        <v>23676615620.9688</v>
      </c>
      <c r="N275" s="147" t="s">
        <v>338</v>
      </c>
      <c r="O275" s="10">
        <f t="shared" si="87"/>
        <v>29</v>
      </c>
      <c r="P275" s="11">
        <f t="shared" si="91"/>
        <v>82718203.692031667</v>
      </c>
      <c r="Q275" s="11">
        <f t="shared" si="88"/>
        <v>512454748.21275216</v>
      </c>
      <c r="R275" s="39">
        <f t="shared" si="92"/>
        <v>595172951.90478384</v>
      </c>
      <c r="S275" s="41">
        <f t="shared" si="93"/>
        <v>2.4444444444444446</v>
      </c>
      <c r="T275" s="40">
        <f t="shared" si="96"/>
        <v>82718203.692031667</v>
      </c>
      <c r="U275" s="15">
        <f t="shared" si="97"/>
        <v>1372149012.075218</v>
      </c>
      <c r="V275" s="15">
        <f t="shared" si="94"/>
        <v>1454867215.7672496</v>
      </c>
      <c r="W275" s="13"/>
      <c r="X275" s="14"/>
      <c r="Y275" s="146"/>
    </row>
    <row r="276" spans="1:25" x14ac:dyDescent="0.25">
      <c r="A276" s="1">
        <v>52871</v>
      </c>
      <c r="B276" s="9">
        <f t="shared" si="80"/>
        <v>31</v>
      </c>
      <c r="C276" s="5">
        <f>VLOOKUP(A276,Encargos!$A$8:$B$652,2,0)</f>
        <v>2.8509999999999998E-3</v>
      </c>
      <c r="D276">
        <f t="shared" si="95"/>
        <v>43</v>
      </c>
      <c r="E276" s="7">
        <f t="shared" si="89"/>
        <v>23676615620.9688</v>
      </c>
      <c r="F276" s="7">
        <f t="shared" si="90"/>
        <v>67502031.135382041</v>
      </c>
      <c r="G276" s="7">
        <f t="shared" si="83"/>
        <v>23744117652.104183</v>
      </c>
      <c r="H276" s="7">
        <f t="shared" si="84"/>
        <v>79147058.840347275</v>
      </c>
      <c r="I276" s="8">
        <f t="shared" si="85"/>
        <v>593625589.8248049</v>
      </c>
      <c r="J276" s="7">
        <f t="shared" si="86"/>
        <v>79147058.840347275</v>
      </c>
      <c r="K276" s="8">
        <f t="shared" si="81"/>
        <v>514478530.98445761</v>
      </c>
      <c r="L276" s="7">
        <v>0</v>
      </c>
      <c r="M276" s="7">
        <f t="shared" si="82"/>
        <v>23229639121.119724</v>
      </c>
      <c r="N276" s="147" t="s">
        <v>415</v>
      </c>
      <c r="O276" s="10">
        <f t="shared" si="87"/>
        <v>29</v>
      </c>
      <c r="P276" s="11">
        <f t="shared" si="91"/>
        <v>81213957.494743869</v>
      </c>
      <c r="Q276" s="11">
        <f t="shared" si="88"/>
        <v>515850552.35293067</v>
      </c>
      <c r="R276" s="39">
        <f t="shared" si="92"/>
        <v>597064509.84767449</v>
      </c>
      <c r="S276" s="41">
        <f t="shared" si="93"/>
        <v>2.4444444444444446</v>
      </c>
      <c r="T276" s="40">
        <f t="shared" si="96"/>
        <v>81213957.494743869</v>
      </c>
      <c r="U276" s="15">
        <f t="shared" si="97"/>
        <v>1378277066.5773494</v>
      </c>
      <c r="V276" s="15">
        <f t="shared" si="94"/>
        <v>1459491024.0720932</v>
      </c>
      <c r="W276" s="13"/>
      <c r="X276" s="14"/>
      <c r="Y276" s="146"/>
    </row>
    <row r="277" spans="1:25" x14ac:dyDescent="0.25">
      <c r="A277" s="1">
        <v>52902</v>
      </c>
      <c r="B277" s="9">
        <f t="shared" si="80"/>
        <v>30</v>
      </c>
      <c r="C277" s="5">
        <f>VLOOKUP(A277,Encargos!$A$8:$B$652,2,0)</f>
        <v>2.313E-3</v>
      </c>
      <c r="D277">
        <f t="shared" si="95"/>
        <v>42</v>
      </c>
      <c r="E277" s="7">
        <f t="shared" si="89"/>
        <v>23229639121.119724</v>
      </c>
      <c r="F277" s="7">
        <f t="shared" si="90"/>
        <v>53730155.287149921</v>
      </c>
      <c r="G277" s="7">
        <f t="shared" si="83"/>
        <v>23283369276.406876</v>
      </c>
      <c r="H277" s="7">
        <f t="shared" si="84"/>
        <v>77611230.921356261</v>
      </c>
      <c r="I277" s="8">
        <f t="shared" si="85"/>
        <v>594998645.81406975</v>
      </c>
      <c r="J277" s="7">
        <f t="shared" si="86"/>
        <v>77611230.921356261</v>
      </c>
      <c r="K277" s="8">
        <f t="shared" si="81"/>
        <v>517387414.89271349</v>
      </c>
      <c r="L277" s="7">
        <v>0</v>
      </c>
      <c r="M277" s="7">
        <f t="shared" si="82"/>
        <v>22765981861.51416</v>
      </c>
      <c r="N277" s="147" t="s">
        <v>340</v>
      </c>
      <c r="O277" s="10">
        <f t="shared" si="87"/>
        <v>29</v>
      </c>
      <c r="P277" s="11">
        <f t="shared" si="91"/>
        <v>79706152.96141544</v>
      </c>
      <c r="Q277" s="11">
        <f t="shared" si="88"/>
        <v>518544196.85349733</v>
      </c>
      <c r="R277" s="39">
        <f t="shared" si="92"/>
        <v>598250349.8149128</v>
      </c>
      <c r="S277" s="41">
        <f t="shared" si="93"/>
        <v>2.4444444444444446</v>
      </c>
      <c r="T277" s="40">
        <f t="shared" si="96"/>
        <v>79706152.96141544</v>
      </c>
      <c r="U277" s="15">
        <f t="shared" si="97"/>
        <v>1382683591.0305936</v>
      </c>
      <c r="V277" s="15">
        <f t="shared" si="94"/>
        <v>1462389743.9920092</v>
      </c>
      <c r="W277" s="13"/>
      <c r="X277" s="14"/>
      <c r="Y277" s="146"/>
    </row>
    <row r="278" spans="1:25" x14ac:dyDescent="0.25">
      <c r="A278" s="1">
        <v>52932</v>
      </c>
      <c r="B278" s="9">
        <f t="shared" si="80"/>
        <v>31</v>
      </c>
      <c r="C278" s="5">
        <f>VLOOKUP(A278,Encargos!$A$8:$B$652,2,0)</f>
        <v>2.0439999999999998E-3</v>
      </c>
      <c r="D278">
        <f t="shared" si="95"/>
        <v>41</v>
      </c>
      <c r="E278" s="7">
        <f t="shared" si="89"/>
        <v>22765981861.51416</v>
      </c>
      <c r="F278" s="7">
        <f t="shared" si="90"/>
        <v>46533666.924934939</v>
      </c>
      <c r="G278" s="7">
        <f t="shared" si="83"/>
        <v>22812515528.439095</v>
      </c>
      <c r="H278" s="7">
        <f t="shared" si="84"/>
        <v>76041718.428130314</v>
      </c>
      <c r="I278" s="8">
        <f t="shared" si="85"/>
        <v>596214823.04611361</v>
      </c>
      <c r="J278" s="7">
        <f t="shared" si="86"/>
        <v>76041718.428130314</v>
      </c>
      <c r="K278" s="8">
        <f t="shared" si="81"/>
        <v>520173104.61798328</v>
      </c>
      <c r="L278" s="7">
        <v>0</v>
      </c>
      <c r="M278" s="7">
        <f t="shared" si="82"/>
        <v>22292342423.821114</v>
      </c>
      <c r="N278" s="147" t="s">
        <v>416</v>
      </c>
      <c r="O278" s="10">
        <f t="shared" si="87"/>
        <v>29</v>
      </c>
      <c r="P278" s="11">
        <f t="shared" si="91"/>
        <v>78049629.599693567</v>
      </c>
      <c r="Q278" s="11">
        <f t="shared" si="88"/>
        <v>521167677.17869484</v>
      </c>
      <c r="R278" s="39">
        <f t="shared" si="92"/>
        <v>599217306.77838838</v>
      </c>
      <c r="S278" s="41">
        <f t="shared" si="93"/>
        <v>2.4444444444444446</v>
      </c>
      <c r="T278" s="40">
        <f t="shared" si="96"/>
        <v>78049629.599693567</v>
      </c>
      <c r="U278" s="15">
        <f t="shared" si="97"/>
        <v>1386703786.9697003</v>
      </c>
      <c r="V278" s="15">
        <f t="shared" si="94"/>
        <v>1464753416.5693939</v>
      </c>
      <c r="W278" s="13"/>
      <c r="X278" s="14"/>
      <c r="Y278" s="146"/>
    </row>
    <row r="279" spans="1:25" x14ac:dyDescent="0.25">
      <c r="A279" s="1">
        <v>52963</v>
      </c>
      <c r="B279" s="9">
        <f t="shared" si="80"/>
        <v>31</v>
      </c>
      <c r="C279" s="5">
        <f>VLOOKUP(A279,Encargos!$A$8:$B$652,2,0)</f>
        <v>2.0439999999999998E-3</v>
      </c>
      <c r="D279">
        <f t="shared" si="95"/>
        <v>40</v>
      </c>
      <c r="E279" s="7">
        <f t="shared" si="89"/>
        <v>22292342423.821114</v>
      </c>
      <c r="F279" s="7">
        <f t="shared" si="90"/>
        <v>45565547.914290354</v>
      </c>
      <c r="G279" s="7">
        <f t="shared" si="83"/>
        <v>22337907971.735405</v>
      </c>
      <c r="H279" s="7">
        <f t="shared" si="84"/>
        <v>74459693.239118025</v>
      </c>
      <c r="I279" s="8">
        <f t="shared" si="85"/>
        <v>597433486.14442003</v>
      </c>
      <c r="J279" s="7">
        <f t="shared" si="86"/>
        <v>74459693.239118025</v>
      </c>
      <c r="K279" s="8">
        <f t="shared" si="81"/>
        <v>522973792.90530199</v>
      </c>
      <c r="L279" s="7">
        <v>0</v>
      </c>
      <c r="M279" s="7">
        <f t="shared" si="82"/>
        <v>21814934178.830101</v>
      </c>
      <c r="N279" s="147" t="s">
        <v>544</v>
      </c>
      <c r="O279" s="10">
        <f t="shared" si="87"/>
        <v>29</v>
      </c>
      <c r="P279" s="11">
        <f t="shared" si="91"/>
        <v>76468386.562892541</v>
      </c>
      <c r="Q279" s="11">
        <f t="shared" si="88"/>
        <v>523973720.39055109</v>
      </c>
      <c r="R279" s="39">
        <f t="shared" si="92"/>
        <v>600442106.95344365</v>
      </c>
      <c r="S279" s="41">
        <f t="shared" si="93"/>
        <v>2.5555555555555554</v>
      </c>
      <c r="T279" s="40">
        <f t="shared" si="96"/>
        <v>76468386.562892541</v>
      </c>
      <c r="U279" s="15">
        <f t="shared" si="97"/>
        <v>1457994775.6514635</v>
      </c>
      <c r="V279" s="15">
        <f t="shared" si="94"/>
        <v>1534463162.2143559</v>
      </c>
      <c r="W279" s="13"/>
      <c r="X279" s="14"/>
      <c r="Y279" s="146"/>
    </row>
    <row r="280" spans="1:25" x14ac:dyDescent="0.25">
      <c r="A280" s="1">
        <v>52994</v>
      </c>
      <c r="B280" s="9">
        <f t="shared" si="80"/>
        <v>28</v>
      </c>
      <c r="C280" s="5">
        <f>VLOOKUP(A280,Encargos!$A$8:$B$652,2,0)</f>
        <v>2.5820000000000001E-3</v>
      </c>
      <c r="D280">
        <f t="shared" si="95"/>
        <v>39</v>
      </c>
      <c r="E280" s="7">
        <f t="shared" si="89"/>
        <v>21814934178.830101</v>
      </c>
      <c r="F280" s="7">
        <f t="shared" si="90"/>
        <v>56326160.049739324</v>
      </c>
      <c r="G280" s="7">
        <f t="shared" si="83"/>
        <v>21871260338.879841</v>
      </c>
      <c r="H280" s="7">
        <f t="shared" si="84"/>
        <v>72904201.129599467</v>
      </c>
      <c r="I280" s="8">
        <f t="shared" si="85"/>
        <v>598976059.40564489</v>
      </c>
      <c r="J280" s="7">
        <f t="shared" si="86"/>
        <v>72904201.129599467</v>
      </c>
      <c r="K280" s="8">
        <f t="shared" si="81"/>
        <v>526071858.27604544</v>
      </c>
      <c r="L280" s="7">
        <v>0</v>
      </c>
      <c r="M280" s="7">
        <f t="shared" si="82"/>
        <v>21345188480.603798</v>
      </c>
      <c r="N280" s="147" t="s">
        <v>343</v>
      </c>
      <c r="O280" s="10">
        <f t="shared" si="87"/>
        <v>27</v>
      </c>
      <c r="P280" s="11">
        <f t="shared" si="91"/>
        <v>75015667.358257756</v>
      </c>
      <c r="Q280" s="11">
        <f t="shared" si="88"/>
        <v>527381604.13581008</v>
      </c>
      <c r="R280" s="39">
        <f t="shared" si="92"/>
        <v>602397271.49406779</v>
      </c>
      <c r="S280" s="41">
        <f t="shared" si="93"/>
        <v>2.5555555555555554</v>
      </c>
      <c r="T280" s="40">
        <f t="shared" si="96"/>
        <v>75015667.358257756</v>
      </c>
      <c r="U280" s="15">
        <f t="shared" si="97"/>
        <v>1464444026.4599154</v>
      </c>
      <c r="V280" s="15">
        <f t="shared" si="94"/>
        <v>1539459693.8181732</v>
      </c>
      <c r="W280" s="13"/>
      <c r="X280" s="14"/>
      <c r="Y280" s="146"/>
    </row>
    <row r="281" spans="1:25" x14ac:dyDescent="0.25">
      <c r="A281" s="1">
        <v>53022</v>
      </c>
      <c r="B281" s="9">
        <f t="shared" si="80"/>
        <v>31</v>
      </c>
      <c r="C281" s="5">
        <f>VLOOKUP(A281,Encargos!$A$8:$B$652,2,0)</f>
        <v>2.5820000000000001E-3</v>
      </c>
      <c r="D281">
        <f t="shared" si="95"/>
        <v>38</v>
      </c>
      <c r="E281" s="7">
        <f t="shared" si="89"/>
        <v>21345188480.603798</v>
      </c>
      <c r="F281" s="7">
        <f t="shared" si="90"/>
        <v>55113276.65691901</v>
      </c>
      <c r="G281" s="7">
        <f t="shared" si="83"/>
        <v>21400301757.260715</v>
      </c>
      <c r="H281" s="7">
        <f t="shared" si="84"/>
        <v>71334339.190869063</v>
      </c>
      <c r="I281" s="8">
        <f t="shared" si="85"/>
        <v>600522615.59103024</v>
      </c>
      <c r="J281" s="7">
        <f t="shared" si="86"/>
        <v>71334339.190869063</v>
      </c>
      <c r="K281" s="8">
        <f t="shared" si="81"/>
        <v>529188276.40016115</v>
      </c>
      <c r="L281" s="7">
        <v>0</v>
      </c>
      <c r="M281" s="7">
        <f t="shared" si="82"/>
        <v>20871113480.860554</v>
      </c>
      <c r="N281" s="147" t="s">
        <v>545</v>
      </c>
      <c r="O281" s="10">
        <f t="shared" si="87"/>
        <v>29</v>
      </c>
      <c r="P281" s="11">
        <f t="shared" si="91"/>
        <v>73383545.728961959</v>
      </c>
      <c r="Q281" s="11">
        <f t="shared" si="88"/>
        <v>530466381.64008564</v>
      </c>
      <c r="R281" s="39">
        <f t="shared" si="92"/>
        <v>603849927.36904764</v>
      </c>
      <c r="S281" s="41">
        <f t="shared" si="93"/>
        <v>2.5555555555555554</v>
      </c>
      <c r="T281" s="40">
        <f t="shared" si="96"/>
        <v>73383545.728961959</v>
      </c>
      <c r="U281" s="15">
        <f t="shared" si="97"/>
        <v>1469788490.8808265</v>
      </c>
      <c r="V281" s="15">
        <f t="shared" si="94"/>
        <v>1543172036.6097884</v>
      </c>
      <c r="W281" s="13"/>
      <c r="X281" s="14"/>
      <c r="Y281" s="146"/>
    </row>
    <row r="282" spans="1:25" x14ac:dyDescent="0.25">
      <c r="A282" s="1">
        <v>53053</v>
      </c>
      <c r="B282" s="9">
        <f t="shared" si="80"/>
        <v>30</v>
      </c>
      <c r="C282" s="5">
        <f>VLOOKUP(A282,Encargos!$A$8:$B$652,2,0)</f>
        <v>1.506E-3</v>
      </c>
      <c r="D282">
        <f t="shared" si="95"/>
        <v>37</v>
      </c>
      <c r="E282" s="7">
        <f t="shared" si="89"/>
        <v>20871113480.860554</v>
      </c>
      <c r="F282" s="7">
        <f t="shared" si="90"/>
        <v>31431896.902175993</v>
      </c>
      <c r="G282" s="7">
        <f t="shared" si="83"/>
        <v>20902545377.76273</v>
      </c>
      <c r="H282" s="7">
        <f t="shared" si="84"/>
        <v>69675151.259209096</v>
      </c>
      <c r="I282" s="8">
        <f t="shared" si="85"/>
        <v>601427002.65011036</v>
      </c>
      <c r="J282" s="7">
        <f t="shared" si="86"/>
        <v>69675151.259209096</v>
      </c>
      <c r="K282" s="8">
        <f t="shared" si="81"/>
        <v>531751851.39090127</v>
      </c>
      <c r="L282" s="7">
        <v>0</v>
      </c>
      <c r="M282" s="7">
        <f t="shared" si="82"/>
        <v>20370793526.371826</v>
      </c>
      <c r="N282" s="147" t="s">
        <v>345</v>
      </c>
      <c r="O282" s="10">
        <f t="shared" si="87"/>
        <v>29</v>
      </c>
      <c r="P282" s="11">
        <f t="shared" si="91"/>
        <v>71717226.726571456</v>
      </c>
      <c r="Q282" s="11">
        <f t="shared" si="88"/>
        <v>532525956.31570661</v>
      </c>
      <c r="R282" s="39">
        <f t="shared" si="92"/>
        <v>604243183.04227805</v>
      </c>
      <c r="S282" s="41">
        <f t="shared" si="93"/>
        <v>2.5555555555555554</v>
      </c>
      <c r="T282" s="40">
        <f t="shared" si="96"/>
        <v>71717226.726571456</v>
      </c>
      <c r="U282" s="15">
        <f t="shared" si="97"/>
        <v>1472459796.6036944</v>
      </c>
      <c r="V282" s="15">
        <f t="shared" si="94"/>
        <v>1544177023.330266</v>
      </c>
      <c r="W282" s="13"/>
      <c r="X282" s="14"/>
      <c r="Y282" s="146"/>
    </row>
    <row r="283" spans="1:25" x14ac:dyDescent="0.25">
      <c r="A283" s="1">
        <v>53083</v>
      </c>
      <c r="B283" s="9">
        <f t="shared" si="80"/>
        <v>31</v>
      </c>
      <c r="C283" s="5">
        <f>VLOOKUP(A283,Encargos!$A$8:$B$652,2,0)</f>
        <v>2.8509999999999998E-3</v>
      </c>
      <c r="D283">
        <f t="shared" si="95"/>
        <v>36</v>
      </c>
      <c r="E283" s="7">
        <f t="shared" si="89"/>
        <v>20370793526.371826</v>
      </c>
      <c r="F283" s="7">
        <f t="shared" si="90"/>
        <v>58077132.343686074</v>
      </c>
      <c r="G283" s="7">
        <f t="shared" si="83"/>
        <v>20428870658.715511</v>
      </c>
      <c r="H283" s="7">
        <f t="shared" si="84"/>
        <v>68096235.529051706</v>
      </c>
      <c r="I283" s="8">
        <f t="shared" si="85"/>
        <v>603141671.0346657</v>
      </c>
      <c r="J283" s="7">
        <f t="shared" si="86"/>
        <v>68096235.529051706</v>
      </c>
      <c r="K283" s="8">
        <f t="shared" si="81"/>
        <v>535045435.50561398</v>
      </c>
      <c r="L283" s="7">
        <v>0</v>
      </c>
      <c r="M283" s="7">
        <f t="shared" si="82"/>
        <v>19893825223.2099</v>
      </c>
      <c r="N283" s="147" t="s">
        <v>546</v>
      </c>
      <c r="O283" s="10">
        <f t="shared" si="87"/>
        <v>29</v>
      </c>
      <c r="P283" s="11">
        <f t="shared" si="91"/>
        <v>70163413.373403117</v>
      </c>
      <c r="Q283" s="11">
        <f t="shared" si="88"/>
        <v>536472305.09570742</v>
      </c>
      <c r="R283" s="39">
        <f t="shared" si="92"/>
        <v>606635718.46911049</v>
      </c>
      <c r="S283" s="41">
        <f t="shared" si="93"/>
        <v>2.5555555555555554</v>
      </c>
      <c r="T283" s="40">
        <f t="shared" si="96"/>
        <v>70163413.373403117</v>
      </c>
      <c r="U283" s="15">
        <f t="shared" si="97"/>
        <v>1480127867.1587679</v>
      </c>
      <c r="V283" s="15">
        <f t="shared" si="94"/>
        <v>1550291280.532171</v>
      </c>
      <c r="W283" s="13"/>
      <c r="X283" s="14"/>
      <c r="Y283" s="146"/>
    </row>
    <row r="284" spans="1:25" x14ac:dyDescent="0.25">
      <c r="A284" s="1">
        <v>53114</v>
      </c>
      <c r="B284" s="9">
        <f t="shared" si="80"/>
        <v>30</v>
      </c>
      <c r="C284" s="5">
        <f>VLOOKUP(A284,Encargos!$A$8:$B$652,2,0)</f>
        <v>1.506E-3</v>
      </c>
      <c r="D284">
        <f t="shared" si="95"/>
        <v>35</v>
      </c>
      <c r="E284" s="7">
        <f t="shared" si="89"/>
        <v>19893825223.2099</v>
      </c>
      <c r="F284" s="7">
        <f t="shared" si="90"/>
        <v>29960100.78615411</v>
      </c>
      <c r="G284" s="7">
        <f t="shared" si="83"/>
        <v>19923785323.996056</v>
      </c>
      <c r="H284" s="7">
        <f t="shared" si="84"/>
        <v>66412617.74665352</v>
      </c>
      <c r="I284" s="8">
        <f t="shared" si="85"/>
        <v>604050002.39124393</v>
      </c>
      <c r="J284" s="7">
        <f t="shared" si="86"/>
        <v>66412617.74665352</v>
      </c>
      <c r="K284" s="8">
        <f t="shared" si="81"/>
        <v>537637384.64459038</v>
      </c>
      <c r="L284" s="7">
        <v>0</v>
      </c>
      <c r="M284" s="7">
        <f t="shared" si="82"/>
        <v>19386147939.351467</v>
      </c>
      <c r="N284" s="147" t="s">
        <v>329</v>
      </c>
      <c r="O284" s="10">
        <f t="shared" si="87"/>
        <v>29</v>
      </c>
      <c r="P284" s="11">
        <f t="shared" si="91"/>
        <v>68458407.459192187</v>
      </c>
      <c r="Q284" s="11">
        <f t="shared" si="88"/>
        <v>538420057.51375711</v>
      </c>
      <c r="R284" s="39">
        <f t="shared" si="92"/>
        <v>606878464.97294927</v>
      </c>
      <c r="S284" s="41">
        <f t="shared" si="93"/>
        <v>2.5555555555555554</v>
      </c>
      <c r="T284" s="40">
        <f t="shared" si="96"/>
        <v>68458407.459192187</v>
      </c>
      <c r="U284" s="15">
        <f t="shared" si="97"/>
        <v>1482453225.2494557</v>
      </c>
      <c r="V284" s="15">
        <f t="shared" si="94"/>
        <v>1550911632.708648</v>
      </c>
      <c r="W284" s="13"/>
      <c r="X284" s="14"/>
      <c r="Y284" s="146"/>
    </row>
    <row r="285" spans="1:25" x14ac:dyDescent="0.25">
      <c r="A285" s="1">
        <v>53144</v>
      </c>
      <c r="B285" s="9">
        <f t="shared" ref="B285:B318" si="98">DAY(EDATE(A285,1)-1)</f>
        <v>31</v>
      </c>
      <c r="C285" s="5">
        <f>VLOOKUP(A285,Encargos!$A$8:$B$652,2,0)</f>
        <v>2.5820000000000001E-3</v>
      </c>
      <c r="D285">
        <f t="shared" si="95"/>
        <v>34</v>
      </c>
      <c r="E285" s="7">
        <f t="shared" si="89"/>
        <v>19386147939.351467</v>
      </c>
      <c r="F285" s="7">
        <f t="shared" si="90"/>
        <v>50055033.979405493</v>
      </c>
      <c r="G285" s="7">
        <f t="shared" si="83"/>
        <v>19436202973.330872</v>
      </c>
      <c r="H285" s="7">
        <f t="shared" si="84"/>
        <v>64787343.244436242</v>
      </c>
      <c r="I285" s="8">
        <f t="shared" si="85"/>
        <v>605609659.49741817</v>
      </c>
      <c r="J285" s="7">
        <f t="shared" si="86"/>
        <v>64787343.244436242</v>
      </c>
      <c r="K285" s="8">
        <f t="shared" si="81"/>
        <v>540822316.2529819</v>
      </c>
      <c r="L285" s="7">
        <v>0</v>
      </c>
      <c r="M285" s="7">
        <f t="shared" si="82"/>
        <v>18895380657.077888</v>
      </c>
      <c r="N285" s="147" t="s">
        <v>547</v>
      </c>
      <c r="O285" s="10">
        <f t="shared" si="87"/>
        <v>29</v>
      </c>
      <c r="P285" s="11">
        <f t="shared" si="91"/>
        <v>66836636.787220448</v>
      </c>
      <c r="Q285" s="11">
        <f t="shared" si="88"/>
        <v>542128520.23953497</v>
      </c>
      <c r="R285" s="39">
        <f t="shared" si="92"/>
        <v>608965157.02675545</v>
      </c>
      <c r="S285" s="41">
        <f t="shared" si="93"/>
        <v>2.5555555555555554</v>
      </c>
      <c r="T285" s="40">
        <f t="shared" si="96"/>
        <v>66836636.787220448</v>
      </c>
      <c r="U285" s="15">
        <f t="shared" si="97"/>
        <v>1489407653.3922656</v>
      </c>
      <c r="V285" s="15">
        <f t="shared" si="94"/>
        <v>1556244290.179486</v>
      </c>
      <c r="W285" s="13"/>
      <c r="X285" s="14"/>
      <c r="Y285" s="146"/>
    </row>
    <row r="286" spans="1:25" x14ac:dyDescent="0.25">
      <c r="A286" s="1">
        <v>53175</v>
      </c>
      <c r="B286" s="9">
        <f t="shared" si="98"/>
        <v>31</v>
      </c>
      <c r="C286" s="5">
        <f>VLOOKUP(A286,Encargos!$A$8:$B$652,2,0)</f>
        <v>2.313E-3</v>
      </c>
      <c r="D286">
        <f t="shared" si="95"/>
        <v>33</v>
      </c>
      <c r="E286" s="7">
        <f t="shared" si="89"/>
        <v>18895380657.077888</v>
      </c>
      <c r="F286" s="7">
        <f t="shared" si="90"/>
        <v>43705015.459821157</v>
      </c>
      <c r="G286" s="7">
        <f t="shared" si="83"/>
        <v>18939085672.537708</v>
      </c>
      <c r="H286" s="7">
        <f t="shared" si="84"/>
        <v>63130285.575125702</v>
      </c>
      <c r="I286" s="8">
        <f t="shared" si="85"/>
        <v>607010434.6398356</v>
      </c>
      <c r="J286" s="7">
        <f t="shared" si="86"/>
        <v>63130285.575125702</v>
      </c>
      <c r="K286" s="8">
        <f t="shared" si="81"/>
        <v>543880149.0647099</v>
      </c>
      <c r="L286" s="7">
        <v>0</v>
      </c>
      <c r="M286" s="7">
        <f t="shared" si="82"/>
        <v>18395205523.473</v>
      </c>
      <c r="N286" s="147" t="s">
        <v>548</v>
      </c>
      <c r="O286" s="10">
        <f t="shared" si="87"/>
        <v>29</v>
      </c>
      <c r="P286" s="11">
        <f t="shared" si="91"/>
        <v>65163594.929306798</v>
      </c>
      <c r="Q286" s="11">
        <f t="shared" si="88"/>
        <v>545056895.16063166</v>
      </c>
      <c r="R286" s="39">
        <f t="shared" si="92"/>
        <v>610220490.0899384</v>
      </c>
      <c r="S286" s="41">
        <f t="shared" si="93"/>
        <v>2.5555555555555554</v>
      </c>
      <c r="T286" s="40">
        <f t="shared" si="96"/>
        <v>65163594.929306798</v>
      </c>
      <c r="U286" s="15">
        <f t="shared" si="97"/>
        <v>1494288768.6338689</v>
      </c>
      <c r="V286" s="15">
        <f t="shared" si="94"/>
        <v>1559452363.5631757</v>
      </c>
      <c r="W286" s="13"/>
      <c r="X286" s="14"/>
      <c r="Y286" s="146"/>
    </row>
    <row r="287" spans="1:25" x14ac:dyDescent="0.25">
      <c r="A287" s="1">
        <v>53206</v>
      </c>
      <c r="B287" s="9">
        <f t="shared" si="98"/>
        <v>30</v>
      </c>
      <c r="C287" s="5">
        <f>VLOOKUP(A287,Encargos!$A$8:$B$652,2,0)</f>
        <v>2.313E-3</v>
      </c>
      <c r="D287">
        <f t="shared" si="95"/>
        <v>32</v>
      </c>
      <c r="E287" s="7">
        <f t="shared" si="89"/>
        <v>18395205523.473</v>
      </c>
      <c r="F287" s="7">
        <f t="shared" si="90"/>
        <v>42548110.375793047</v>
      </c>
      <c r="G287" s="7">
        <f t="shared" si="83"/>
        <v>18437753633.848793</v>
      </c>
      <c r="H287" s="7">
        <f t="shared" si="84"/>
        <v>61459178.779495984</v>
      </c>
      <c r="I287" s="8">
        <f t="shared" si="85"/>
        <v>608414449.77515769</v>
      </c>
      <c r="J287" s="7">
        <f t="shared" si="86"/>
        <v>61459178.779495984</v>
      </c>
      <c r="K287" s="8">
        <f t="shared" si="81"/>
        <v>546955270.99566174</v>
      </c>
      <c r="L287" s="7">
        <v>0</v>
      </c>
      <c r="M287" s="7">
        <f t="shared" si="82"/>
        <v>17890798362.85313</v>
      </c>
      <c r="N287" s="147" t="s">
        <v>346</v>
      </c>
      <c r="O287" s="10">
        <f t="shared" si="87"/>
        <v>29</v>
      </c>
      <c r="P287" s="11">
        <f t="shared" si="91"/>
        <v>63561310.786050551</v>
      </c>
      <c r="Q287" s="11">
        <f t="shared" si="88"/>
        <v>548178161.17936409</v>
      </c>
      <c r="R287" s="39">
        <f t="shared" si="92"/>
        <v>611739471.96541464</v>
      </c>
      <c r="S287" s="41">
        <f t="shared" si="93"/>
        <v>2.5555555555555554</v>
      </c>
      <c r="T287" s="40">
        <f t="shared" si="96"/>
        <v>63561310.786050551</v>
      </c>
      <c r="U287" s="15">
        <f t="shared" si="97"/>
        <v>1499772895.3477867</v>
      </c>
      <c r="V287" s="15">
        <f t="shared" si="94"/>
        <v>1563334206.1338372</v>
      </c>
      <c r="W287" s="13"/>
      <c r="X287" s="14"/>
      <c r="Y287" s="146"/>
    </row>
    <row r="288" spans="1:25" x14ac:dyDescent="0.25">
      <c r="A288" s="1">
        <v>53236</v>
      </c>
      <c r="B288" s="9">
        <f t="shared" si="98"/>
        <v>31</v>
      </c>
      <c r="C288" s="5">
        <f>VLOOKUP(A288,Encargos!$A$8:$B$652,2,0)</f>
        <v>2.8509999999999998E-3</v>
      </c>
      <c r="D288">
        <f t="shared" si="95"/>
        <v>31</v>
      </c>
      <c r="E288" s="7">
        <f t="shared" si="89"/>
        <v>17890798362.85313</v>
      </c>
      <c r="F288" s="7">
        <f t="shared" si="90"/>
        <v>51006666.132494271</v>
      </c>
      <c r="G288" s="7">
        <f t="shared" si="83"/>
        <v>17941805028.985626</v>
      </c>
      <c r="H288" s="7">
        <f t="shared" si="84"/>
        <v>59806016.763285428</v>
      </c>
      <c r="I288" s="8">
        <f t="shared" si="85"/>
        <v>610149039.37146676</v>
      </c>
      <c r="J288" s="7">
        <f t="shared" si="86"/>
        <v>59806016.763285428</v>
      </c>
      <c r="K288" s="8">
        <f t="shared" si="81"/>
        <v>550343022.60818136</v>
      </c>
      <c r="L288" s="7">
        <v>0</v>
      </c>
      <c r="M288" s="7">
        <f t="shared" si="82"/>
        <v>17391462006.377445</v>
      </c>
      <c r="N288" s="147" t="s">
        <v>417</v>
      </c>
      <c r="O288" s="10">
        <f t="shared" si="87"/>
        <v>29</v>
      </c>
      <c r="P288" s="11">
        <f t="shared" si="91"/>
        <v>61872992.943710409</v>
      </c>
      <c r="Q288" s="11">
        <f t="shared" si="88"/>
        <v>551810688.10155702</v>
      </c>
      <c r="R288" s="39">
        <f t="shared" si="92"/>
        <v>613683681.04526746</v>
      </c>
      <c r="S288" s="41">
        <f t="shared" si="93"/>
        <v>2.5555555555555554</v>
      </c>
      <c r="T288" s="40">
        <f t="shared" si="96"/>
        <v>61872992.943710409</v>
      </c>
      <c r="U288" s="15">
        <f t="shared" si="97"/>
        <v>1506429747.5053065</v>
      </c>
      <c r="V288" s="15">
        <f t="shared" si="94"/>
        <v>1568302740.4490168</v>
      </c>
      <c r="W288" s="13"/>
      <c r="X288" s="14"/>
      <c r="Y288" s="146"/>
    </row>
    <row r="289" spans="1:25" x14ac:dyDescent="0.25">
      <c r="A289" s="1">
        <v>53267</v>
      </c>
      <c r="B289" s="9">
        <f t="shared" si="98"/>
        <v>30</v>
      </c>
      <c r="C289" s="5">
        <f>VLOOKUP(A289,Encargos!$A$8:$B$652,2,0)</f>
        <v>2.0439999999999998E-3</v>
      </c>
      <c r="D289">
        <f t="shared" si="95"/>
        <v>30</v>
      </c>
      <c r="E289" s="7">
        <f t="shared" si="89"/>
        <v>17391462006.377445</v>
      </c>
      <c r="F289" s="7">
        <f t="shared" si="90"/>
        <v>35548148.341035493</v>
      </c>
      <c r="G289" s="7">
        <f t="shared" si="83"/>
        <v>17427010154.718479</v>
      </c>
      <c r="H289" s="7">
        <f t="shared" si="84"/>
        <v>58090033.849061601</v>
      </c>
      <c r="I289" s="8">
        <f t="shared" si="85"/>
        <v>611396184.00794184</v>
      </c>
      <c r="J289" s="7">
        <f t="shared" si="86"/>
        <v>58090033.849061601</v>
      </c>
      <c r="K289" s="8">
        <f t="shared" si="81"/>
        <v>553306150.15888023</v>
      </c>
      <c r="L289" s="7">
        <v>0</v>
      </c>
      <c r="M289" s="7">
        <f t="shared" si="82"/>
        <v>16873704004.559597</v>
      </c>
      <c r="N289" s="147" t="s">
        <v>418</v>
      </c>
      <c r="O289" s="10">
        <f t="shared" si="87"/>
        <v>29</v>
      </c>
      <c r="P289" s="11">
        <f t="shared" si="91"/>
        <v>60178645.368177637</v>
      </c>
      <c r="Q289" s="11">
        <f t="shared" si="88"/>
        <v>554399372.11993885</v>
      </c>
      <c r="R289" s="39">
        <f t="shared" si="92"/>
        <v>614578017.4881165</v>
      </c>
      <c r="S289" s="41">
        <f t="shared" si="93"/>
        <v>2.5555555555555554</v>
      </c>
      <c r="T289" s="40">
        <f t="shared" si="96"/>
        <v>60178645.368177637</v>
      </c>
      <c r="U289" s="15">
        <f t="shared" si="97"/>
        <v>1510409621.5458977</v>
      </c>
      <c r="V289" s="15">
        <f t="shared" si="94"/>
        <v>1570588266.9140754</v>
      </c>
      <c r="W289" s="13"/>
      <c r="X289" s="14"/>
      <c r="Y289" s="146"/>
    </row>
    <row r="290" spans="1:25" x14ac:dyDescent="0.25">
      <c r="A290" s="1">
        <v>53297</v>
      </c>
      <c r="B290" s="9">
        <f t="shared" si="98"/>
        <v>31</v>
      </c>
      <c r="C290" s="5">
        <f>VLOOKUP(A290,Encargos!$A$8:$B$652,2,0)</f>
        <v>2.313E-3</v>
      </c>
      <c r="D290">
        <f t="shared" si="95"/>
        <v>29</v>
      </c>
      <c r="E290" s="7">
        <f t="shared" si="89"/>
        <v>16873704004.559597</v>
      </c>
      <c r="F290" s="7">
        <f t="shared" si="90"/>
        <v>39028877.362546347</v>
      </c>
      <c r="G290" s="7">
        <f t="shared" si="83"/>
        <v>16912732881.922144</v>
      </c>
      <c r="H290" s="7">
        <f t="shared" si="84"/>
        <v>56375776.273073815</v>
      </c>
      <c r="I290" s="8">
        <f t="shared" si="85"/>
        <v>612810343.38155222</v>
      </c>
      <c r="J290" s="7">
        <f t="shared" si="86"/>
        <v>56375776.273073815</v>
      </c>
      <c r="K290" s="8">
        <f t="shared" si="81"/>
        <v>556434567.10847843</v>
      </c>
      <c r="L290" s="7">
        <v>0</v>
      </c>
      <c r="M290" s="7">
        <f t="shared" si="82"/>
        <v>16356298314.813665</v>
      </c>
      <c r="N290" s="147" t="s">
        <v>419</v>
      </c>
      <c r="O290" s="10">
        <f t="shared" si="87"/>
        <v>29</v>
      </c>
      <c r="P290" s="11">
        <f t="shared" si="91"/>
        <v>58412594.404788718</v>
      </c>
      <c r="Q290" s="11">
        <f t="shared" si="88"/>
        <v>557638476.10498583</v>
      </c>
      <c r="R290" s="39">
        <f t="shared" si="92"/>
        <v>616051070.50977457</v>
      </c>
      <c r="S290" s="41">
        <f t="shared" si="93"/>
        <v>2.5555555555555554</v>
      </c>
      <c r="T290" s="40">
        <f t="shared" si="96"/>
        <v>58412594.404788718</v>
      </c>
      <c r="U290" s="15">
        <f t="shared" si="97"/>
        <v>1515940141.3424127</v>
      </c>
      <c r="V290" s="15">
        <f t="shared" si="94"/>
        <v>1574352735.7472014</v>
      </c>
      <c r="W290" s="13"/>
      <c r="X290" s="14"/>
      <c r="Y290" s="146"/>
    </row>
    <row r="291" spans="1:25" x14ac:dyDescent="0.25">
      <c r="A291" s="1">
        <v>53328</v>
      </c>
      <c r="B291" s="9">
        <f t="shared" si="98"/>
        <v>31</v>
      </c>
      <c r="C291" s="5">
        <f>VLOOKUP(A291,Encargos!$A$8:$B$652,2,0)</f>
        <v>2.0439999999999998E-3</v>
      </c>
      <c r="D291">
        <f t="shared" si="95"/>
        <v>28</v>
      </c>
      <c r="E291" s="7">
        <f t="shared" si="89"/>
        <v>16356298314.813665</v>
      </c>
      <c r="F291" s="7">
        <f t="shared" si="90"/>
        <v>33432273.755479127</v>
      </c>
      <c r="G291" s="7">
        <f t="shared" si="83"/>
        <v>16389730588.569145</v>
      </c>
      <c r="H291" s="7">
        <f t="shared" si="84"/>
        <v>54632435.295230485</v>
      </c>
      <c r="I291" s="8">
        <f t="shared" si="85"/>
        <v>614062927.7234242</v>
      </c>
      <c r="J291" s="7">
        <f t="shared" si="86"/>
        <v>54632435.295230485</v>
      </c>
      <c r="K291" s="8">
        <f t="shared" si="81"/>
        <v>559430492.42819369</v>
      </c>
      <c r="L291" s="7">
        <v>0</v>
      </c>
      <c r="M291" s="7">
        <f t="shared" si="82"/>
        <v>15830300096.140951</v>
      </c>
      <c r="N291" s="147" t="s">
        <v>549</v>
      </c>
      <c r="O291" s="10">
        <f t="shared" si="87"/>
        <v>29</v>
      </c>
      <c r="P291" s="11">
        <f t="shared" si="91"/>
        <v>56655167.656842276</v>
      </c>
      <c r="Q291" s="11">
        <f t="shared" si="88"/>
        <v>560500125.23399413</v>
      </c>
      <c r="R291" s="39">
        <f t="shared" si="92"/>
        <v>617155292.89083636</v>
      </c>
      <c r="S291" s="41">
        <f t="shared" si="93"/>
        <v>2.6666666666666665</v>
      </c>
      <c r="T291" s="40">
        <f t="shared" si="96"/>
        <v>56655167.656842276</v>
      </c>
      <c r="U291" s="15">
        <f t="shared" si="97"/>
        <v>1589092280.0520546</v>
      </c>
      <c r="V291" s="15">
        <f t="shared" si="94"/>
        <v>1645747447.7088969</v>
      </c>
      <c r="W291" s="13"/>
      <c r="X291" s="14"/>
      <c r="Y291" s="146"/>
    </row>
    <row r="292" spans="1:25" x14ac:dyDescent="0.25">
      <c r="A292" s="1">
        <v>53359</v>
      </c>
      <c r="B292" s="9">
        <f t="shared" si="98"/>
        <v>28</v>
      </c>
      <c r="C292" s="5">
        <f>VLOOKUP(A292,Encargos!$A$8:$B$652,2,0)</f>
        <v>2.0439999999999998E-3</v>
      </c>
      <c r="D292">
        <f t="shared" si="95"/>
        <v>27</v>
      </c>
      <c r="E292" s="7">
        <f t="shared" si="89"/>
        <v>15830300096.140951</v>
      </c>
      <c r="F292" s="7">
        <f t="shared" si="90"/>
        <v>32357133.396512102</v>
      </c>
      <c r="G292" s="7">
        <f t="shared" si="83"/>
        <v>15862657229.537464</v>
      </c>
      <c r="H292" s="7">
        <f t="shared" si="84"/>
        <v>52875524.098458216</v>
      </c>
      <c r="I292" s="8">
        <f t="shared" si="85"/>
        <v>615318072.34769082</v>
      </c>
      <c r="J292" s="7">
        <f t="shared" si="86"/>
        <v>52875524.098458216</v>
      </c>
      <c r="K292" s="8">
        <f t="shared" si="81"/>
        <v>562442548.24923265</v>
      </c>
      <c r="L292" s="7">
        <v>0</v>
      </c>
      <c r="M292" s="7">
        <f t="shared" si="82"/>
        <v>15300214681.288231</v>
      </c>
      <c r="N292" s="147" t="s">
        <v>550</v>
      </c>
      <c r="O292" s="10">
        <f t="shared" si="87"/>
        <v>27</v>
      </c>
      <c r="P292" s="11">
        <f t="shared" si="91"/>
        <v>54961326.339254476</v>
      </c>
      <c r="Q292" s="11">
        <f t="shared" si="88"/>
        <v>563551082.07739496</v>
      </c>
      <c r="R292" s="39">
        <f t="shared" si="92"/>
        <v>618512408.41664946</v>
      </c>
      <c r="S292" s="41">
        <f t="shared" si="93"/>
        <v>2.6666666666666665</v>
      </c>
      <c r="T292" s="40">
        <f t="shared" si="96"/>
        <v>54961326.339254476</v>
      </c>
      <c r="U292" s="15">
        <f t="shared" si="97"/>
        <v>1594405096.105144</v>
      </c>
      <c r="V292" s="15">
        <f t="shared" si="94"/>
        <v>1649366422.4443984</v>
      </c>
      <c r="W292" s="13"/>
      <c r="X292" s="14"/>
      <c r="Y292" s="146"/>
    </row>
    <row r="293" spans="1:25" x14ac:dyDescent="0.25">
      <c r="A293" s="1">
        <v>53387</v>
      </c>
      <c r="B293" s="9">
        <f t="shared" si="98"/>
        <v>31</v>
      </c>
      <c r="C293" s="5">
        <f>VLOOKUP(A293,Encargos!$A$8:$B$652,2,0)</f>
        <v>2.5820000000000001E-3</v>
      </c>
      <c r="D293">
        <f t="shared" si="95"/>
        <v>26</v>
      </c>
      <c r="E293" s="7">
        <f t="shared" si="89"/>
        <v>15300214681.288231</v>
      </c>
      <c r="F293" s="7">
        <f t="shared" si="90"/>
        <v>39505154.307086214</v>
      </c>
      <c r="G293" s="7">
        <f t="shared" si="83"/>
        <v>15339719835.595318</v>
      </c>
      <c r="H293" s="7">
        <f t="shared" si="84"/>
        <v>51132399.451984398</v>
      </c>
      <c r="I293" s="8">
        <f t="shared" si="85"/>
        <v>616906823.61049247</v>
      </c>
      <c r="J293" s="7">
        <f t="shared" si="86"/>
        <v>51132399.451984398</v>
      </c>
      <c r="K293" s="8">
        <f t="shared" si="81"/>
        <v>565774424.15850806</v>
      </c>
      <c r="L293" s="7">
        <v>0</v>
      </c>
      <c r="M293" s="7">
        <f t="shared" si="82"/>
        <v>14773945411.43681</v>
      </c>
      <c r="N293" s="147" t="s">
        <v>551</v>
      </c>
      <c r="O293" s="10">
        <f t="shared" si="87"/>
        <v>29</v>
      </c>
      <c r="P293" s="11">
        <f t="shared" si="91"/>
        <v>53184022.329931937</v>
      </c>
      <c r="Q293" s="11">
        <f t="shared" si="88"/>
        <v>567140892.93414176</v>
      </c>
      <c r="R293" s="39">
        <f t="shared" si="92"/>
        <v>620324915.26407373</v>
      </c>
      <c r="S293" s="41">
        <f t="shared" si="93"/>
        <v>2.6666666666666665</v>
      </c>
      <c r="T293" s="40">
        <f t="shared" si="96"/>
        <v>53184022.329931937</v>
      </c>
      <c r="U293" s="15">
        <f t="shared" si="97"/>
        <v>1601015751.707598</v>
      </c>
      <c r="V293" s="15">
        <f t="shared" si="94"/>
        <v>1654199774.0375299</v>
      </c>
      <c r="W293" s="13"/>
      <c r="X293" s="14"/>
      <c r="Y293" s="146"/>
    </row>
    <row r="294" spans="1:25" x14ac:dyDescent="0.25">
      <c r="A294" s="1">
        <v>53418</v>
      </c>
      <c r="B294" s="9">
        <f t="shared" si="98"/>
        <v>30</v>
      </c>
      <c r="C294" s="5">
        <f>VLOOKUP(A294,Encargos!$A$8:$B$652,2,0)</f>
        <v>1.506E-3</v>
      </c>
      <c r="D294">
        <f t="shared" si="95"/>
        <v>25</v>
      </c>
      <c r="E294" s="7">
        <f t="shared" si="89"/>
        <v>14773945411.43681</v>
      </c>
      <c r="F294" s="7">
        <f t="shared" si="90"/>
        <v>22249561.789623834</v>
      </c>
      <c r="G294" s="7">
        <f t="shared" si="83"/>
        <v>14796194973.226433</v>
      </c>
      <c r="H294" s="7">
        <f t="shared" si="84"/>
        <v>49320649.910754777</v>
      </c>
      <c r="I294" s="8">
        <f t="shared" si="85"/>
        <v>617835885.28684986</v>
      </c>
      <c r="J294" s="7">
        <f t="shared" si="86"/>
        <v>49320649.910754777</v>
      </c>
      <c r="K294" s="8">
        <f t="shared" si="81"/>
        <v>568515235.37609506</v>
      </c>
      <c r="L294" s="7">
        <v>0</v>
      </c>
      <c r="M294" s="7">
        <f t="shared" si="82"/>
        <v>14227679737.850338</v>
      </c>
      <c r="N294" s="147" t="s">
        <v>552</v>
      </c>
      <c r="O294" s="10">
        <f t="shared" si="87"/>
        <v>29</v>
      </c>
      <c r="P294" s="11">
        <f t="shared" si="91"/>
        <v>51386041.137089662</v>
      </c>
      <c r="Q294" s="11">
        <f t="shared" si="88"/>
        <v>569342859.09264696</v>
      </c>
      <c r="R294" s="39">
        <f t="shared" si="92"/>
        <v>620728900.22973657</v>
      </c>
      <c r="S294" s="41">
        <f t="shared" si="93"/>
        <v>2.6666666666666665</v>
      </c>
      <c r="T294" s="40">
        <f t="shared" si="96"/>
        <v>51386041.137089662</v>
      </c>
      <c r="U294" s="15">
        <f t="shared" si="97"/>
        <v>1603891026.1422076</v>
      </c>
      <c r="V294" s="15">
        <f t="shared" si="94"/>
        <v>1655277067.2792974</v>
      </c>
      <c r="W294" s="13"/>
      <c r="X294" s="14"/>
      <c r="Y294" s="146"/>
    </row>
    <row r="295" spans="1:25" x14ac:dyDescent="0.25">
      <c r="A295" s="1">
        <v>53448</v>
      </c>
      <c r="B295" s="9">
        <f t="shared" si="98"/>
        <v>31</v>
      </c>
      <c r="C295" s="5">
        <f>VLOOKUP(A295,Encargos!$A$8:$B$652,2,0)</f>
        <v>2.313E-3</v>
      </c>
      <c r="D295">
        <f t="shared" si="95"/>
        <v>24</v>
      </c>
      <c r="E295" s="7">
        <f t="shared" si="89"/>
        <v>14227679737.850338</v>
      </c>
      <c r="F295" s="7">
        <f t="shared" si="90"/>
        <v>32908623.233647831</v>
      </c>
      <c r="G295" s="7">
        <f t="shared" si="83"/>
        <v>14260588361.083986</v>
      </c>
      <c r="H295" s="7">
        <f t="shared" si="84"/>
        <v>47535294.536946625</v>
      </c>
      <c r="I295" s="8">
        <f t="shared" si="85"/>
        <v>619264939.68951833</v>
      </c>
      <c r="J295" s="7">
        <f t="shared" si="86"/>
        <v>47535294.536946625</v>
      </c>
      <c r="K295" s="8">
        <f t="shared" si="81"/>
        <v>571729645.15257168</v>
      </c>
      <c r="L295" s="7">
        <v>0</v>
      </c>
      <c r="M295" s="7">
        <f t="shared" si="82"/>
        <v>13688858715.931416</v>
      </c>
      <c r="N295" s="147" t="s">
        <v>553</v>
      </c>
      <c r="O295" s="10">
        <f t="shared" si="87"/>
        <v>29</v>
      </c>
      <c r="P295" s="11">
        <f t="shared" si="91"/>
        <v>49573153.905513309</v>
      </c>
      <c r="Q295" s="11">
        <f t="shared" si="88"/>
        <v>572966646.77694225</v>
      </c>
      <c r="R295" s="39">
        <f t="shared" si="92"/>
        <v>622539800.68245554</v>
      </c>
      <c r="S295" s="41">
        <f t="shared" si="93"/>
        <v>2.6666666666666665</v>
      </c>
      <c r="T295" s="40">
        <f t="shared" si="96"/>
        <v>49573153.905513309</v>
      </c>
      <c r="U295" s="15">
        <f t="shared" si="97"/>
        <v>1610532981.2477014</v>
      </c>
      <c r="V295" s="15">
        <f t="shared" si="94"/>
        <v>1660106135.1532147</v>
      </c>
      <c r="W295" s="13"/>
      <c r="X295" s="14"/>
      <c r="Y295" s="146"/>
    </row>
    <row r="296" spans="1:25" x14ac:dyDescent="0.25">
      <c r="A296" s="1">
        <v>53479</v>
      </c>
      <c r="B296" s="9">
        <f t="shared" si="98"/>
        <v>30</v>
      </c>
      <c r="C296" s="5">
        <f>VLOOKUP(A296,Encargos!$A$8:$B$652,2,0)</f>
        <v>2.313E-3</v>
      </c>
      <c r="D296">
        <f t="shared" si="95"/>
        <v>23</v>
      </c>
      <c r="E296" s="7">
        <f t="shared" si="89"/>
        <v>13688858715.931416</v>
      </c>
      <c r="F296" s="7">
        <f t="shared" si="90"/>
        <v>31662330.209949363</v>
      </c>
      <c r="G296" s="7">
        <f t="shared" si="83"/>
        <v>13720521046.141365</v>
      </c>
      <c r="H296" s="7">
        <f t="shared" si="84"/>
        <v>45735070.153804556</v>
      </c>
      <c r="I296" s="8">
        <f t="shared" si="85"/>
        <v>620697299.49502039</v>
      </c>
      <c r="J296" s="7">
        <f t="shared" si="86"/>
        <v>45735070.153804556</v>
      </c>
      <c r="K296" s="8">
        <f t="shared" si="81"/>
        <v>574962229.34121585</v>
      </c>
      <c r="L296" s="7">
        <v>0</v>
      </c>
      <c r="M296" s="7">
        <f t="shared" si="82"/>
        <v>13145558816.80015</v>
      </c>
      <c r="N296" s="147" t="s">
        <v>554</v>
      </c>
      <c r="O296" s="10">
        <f t="shared" si="87"/>
        <v>29</v>
      </c>
      <c r="P296" s="11">
        <f t="shared" si="91"/>
        <v>47841710.339476004</v>
      </c>
      <c r="Q296" s="11">
        <f t="shared" si="88"/>
        <v>576247737.87097371</v>
      </c>
      <c r="R296" s="39">
        <f t="shared" si="92"/>
        <v>624089448.2104497</v>
      </c>
      <c r="S296" s="41">
        <f t="shared" si="93"/>
        <v>2.6666666666666665</v>
      </c>
      <c r="T296" s="40">
        <f t="shared" si="96"/>
        <v>47841710.339476004</v>
      </c>
      <c r="U296" s="15">
        <f t="shared" si="97"/>
        <v>1616396818.2217231</v>
      </c>
      <c r="V296" s="15">
        <f t="shared" si="94"/>
        <v>1664238528.5611992</v>
      </c>
      <c r="W296" s="13"/>
      <c r="X296" s="14"/>
      <c r="Y296" s="146"/>
    </row>
    <row r="297" spans="1:25" x14ac:dyDescent="0.25">
      <c r="A297" s="1">
        <v>53509</v>
      </c>
      <c r="B297" s="9">
        <f t="shared" si="98"/>
        <v>31</v>
      </c>
      <c r="C297" s="5">
        <f>VLOOKUP(A297,Encargos!$A$8:$B$652,2,0)</f>
        <v>2.313E-3</v>
      </c>
      <c r="D297">
        <f t="shared" si="95"/>
        <v>22</v>
      </c>
      <c r="E297" s="7">
        <f t="shared" si="89"/>
        <v>13145558816.80015</v>
      </c>
      <c r="F297" s="7">
        <f t="shared" si="90"/>
        <v>30405677.543258745</v>
      </c>
      <c r="G297" s="7">
        <f t="shared" si="83"/>
        <v>13175964494.343409</v>
      </c>
      <c r="H297" s="7">
        <f t="shared" si="84"/>
        <v>43919881.647811368</v>
      </c>
      <c r="I297" s="8">
        <f t="shared" si="85"/>
        <v>622132972.34875226</v>
      </c>
      <c r="J297" s="7">
        <f t="shared" si="86"/>
        <v>43919881.647811368</v>
      </c>
      <c r="K297" s="8">
        <f t="shared" si="81"/>
        <v>578213090.70094085</v>
      </c>
      <c r="L297" s="7">
        <v>0</v>
      </c>
      <c r="M297" s="7">
        <f t="shared" si="82"/>
        <v>12597751403.642467</v>
      </c>
      <c r="N297" s="147" t="s">
        <v>555</v>
      </c>
      <c r="O297" s="10">
        <f t="shared" si="87"/>
        <v>29</v>
      </c>
      <c r="P297" s="11">
        <f t="shared" si="91"/>
        <v>45958880.37743821</v>
      </c>
      <c r="Q297" s="11">
        <f t="shared" si="88"/>
        <v>579464119.99160945</v>
      </c>
      <c r="R297" s="39">
        <f t="shared" si="92"/>
        <v>625423000.36904764</v>
      </c>
      <c r="S297" s="41">
        <f t="shared" si="93"/>
        <v>2.6666666666666665</v>
      </c>
      <c r="T297" s="40">
        <f t="shared" si="96"/>
        <v>45958880.37743821</v>
      </c>
      <c r="U297" s="15">
        <f t="shared" si="97"/>
        <v>1621835787.2733552</v>
      </c>
      <c r="V297" s="15">
        <f t="shared" si="94"/>
        <v>1667794667.6507936</v>
      </c>
      <c r="W297" s="13"/>
      <c r="X297" s="14"/>
      <c r="Y297" s="146"/>
    </row>
    <row r="298" spans="1:25" x14ac:dyDescent="0.25">
      <c r="A298" s="1">
        <v>53540</v>
      </c>
      <c r="B298" s="9">
        <f t="shared" si="98"/>
        <v>31</v>
      </c>
      <c r="C298" s="5">
        <f>VLOOKUP(A298,Encargos!$A$8:$B$652,2,0)</f>
        <v>2.313E-3</v>
      </c>
      <c r="D298">
        <f t="shared" si="95"/>
        <v>21</v>
      </c>
      <c r="E298" s="7">
        <f t="shared" si="89"/>
        <v>12597751403.642467</v>
      </c>
      <c r="F298" s="7">
        <f t="shared" si="90"/>
        <v>29138598.996625029</v>
      </c>
      <c r="G298" s="7">
        <f t="shared" si="83"/>
        <v>12626890002.639093</v>
      </c>
      <c r="H298" s="7">
        <f t="shared" si="84"/>
        <v>42089633.342130311</v>
      </c>
      <c r="I298" s="8">
        <f t="shared" si="85"/>
        <v>623571965.91379511</v>
      </c>
      <c r="J298" s="7">
        <f t="shared" si="86"/>
        <v>42089633.342130311</v>
      </c>
      <c r="K298" s="8">
        <f t="shared" si="81"/>
        <v>581482332.57166481</v>
      </c>
      <c r="L298" s="7">
        <v>0</v>
      </c>
      <c r="M298" s="7">
        <f t="shared" si="82"/>
        <v>12045407670.067429</v>
      </c>
      <c r="N298" s="147" t="s">
        <v>556</v>
      </c>
      <c r="O298" s="10">
        <f t="shared" si="87"/>
        <v>29</v>
      </c>
      <c r="P298" s="11">
        <f t="shared" si="91"/>
        <v>44129168.532747388</v>
      </c>
      <c r="Q298" s="11">
        <f t="shared" si="88"/>
        <v>582740435.23615408</v>
      </c>
      <c r="R298" s="39">
        <f t="shared" si="92"/>
        <v>626869603.76890147</v>
      </c>
      <c r="S298" s="41">
        <f t="shared" si="93"/>
        <v>2.6666666666666665</v>
      </c>
      <c r="T298" s="40">
        <f t="shared" si="96"/>
        <v>44129168.532747388</v>
      </c>
      <c r="U298" s="15">
        <f t="shared" si="97"/>
        <v>1627523108.1843233</v>
      </c>
      <c r="V298" s="15">
        <f t="shared" si="94"/>
        <v>1671652276.7170706</v>
      </c>
      <c r="W298" s="13"/>
      <c r="X298" s="14"/>
      <c r="Y298" s="146"/>
    </row>
    <row r="299" spans="1:25" x14ac:dyDescent="0.25">
      <c r="A299" s="1">
        <v>53571</v>
      </c>
      <c r="B299" s="9">
        <f t="shared" si="98"/>
        <v>30</v>
      </c>
      <c r="C299" s="5">
        <f>VLOOKUP(A299,Encargos!$A$8:$B$652,2,0)</f>
        <v>2.5820000000000001E-3</v>
      </c>
      <c r="D299">
        <f t="shared" si="95"/>
        <v>20</v>
      </c>
      <c r="E299" s="7">
        <f t="shared" si="89"/>
        <v>12045407670.067429</v>
      </c>
      <c r="F299" s="7">
        <f t="shared" si="90"/>
        <v>31101242.6041141</v>
      </c>
      <c r="G299" s="7">
        <f t="shared" si="83"/>
        <v>12076508912.671543</v>
      </c>
      <c r="H299" s="7">
        <f t="shared" si="84"/>
        <v>40255029.708905146</v>
      </c>
      <c r="I299" s="8">
        <f t="shared" si="85"/>
        <v>625182028.72978437</v>
      </c>
      <c r="J299" s="7">
        <f t="shared" si="86"/>
        <v>40255029.708905146</v>
      </c>
      <c r="K299" s="8">
        <f t="shared" si="81"/>
        <v>584926999.02087927</v>
      </c>
      <c r="L299" s="7">
        <v>0</v>
      </c>
      <c r="M299" s="7">
        <f t="shared" si="82"/>
        <v>11491581913.650663</v>
      </c>
      <c r="N299" s="147" t="s">
        <v>557</v>
      </c>
      <c r="O299" s="10">
        <f t="shared" si="87"/>
        <v>29</v>
      </c>
      <c r="P299" s="11">
        <f t="shared" si="91"/>
        <v>42374890.399572931</v>
      </c>
      <c r="Q299" s="11">
        <f t="shared" si="88"/>
        <v>586386875.04507089</v>
      </c>
      <c r="R299" s="39">
        <f t="shared" si="92"/>
        <v>628761765.44464386</v>
      </c>
      <c r="S299" s="41">
        <f t="shared" si="93"/>
        <v>2.6666666666666665</v>
      </c>
      <c r="T299" s="40">
        <f t="shared" si="96"/>
        <v>42374890.399572931</v>
      </c>
      <c r="U299" s="15">
        <f t="shared" si="97"/>
        <v>1634323150.786144</v>
      </c>
      <c r="V299" s="15">
        <f t="shared" si="94"/>
        <v>1676698041.1857169</v>
      </c>
      <c r="W299" s="13"/>
      <c r="X299" s="14"/>
      <c r="Y299" s="146"/>
    </row>
    <row r="300" spans="1:25" x14ac:dyDescent="0.25">
      <c r="A300" s="1">
        <v>53601</v>
      </c>
      <c r="B300" s="9">
        <f t="shared" si="98"/>
        <v>31</v>
      </c>
      <c r="C300" s="5">
        <f>VLOOKUP(A300,Encargos!$A$8:$B$652,2,0)</f>
        <v>2.8509999999999998E-3</v>
      </c>
      <c r="D300">
        <f t="shared" si="95"/>
        <v>19</v>
      </c>
      <c r="E300" s="7">
        <f t="shared" si="89"/>
        <v>11491581913.650663</v>
      </c>
      <c r="F300" s="7">
        <f t="shared" si="90"/>
        <v>32762500.03581804</v>
      </c>
      <c r="G300" s="7">
        <f t="shared" si="83"/>
        <v>11524344413.686481</v>
      </c>
      <c r="H300" s="7">
        <f t="shared" si="84"/>
        <v>38414481.37895494</v>
      </c>
      <c r="I300" s="8">
        <f t="shared" si="85"/>
        <v>626964422.69369304</v>
      </c>
      <c r="J300" s="7">
        <f t="shared" si="86"/>
        <v>38414481.37895494</v>
      </c>
      <c r="K300" s="8">
        <f t="shared" si="81"/>
        <v>588549941.31473815</v>
      </c>
      <c r="L300" s="7">
        <v>0</v>
      </c>
      <c r="M300" s="7">
        <f t="shared" si="82"/>
        <v>10935794472.371744</v>
      </c>
      <c r="N300" s="147" t="s">
        <v>420</v>
      </c>
      <c r="O300" s="10">
        <f t="shared" si="87"/>
        <v>29</v>
      </c>
      <c r="P300" s="11">
        <f t="shared" si="91"/>
        <v>40476979.450699516</v>
      </c>
      <c r="Q300" s="11">
        <f t="shared" si="88"/>
        <v>590119497.76319134</v>
      </c>
      <c r="R300" s="39">
        <f t="shared" si="92"/>
        <v>630596477.21389091</v>
      </c>
      <c r="S300" s="41">
        <f t="shared" si="93"/>
        <v>2.6666666666666665</v>
      </c>
      <c r="T300" s="40">
        <f t="shared" si="96"/>
        <v>40476979.450699516</v>
      </c>
      <c r="U300" s="15">
        <f t="shared" si="97"/>
        <v>1641113626.4530094</v>
      </c>
      <c r="V300" s="15">
        <f t="shared" si="94"/>
        <v>1681590605.9037089</v>
      </c>
      <c r="W300" s="13"/>
      <c r="X300" s="14"/>
      <c r="Y300" s="146"/>
    </row>
    <row r="301" spans="1:25" x14ac:dyDescent="0.25">
      <c r="A301" s="1">
        <v>53632</v>
      </c>
      <c r="B301" s="9">
        <f t="shared" si="98"/>
        <v>30</v>
      </c>
      <c r="C301" s="5">
        <f>VLOOKUP(A301,Encargos!$A$8:$B$652,2,0)</f>
        <v>1.7750000000000001E-3</v>
      </c>
      <c r="D301">
        <f t="shared" si="95"/>
        <v>18</v>
      </c>
      <c r="E301" s="7">
        <f t="shared" si="89"/>
        <v>10935794472.371744</v>
      </c>
      <c r="F301" s="7">
        <f t="shared" si="90"/>
        <v>19411035.188459847</v>
      </c>
      <c r="G301" s="7">
        <f t="shared" si="83"/>
        <v>10955205507.560204</v>
      </c>
      <c r="H301" s="7">
        <f t="shared" si="84"/>
        <v>36517351.691867344</v>
      </c>
      <c r="I301" s="8">
        <f t="shared" si="85"/>
        <v>628077284.5439744</v>
      </c>
      <c r="J301" s="7">
        <f t="shared" si="86"/>
        <v>36517351.691867344</v>
      </c>
      <c r="K301" s="8">
        <f t="shared" si="81"/>
        <v>591559932.85210705</v>
      </c>
      <c r="L301" s="7">
        <v>0</v>
      </c>
      <c r="M301" s="7">
        <f t="shared" si="82"/>
        <v>10363645574.708097</v>
      </c>
      <c r="N301" s="147" t="s">
        <v>421</v>
      </c>
      <c r="O301" s="10">
        <f t="shared" si="87"/>
        <v>29</v>
      </c>
      <c r="P301" s="11">
        <f t="shared" si="91"/>
        <v>38607172.02347748</v>
      </c>
      <c r="Q301" s="11">
        <f t="shared" si="88"/>
        <v>592574921.09427798</v>
      </c>
      <c r="R301" s="39">
        <f t="shared" si="92"/>
        <v>631182093.11775541</v>
      </c>
      <c r="S301" s="41">
        <f t="shared" si="93"/>
        <v>2.6666666666666665</v>
      </c>
      <c r="T301" s="40">
        <f t="shared" si="96"/>
        <v>38607172.02347748</v>
      </c>
      <c r="U301" s="15">
        <f t="shared" si="97"/>
        <v>1644545076.2905369</v>
      </c>
      <c r="V301" s="15">
        <f t="shared" si="94"/>
        <v>1683152248.3140144</v>
      </c>
      <c r="W301" s="13"/>
      <c r="X301" s="14"/>
      <c r="Y301" s="146"/>
    </row>
    <row r="302" spans="1:25" x14ac:dyDescent="0.25">
      <c r="A302" s="1">
        <v>53662</v>
      </c>
      <c r="B302" s="9">
        <f t="shared" si="98"/>
        <v>31</v>
      </c>
      <c r="C302" s="5">
        <f>VLOOKUP(A302,Encargos!$A$8:$B$652,2,0)</f>
        <v>2.5820000000000001E-3</v>
      </c>
      <c r="D302">
        <f t="shared" si="95"/>
        <v>17</v>
      </c>
      <c r="E302" s="7">
        <f t="shared" si="89"/>
        <v>10363645574.708097</v>
      </c>
      <c r="F302" s="7">
        <f t="shared" si="90"/>
        <v>26758932.873896308</v>
      </c>
      <c r="G302" s="7">
        <f t="shared" si="83"/>
        <v>10390404507.581993</v>
      </c>
      <c r="H302" s="7">
        <f t="shared" si="84"/>
        <v>34634681.69193998</v>
      </c>
      <c r="I302" s="8">
        <f t="shared" si="85"/>
        <v>629698980.09266686</v>
      </c>
      <c r="J302" s="7">
        <f t="shared" si="86"/>
        <v>34634681.69193998</v>
      </c>
      <c r="K302" s="8">
        <f t="shared" si="81"/>
        <v>595064298.40072691</v>
      </c>
      <c r="L302" s="7">
        <v>0</v>
      </c>
      <c r="M302" s="7">
        <f t="shared" si="82"/>
        <v>9795340209.1812668</v>
      </c>
      <c r="N302" s="147" t="s">
        <v>422</v>
      </c>
      <c r="O302" s="10">
        <f t="shared" si="87"/>
        <v>29</v>
      </c>
      <c r="P302" s="11">
        <f t="shared" si="91"/>
        <v>36686440.546727143</v>
      </c>
      <c r="Q302" s="11">
        <f t="shared" si="88"/>
        <v>596501508.61832976</v>
      </c>
      <c r="R302" s="39">
        <f t="shared" si="92"/>
        <v>633187949.16505694</v>
      </c>
      <c r="S302" s="41">
        <f t="shared" si="93"/>
        <v>2.6666666666666665</v>
      </c>
      <c r="T302" s="40">
        <f t="shared" si="96"/>
        <v>36686440.546727143</v>
      </c>
      <c r="U302" s="15">
        <f t="shared" si="97"/>
        <v>1651814757.226758</v>
      </c>
      <c r="V302" s="15">
        <f t="shared" si="94"/>
        <v>1688501197.7734852</v>
      </c>
      <c r="W302" s="13"/>
      <c r="X302" s="14"/>
      <c r="Y302" s="146"/>
    </row>
    <row r="303" spans="1:25" x14ac:dyDescent="0.25">
      <c r="A303" s="1">
        <v>53693</v>
      </c>
      <c r="B303" s="9">
        <f t="shared" si="98"/>
        <v>31</v>
      </c>
      <c r="C303" s="5">
        <f>VLOOKUP(A303,Encargos!$A$8:$B$652,2,0)</f>
        <v>2.0439999999999998E-3</v>
      </c>
      <c r="D303">
        <f t="shared" si="95"/>
        <v>16</v>
      </c>
      <c r="E303" s="7">
        <f t="shared" si="89"/>
        <v>9795340209.1812668</v>
      </c>
      <c r="F303" s="7">
        <f t="shared" si="90"/>
        <v>20021675.387566507</v>
      </c>
      <c r="G303" s="7">
        <f t="shared" si="83"/>
        <v>9815361884.5688324</v>
      </c>
      <c r="H303" s="7">
        <f t="shared" si="84"/>
        <v>32717872.948562779</v>
      </c>
      <c r="I303" s="8">
        <f t="shared" si="85"/>
        <v>630986084.80797637</v>
      </c>
      <c r="J303" s="7">
        <f t="shared" si="86"/>
        <v>32717872.948562779</v>
      </c>
      <c r="K303" s="8">
        <f t="shared" si="81"/>
        <v>598268211.85941362</v>
      </c>
      <c r="L303" s="7">
        <v>0</v>
      </c>
      <c r="M303" s="7">
        <f t="shared" si="82"/>
        <v>9217093672.7094193</v>
      </c>
      <c r="N303" s="147" t="s">
        <v>558</v>
      </c>
      <c r="O303" s="10">
        <f t="shared" si="87"/>
        <v>29</v>
      </c>
      <c r="P303" s="11">
        <f t="shared" si="91"/>
        <v>34751570.955319755</v>
      </c>
      <c r="Q303" s="11">
        <f t="shared" si="88"/>
        <v>599412102.50308371</v>
      </c>
      <c r="R303" s="39">
        <f t="shared" si="92"/>
        <v>634163673.45840347</v>
      </c>
      <c r="S303" s="41">
        <f t="shared" si="93"/>
        <v>2.7777777777777777</v>
      </c>
      <c r="T303" s="40">
        <f t="shared" si="96"/>
        <v>34751570.955319755</v>
      </c>
      <c r="U303" s="15">
        <f t="shared" si="97"/>
        <v>1726814188.6513567</v>
      </c>
      <c r="V303" s="15">
        <f t="shared" si="94"/>
        <v>1761565759.6066763</v>
      </c>
      <c r="W303" s="13"/>
      <c r="X303" s="14"/>
      <c r="Y303" s="146"/>
    </row>
    <row r="304" spans="1:25" x14ac:dyDescent="0.25">
      <c r="A304" s="1">
        <v>53724</v>
      </c>
      <c r="B304" s="9">
        <f t="shared" si="98"/>
        <v>28</v>
      </c>
      <c r="C304" s="5">
        <f>VLOOKUP(A304,Encargos!$A$8:$B$652,2,0)</f>
        <v>2.0439999999999998E-3</v>
      </c>
      <c r="D304">
        <f t="shared" si="95"/>
        <v>15</v>
      </c>
      <c r="E304" s="7">
        <f t="shared" si="89"/>
        <v>9217093672.7094193</v>
      </c>
      <c r="F304" s="7">
        <f t="shared" si="90"/>
        <v>18839739.467018053</v>
      </c>
      <c r="G304" s="7">
        <f t="shared" si="83"/>
        <v>9235933412.1764374</v>
      </c>
      <c r="H304" s="7">
        <f t="shared" si="84"/>
        <v>30786444.707254793</v>
      </c>
      <c r="I304" s="8">
        <f t="shared" si="85"/>
        <v>632275820.36532378</v>
      </c>
      <c r="J304" s="7">
        <f t="shared" si="86"/>
        <v>30786444.707254793</v>
      </c>
      <c r="K304" s="8">
        <f t="shared" si="81"/>
        <v>601489375.65806901</v>
      </c>
      <c r="L304" s="7">
        <v>0</v>
      </c>
      <c r="M304" s="7">
        <f t="shared" si="82"/>
        <v>8634444036.5183678</v>
      </c>
      <c r="N304" s="147" t="s">
        <v>559</v>
      </c>
      <c r="O304" s="10">
        <f t="shared" si="87"/>
        <v>27</v>
      </c>
      <c r="P304" s="11">
        <f t="shared" si="91"/>
        <v>32883322.190116309</v>
      </c>
      <c r="Q304" s="11">
        <f t="shared" si="88"/>
        <v>602674867.97594702</v>
      </c>
      <c r="R304" s="39">
        <f t="shared" si="92"/>
        <v>635558190.16606331</v>
      </c>
      <c r="S304" s="41">
        <f t="shared" si="93"/>
        <v>2.7777777777777777</v>
      </c>
      <c r="T304" s="40">
        <f t="shared" si="96"/>
        <v>32883322.190116309</v>
      </c>
      <c r="U304" s="15">
        <f t="shared" si="97"/>
        <v>1732556094.9378371</v>
      </c>
      <c r="V304" s="15">
        <f t="shared" si="94"/>
        <v>1765439417.1279535</v>
      </c>
      <c r="W304" s="13"/>
      <c r="X304" s="14"/>
      <c r="Y304" s="146"/>
    </row>
    <row r="305" spans="1:25" x14ac:dyDescent="0.25">
      <c r="A305" s="1">
        <v>53752</v>
      </c>
      <c r="B305" s="9">
        <f t="shared" si="98"/>
        <v>31</v>
      </c>
      <c r="C305" s="5">
        <f>VLOOKUP(A305,Encargos!$A$8:$B$652,2,0)</f>
        <v>2.5820000000000001E-3</v>
      </c>
      <c r="D305">
        <f t="shared" si="95"/>
        <v>14</v>
      </c>
      <c r="E305" s="7">
        <f t="shared" si="89"/>
        <v>8634444036.5183678</v>
      </c>
      <c r="F305" s="7">
        <f t="shared" si="90"/>
        <v>22294134.502290428</v>
      </c>
      <c r="G305" s="7">
        <f t="shared" si="83"/>
        <v>8656738171.0206585</v>
      </c>
      <c r="H305" s="7">
        <f t="shared" si="84"/>
        <v>28855793.903402198</v>
      </c>
      <c r="I305" s="8">
        <f t="shared" si="85"/>
        <v>633908356.53350723</v>
      </c>
      <c r="J305" s="7">
        <f t="shared" si="86"/>
        <v>28855793.903402198</v>
      </c>
      <c r="K305" s="8">
        <f t="shared" si="81"/>
        <v>605052562.63010502</v>
      </c>
      <c r="L305" s="7">
        <v>0</v>
      </c>
      <c r="M305" s="7">
        <f t="shared" si="82"/>
        <v>8051685608.3905535</v>
      </c>
      <c r="N305" s="147" t="s">
        <v>560</v>
      </c>
      <c r="O305" s="10">
        <f t="shared" si="87"/>
        <v>29</v>
      </c>
      <c r="P305" s="11">
        <f t="shared" si="91"/>
        <v>30906751.783920962</v>
      </c>
      <c r="Q305" s="11">
        <f t="shared" si="88"/>
        <v>606513896.68683779</v>
      </c>
      <c r="R305" s="39">
        <f t="shared" si="92"/>
        <v>637420648.4707588</v>
      </c>
      <c r="S305" s="41">
        <f t="shared" si="93"/>
        <v>2.7777777777777777</v>
      </c>
      <c r="T305" s="40">
        <f t="shared" si="96"/>
        <v>30906751.783920962</v>
      </c>
      <c r="U305" s="15">
        <f t="shared" si="97"/>
        <v>1739706160.6348534</v>
      </c>
      <c r="V305" s="15">
        <f t="shared" si="94"/>
        <v>1770612912.4187744</v>
      </c>
      <c r="W305" s="13"/>
      <c r="X305" s="14"/>
      <c r="Y305" s="146"/>
    </row>
    <row r="306" spans="1:25" x14ac:dyDescent="0.25">
      <c r="A306" s="1">
        <v>53783</v>
      </c>
      <c r="B306" s="9">
        <f t="shared" si="98"/>
        <v>30</v>
      </c>
      <c r="C306" s="5">
        <f>VLOOKUP(A306,Encargos!$A$8:$B$652,2,0)</f>
        <v>1.506E-3</v>
      </c>
      <c r="D306">
        <f t="shared" si="95"/>
        <v>13</v>
      </c>
      <c r="E306" s="7">
        <f t="shared" si="89"/>
        <v>8051685608.3905535</v>
      </c>
      <c r="F306" s="7">
        <f t="shared" si="90"/>
        <v>12125838.526236173</v>
      </c>
      <c r="G306" s="7">
        <f t="shared" si="83"/>
        <v>8063811446.91679</v>
      </c>
      <c r="H306" s="7">
        <f t="shared" si="84"/>
        <v>26879371.489722636</v>
      </c>
      <c r="I306" s="8">
        <f t="shared" si="85"/>
        <v>634863022.51844645</v>
      </c>
      <c r="J306" s="7">
        <f t="shared" si="86"/>
        <v>26879371.489722636</v>
      </c>
      <c r="K306" s="8">
        <f t="shared" si="81"/>
        <v>607983651.02872384</v>
      </c>
      <c r="L306" s="7">
        <v>0</v>
      </c>
      <c r="M306" s="7">
        <f t="shared" si="82"/>
        <v>7455827795.8880653</v>
      </c>
      <c r="N306" s="147" t="s">
        <v>561</v>
      </c>
      <c r="O306" s="10">
        <f t="shared" si="87"/>
        <v>29</v>
      </c>
      <c r="P306" s="11">
        <f t="shared" si="91"/>
        <v>28967035.564270176</v>
      </c>
      <c r="Q306" s="11">
        <f t="shared" si="88"/>
        <v>608868731.42333162</v>
      </c>
      <c r="R306" s="39">
        <f t="shared" si="92"/>
        <v>637835766.98760176</v>
      </c>
      <c r="S306" s="41">
        <f t="shared" si="93"/>
        <v>2.7777777777777777</v>
      </c>
      <c r="T306" s="40">
        <f t="shared" si="96"/>
        <v>28967035.564270176</v>
      </c>
      <c r="U306" s="15">
        <f t="shared" si="97"/>
        <v>1742798983.8457346</v>
      </c>
      <c r="V306" s="15">
        <f t="shared" si="94"/>
        <v>1771766019.4100049</v>
      </c>
      <c r="W306" s="13"/>
      <c r="X306" s="14"/>
      <c r="Y306" s="146"/>
    </row>
    <row r="307" spans="1:25" x14ac:dyDescent="0.25">
      <c r="A307" s="1">
        <v>53813</v>
      </c>
      <c r="B307" s="9">
        <f t="shared" si="98"/>
        <v>31</v>
      </c>
      <c r="C307" s="5">
        <f>VLOOKUP(A307,Encargos!$A$8:$B$652,2,0)</f>
        <v>2.313E-3</v>
      </c>
      <c r="D307">
        <f t="shared" si="95"/>
        <v>12</v>
      </c>
      <c r="E307" s="7">
        <f t="shared" si="89"/>
        <v>7455827795.8880653</v>
      </c>
      <c r="F307" s="7">
        <f t="shared" si="90"/>
        <v>17245329.691889096</v>
      </c>
      <c r="G307" s="7">
        <f t="shared" si="83"/>
        <v>7473073125.5799541</v>
      </c>
      <c r="H307" s="7">
        <f t="shared" si="84"/>
        <v>24910243.751933184</v>
      </c>
      <c r="I307" s="8">
        <f t="shared" si="85"/>
        <v>636331460.68953168</v>
      </c>
      <c r="J307" s="7">
        <f t="shared" si="86"/>
        <v>24910243.751933184</v>
      </c>
      <c r="K307" s="8">
        <f t="shared" si="81"/>
        <v>611421216.93759847</v>
      </c>
      <c r="L307" s="7">
        <v>0</v>
      </c>
      <c r="M307" s="7">
        <f t="shared" si="82"/>
        <v>6861651908.6423559</v>
      </c>
      <c r="N307" s="147" t="s">
        <v>562</v>
      </c>
      <c r="O307" s="10">
        <f t="shared" si="87"/>
        <v>29</v>
      </c>
      <c r="P307" s="11">
        <f t="shared" si="91"/>
        <v>26952478.868517607</v>
      </c>
      <c r="Q307" s="11">
        <f t="shared" si="88"/>
        <v>612744095.7579273</v>
      </c>
      <c r="R307" s="39">
        <f t="shared" si="92"/>
        <v>639696574.62644494</v>
      </c>
      <c r="S307" s="41">
        <f t="shared" si="93"/>
        <v>2.7777777777777777</v>
      </c>
      <c r="T307" s="40">
        <f t="shared" si="96"/>
        <v>26952478.868517607</v>
      </c>
      <c r="U307" s="15">
        <f t="shared" si="97"/>
        <v>1749982450.649385</v>
      </c>
      <c r="V307" s="15">
        <f t="shared" si="94"/>
        <v>1776934929.5179026</v>
      </c>
      <c r="W307" s="13"/>
      <c r="X307" s="14"/>
      <c r="Y307" s="146"/>
    </row>
    <row r="308" spans="1:25" x14ac:dyDescent="0.25">
      <c r="A308" s="1">
        <v>53844</v>
      </c>
      <c r="B308" s="9">
        <f t="shared" si="98"/>
        <v>30</v>
      </c>
      <c r="C308" s="5">
        <f>VLOOKUP(A308,Encargos!$A$8:$B$652,2,0)</f>
        <v>2.313E-3</v>
      </c>
      <c r="D308">
        <f t="shared" si="95"/>
        <v>11</v>
      </c>
      <c r="E308" s="7">
        <f t="shared" si="89"/>
        <v>6861651908.6423559</v>
      </c>
      <c r="F308" s="7">
        <f t="shared" si="90"/>
        <v>15871000.864689769</v>
      </c>
      <c r="G308" s="7">
        <f t="shared" si="83"/>
        <v>6877522909.5070457</v>
      </c>
      <c r="H308" s="7">
        <f t="shared" si="84"/>
        <v>22925076.365023486</v>
      </c>
      <c r="I308" s="8">
        <f t="shared" si="85"/>
        <v>637803295.35810649</v>
      </c>
      <c r="J308" s="7">
        <f t="shared" si="86"/>
        <v>22925076.365023486</v>
      </c>
      <c r="K308" s="8">
        <f t="shared" si="81"/>
        <v>614878218.993083</v>
      </c>
      <c r="L308" s="7">
        <v>0</v>
      </c>
      <c r="M308" s="7">
        <f t="shared" si="82"/>
        <v>6262644690.5139627</v>
      </c>
      <c r="N308" s="147" t="s">
        <v>563</v>
      </c>
      <c r="O308" s="10">
        <f t="shared" si="87"/>
        <v>29</v>
      </c>
      <c r="P308" s="11">
        <f t="shared" si="91"/>
        <v>25035957.141131945</v>
      </c>
      <c r="Q308" s="11">
        <f t="shared" si="88"/>
        <v>616252972.24632478</v>
      </c>
      <c r="R308" s="39">
        <f t="shared" si="92"/>
        <v>641288929.38745677</v>
      </c>
      <c r="S308" s="41">
        <f t="shared" si="93"/>
        <v>2.7777777777777777</v>
      </c>
      <c r="T308" s="40">
        <f t="shared" si="96"/>
        <v>25035957.141131945</v>
      </c>
      <c r="U308" s="15">
        <f t="shared" si="97"/>
        <v>1756322180.046248</v>
      </c>
      <c r="V308" s="15">
        <f t="shared" si="94"/>
        <v>1781358137.1873798</v>
      </c>
      <c r="W308" s="13"/>
      <c r="X308" s="14"/>
      <c r="Y308" s="146"/>
    </row>
    <row r="309" spans="1:25" x14ac:dyDescent="0.25">
      <c r="A309" s="1">
        <v>53874</v>
      </c>
      <c r="B309" s="9">
        <f t="shared" si="98"/>
        <v>31</v>
      </c>
      <c r="C309" s="5">
        <f>VLOOKUP(A309,Encargos!$A$8:$B$652,2,0)</f>
        <v>2.5820000000000001E-3</v>
      </c>
      <c r="D309">
        <f t="shared" si="95"/>
        <v>10</v>
      </c>
      <c r="E309" s="7">
        <f t="shared" si="89"/>
        <v>6262644690.5139627</v>
      </c>
      <c r="F309" s="7">
        <f t="shared" si="90"/>
        <v>16170148.590907052</v>
      </c>
      <c r="G309" s="7">
        <f t="shared" si="83"/>
        <v>6278814839.1048698</v>
      </c>
      <c r="H309" s="7">
        <f t="shared" si="84"/>
        <v>20929382.797016233</v>
      </c>
      <c r="I309" s="8">
        <f t="shared" si="85"/>
        <v>639450103.4667213</v>
      </c>
      <c r="J309" s="7">
        <f t="shared" si="86"/>
        <v>20929382.797016233</v>
      </c>
      <c r="K309" s="8">
        <f t="shared" si="81"/>
        <v>618520720.66970503</v>
      </c>
      <c r="L309" s="7">
        <v>0</v>
      </c>
      <c r="M309" s="7">
        <f t="shared" si="82"/>
        <v>5660294118.4351645</v>
      </c>
      <c r="N309" s="147" t="s">
        <v>564</v>
      </c>
      <c r="O309" s="10">
        <f t="shared" si="87"/>
        <v>29</v>
      </c>
      <c r="P309" s="11">
        <f t="shared" si="91"/>
        <v>22978517.256435376</v>
      </c>
      <c r="Q309" s="11">
        <f t="shared" si="88"/>
        <v>620014583.26898158</v>
      </c>
      <c r="R309" s="39">
        <f t="shared" si="92"/>
        <v>642993100.52541697</v>
      </c>
      <c r="S309" s="41">
        <f t="shared" si="93"/>
        <v>2.7777777777777777</v>
      </c>
      <c r="T309" s="40">
        <f t="shared" si="96"/>
        <v>22978517.256435376</v>
      </c>
      <c r="U309" s="15">
        <f t="shared" si="97"/>
        <v>1763113428.6475005</v>
      </c>
      <c r="V309" s="15">
        <f t="shared" si="94"/>
        <v>1786091945.9039359</v>
      </c>
      <c r="W309" s="13"/>
      <c r="X309" s="14"/>
      <c r="Y309" s="146"/>
    </row>
    <row r="310" spans="1:25" x14ac:dyDescent="0.25">
      <c r="A310" s="1">
        <v>53905</v>
      </c>
      <c r="B310" s="9">
        <f t="shared" si="98"/>
        <v>31</v>
      </c>
      <c r="C310" s="5">
        <f>VLOOKUP(A310,Encargos!$A$8:$B$652,2,0)</f>
        <v>1.7750000000000001E-3</v>
      </c>
      <c r="D310">
        <f t="shared" si="95"/>
        <v>9</v>
      </c>
      <c r="E310" s="7">
        <f t="shared" si="89"/>
        <v>5660294118.4351645</v>
      </c>
      <c r="F310" s="7">
        <f t="shared" si="90"/>
        <v>10047022.060222417</v>
      </c>
      <c r="G310" s="7">
        <f t="shared" si="83"/>
        <v>5670341140.4953871</v>
      </c>
      <c r="H310" s="7">
        <f t="shared" si="84"/>
        <v>18901137.134984624</v>
      </c>
      <c r="I310" s="8">
        <f t="shared" si="85"/>
        <v>640585127.40037465</v>
      </c>
      <c r="J310" s="7">
        <f t="shared" si="86"/>
        <v>18901137.134984624</v>
      </c>
      <c r="K310" s="8">
        <f t="shared" si="81"/>
        <v>621683990.26539004</v>
      </c>
      <c r="L310" s="7">
        <v>0</v>
      </c>
      <c r="M310" s="7">
        <f t="shared" si="82"/>
        <v>5048657150.2299976</v>
      </c>
      <c r="N310" s="147" t="s">
        <v>565</v>
      </c>
      <c r="O310" s="10">
        <f t="shared" si="87"/>
        <v>29</v>
      </c>
      <c r="P310" s="11">
        <f t="shared" si="91"/>
        <v>20933145.663685653</v>
      </c>
      <c r="Q310" s="11">
        <f t="shared" si="88"/>
        <v>622716227.43397403</v>
      </c>
      <c r="R310" s="39">
        <f t="shared" si="92"/>
        <v>643649373.09765971</v>
      </c>
      <c r="S310" s="41">
        <f t="shared" si="93"/>
        <v>2.7777777777777777</v>
      </c>
      <c r="T310" s="40">
        <f t="shared" si="96"/>
        <v>20933145.663685653</v>
      </c>
      <c r="U310" s="15">
        <f t="shared" si="97"/>
        <v>1766981779.6075914</v>
      </c>
      <c r="V310" s="15">
        <f t="shared" si="94"/>
        <v>1787914925.271277</v>
      </c>
      <c r="W310" s="13"/>
      <c r="X310" s="14"/>
      <c r="Y310" s="146"/>
    </row>
    <row r="311" spans="1:25" x14ac:dyDescent="0.25">
      <c r="A311" s="1">
        <v>53936</v>
      </c>
      <c r="B311" s="9">
        <f t="shared" si="98"/>
        <v>30</v>
      </c>
      <c r="C311" s="5">
        <f>VLOOKUP(A311,Encargos!$A$8:$B$652,2,0)</f>
        <v>2.8509999999999998E-3</v>
      </c>
      <c r="D311">
        <f t="shared" si="95"/>
        <v>8</v>
      </c>
      <c r="E311" s="7">
        <f t="shared" si="89"/>
        <v>5048657150.2299976</v>
      </c>
      <c r="F311" s="7">
        <f t="shared" si="90"/>
        <v>14393721.535305722</v>
      </c>
      <c r="G311" s="7">
        <f t="shared" si="83"/>
        <v>5063050871.7653036</v>
      </c>
      <c r="H311" s="7">
        <f t="shared" si="84"/>
        <v>16876836.23921768</v>
      </c>
      <c r="I311" s="8">
        <f t="shared" si="85"/>
        <v>642411435.59859324</v>
      </c>
      <c r="J311" s="7">
        <f t="shared" si="86"/>
        <v>16876836.23921768</v>
      </c>
      <c r="K311" s="8">
        <f t="shared" si="81"/>
        <v>625534599.3593756</v>
      </c>
      <c r="L311" s="7">
        <v>0</v>
      </c>
      <c r="M311" s="7">
        <f t="shared" si="82"/>
        <v>4437516272.4059277</v>
      </c>
      <c r="N311" s="147" t="s">
        <v>566</v>
      </c>
      <c r="O311" s="10">
        <f t="shared" si="87"/>
        <v>29</v>
      </c>
      <c r="P311" s="11">
        <f t="shared" si="91"/>
        <v>18998927.807933867</v>
      </c>
      <c r="Q311" s="11">
        <f t="shared" si="88"/>
        <v>627258470.02790678</v>
      </c>
      <c r="R311" s="39">
        <f t="shared" si="92"/>
        <v>646257397.8358407</v>
      </c>
      <c r="S311" s="41">
        <f t="shared" si="93"/>
        <v>2.7777777777777777</v>
      </c>
      <c r="T311" s="40">
        <f t="shared" si="96"/>
        <v>18998927.807933867</v>
      </c>
      <c r="U311" s="15">
        <f t="shared" si="97"/>
        <v>1776160510.6249571</v>
      </c>
      <c r="V311" s="15">
        <f t="shared" si="94"/>
        <v>1795159438.4328909</v>
      </c>
      <c r="W311" s="13"/>
      <c r="X311" s="14"/>
      <c r="Y311" s="146"/>
    </row>
    <row r="312" spans="1:25" x14ac:dyDescent="0.25">
      <c r="A312" s="1">
        <v>53966</v>
      </c>
      <c r="B312" s="9">
        <f t="shared" si="98"/>
        <v>31</v>
      </c>
      <c r="C312" s="5">
        <f>VLOOKUP(A312,Encargos!$A$8:$B$652,2,0)</f>
        <v>2.5820000000000001E-3</v>
      </c>
      <c r="D312">
        <f t="shared" si="95"/>
        <v>7</v>
      </c>
      <c r="E312" s="7">
        <f t="shared" si="89"/>
        <v>4437516272.4059277</v>
      </c>
      <c r="F312" s="7">
        <f t="shared" si="90"/>
        <v>11457667.015352106</v>
      </c>
      <c r="G312" s="7">
        <f t="shared" si="83"/>
        <v>4448973939.4212799</v>
      </c>
      <c r="H312" s="7">
        <f t="shared" si="84"/>
        <v>14829913.131404268</v>
      </c>
      <c r="I312" s="8">
        <f t="shared" si="85"/>
        <v>644070141.9253087</v>
      </c>
      <c r="J312" s="7">
        <f t="shared" si="86"/>
        <v>14829913.131404268</v>
      </c>
      <c r="K312" s="8">
        <f t="shared" si="81"/>
        <v>629240228.79390442</v>
      </c>
      <c r="L312" s="7">
        <v>0</v>
      </c>
      <c r="M312" s="7">
        <f t="shared" si="82"/>
        <v>3819733710.6273751</v>
      </c>
      <c r="N312" s="147" t="s">
        <v>423</v>
      </c>
      <c r="O312" s="10">
        <f t="shared" si="87"/>
        <v>29</v>
      </c>
      <c r="P312" s="11">
        <f t="shared" si="91"/>
        <v>16878755.85526583</v>
      </c>
      <c r="Q312" s="11">
        <f t="shared" si="88"/>
        <v>630759981.3459897</v>
      </c>
      <c r="R312" s="39">
        <f t="shared" si="92"/>
        <v>647638737.20125556</v>
      </c>
      <c r="S312" s="41">
        <f t="shared" si="93"/>
        <v>2.7777777777777777</v>
      </c>
      <c r="T312" s="40">
        <f t="shared" si="96"/>
        <v>16878755.85526583</v>
      </c>
      <c r="U312" s="15">
        <f t="shared" si="97"/>
        <v>1782117736.3704441</v>
      </c>
      <c r="V312" s="15">
        <f t="shared" si="94"/>
        <v>1798996492.2257099</v>
      </c>
      <c r="W312" s="13"/>
      <c r="X312" s="14"/>
      <c r="Y312" s="146"/>
    </row>
    <row r="313" spans="1:25" x14ac:dyDescent="0.25">
      <c r="A313" s="1">
        <v>53997</v>
      </c>
      <c r="B313" s="9">
        <f t="shared" si="98"/>
        <v>30</v>
      </c>
      <c r="C313" s="5">
        <f>VLOOKUP(A313,Encargos!$A$8:$B$652,2,0)</f>
        <v>2.313E-3</v>
      </c>
      <c r="D313">
        <f t="shared" si="95"/>
        <v>6</v>
      </c>
      <c r="E313" s="7">
        <f t="shared" si="89"/>
        <v>3819733710.6273751</v>
      </c>
      <c r="F313" s="7">
        <f t="shared" si="90"/>
        <v>8835044.0726811178</v>
      </c>
      <c r="G313" s="7">
        <f t="shared" si="83"/>
        <v>3828568754.7000561</v>
      </c>
      <c r="H313" s="7">
        <f t="shared" si="84"/>
        <v>12761895.849000188</v>
      </c>
      <c r="I313" s="8">
        <f t="shared" si="85"/>
        <v>645559876.16358173</v>
      </c>
      <c r="J313" s="7">
        <f t="shared" si="86"/>
        <v>12761895.849000188</v>
      </c>
      <c r="K313" s="8">
        <f t="shared" si="81"/>
        <v>632797980.31458151</v>
      </c>
      <c r="L313" s="7">
        <v>0</v>
      </c>
      <c r="M313" s="7">
        <f t="shared" si="82"/>
        <v>3195770774.3854742</v>
      </c>
      <c r="N313" s="147" t="s">
        <v>424</v>
      </c>
      <c r="O313" s="10">
        <f t="shared" si="87"/>
        <v>29</v>
      </c>
      <c r="P313" s="11">
        <f t="shared" si="91"/>
        <v>14875101.562758105</v>
      </c>
      <c r="Q313" s="11">
        <f t="shared" si="88"/>
        <v>634212798.81881618</v>
      </c>
      <c r="R313" s="39">
        <f t="shared" si="92"/>
        <v>649087900.38157427</v>
      </c>
      <c r="S313" s="41">
        <f t="shared" si="93"/>
        <v>2.7777777777777777</v>
      </c>
      <c r="T313" s="40">
        <f t="shared" si="96"/>
        <v>14875101.562758105</v>
      </c>
      <c r="U313" s="15">
        <f t="shared" si="97"/>
        <v>1788146843.9416146</v>
      </c>
      <c r="V313" s="15">
        <f t="shared" si="94"/>
        <v>1803021945.5043728</v>
      </c>
      <c r="W313" s="13"/>
      <c r="X313" s="14"/>
      <c r="Y313" s="146"/>
    </row>
    <row r="314" spans="1:25" x14ac:dyDescent="0.25">
      <c r="A314" s="1">
        <v>54027</v>
      </c>
      <c r="B314" s="9">
        <f t="shared" si="98"/>
        <v>31</v>
      </c>
      <c r="C314" s="5">
        <f>VLOOKUP(A314,Encargos!$A$8:$B$652,2,0)</f>
        <v>2.8509999999999998E-3</v>
      </c>
      <c r="D314">
        <f t="shared" si="95"/>
        <v>5</v>
      </c>
      <c r="E314" s="7">
        <f t="shared" si="89"/>
        <v>3195770774.3854742</v>
      </c>
      <c r="F314" s="7">
        <f t="shared" si="90"/>
        <v>9111142.4777729865</v>
      </c>
      <c r="G314" s="7">
        <f t="shared" si="83"/>
        <v>3204881916.8632474</v>
      </c>
      <c r="H314" s="7">
        <f t="shared" si="84"/>
        <v>10682939.722877491</v>
      </c>
      <c r="I314" s="8">
        <f t="shared" si="85"/>
        <v>647400367.37052429</v>
      </c>
      <c r="J314" s="7">
        <f t="shared" si="86"/>
        <v>10682939.722877491</v>
      </c>
      <c r="K314" s="8">
        <f t="shared" si="81"/>
        <v>636717427.64764678</v>
      </c>
      <c r="L314" s="7">
        <v>0</v>
      </c>
      <c r="M314" s="7">
        <f t="shared" si="82"/>
        <v>2568164489.2156005</v>
      </c>
      <c r="N314" s="147" t="s">
        <v>425</v>
      </c>
      <c r="O314" s="10">
        <f t="shared" si="87"/>
        <v>29</v>
      </c>
      <c r="P314" s="11">
        <f t="shared" si="91"/>
        <v>12735370.848631341</v>
      </c>
      <c r="Q314" s="11">
        <f t="shared" si="88"/>
        <v>638415438.08695543</v>
      </c>
      <c r="R314" s="39">
        <f t="shared" si="92"/>
        <v>651150808.93558681</v>
      </c>
      <c r="S314" s="41">
        <f t="shared" si="93"/>
        <v>2.7777777777777777</v>
      </c>
      <c r="T314" s="40">
        <f t="shared" si="96"/>
        <v>12735370.848631341</v>
      </c>
      <c r="U314" s="15">
        <f t="shared" si="97"/>
        <v>1796016876.1946652</v>
      </c>
      <c r="V314" s="15">
        <f t="shared" si="94"/>
        <v>1808752247.0432966</v>
      </c>
      <c r="W314" s="13"/>
      <c r="X314" s="14"/>
      <c r="Y314" s="146"/>
    </row>
    <row r="315" spans="1:25" x14ac:dyDescent="0.25">
      <c r="A315" s="1">
        <v>54058</v>
      </c>
      <c r="B315" s="9">
        <f t="shared" si="98"/>
        <v>31</v>
      </c>
      <c r="C315" s="5">
        <f>VLOOKUP(A315,Encargos!$A$8:$B$652,2,0)</f>
        <v>2.0439999999999998E-3</v>
      </c>
      <c r="D315">
        <f t="shared" si="95"/>
        <v>4</v>
      </c>
      <c r="E315" s="7">
        <f t="shared" si="89"/>
        <v>2568164489.2156005</v>
      </c>
      <c r="F315" s="7">
        <f t="shared" si="90"/>
        <v>5249328.215956687</v>
      </c>
      <c r="G315" s="7">
        <f t="shared" si="83"/>
        <v>2573413817.4315572</v>
      </c>
      <c r="H315" s="7">
        <f t="shared" si="84"/>
        <v>8578046.0581051912</v>
      </c>
      <c r="I315" s="8">
        <f t="shared" si="85"/>
        <v>648723653.72142971</v>
      </c>
      <c r="J315" s="7">
        <f t="shared" si="86"/>
        <v>8578046.0581051912</v>
      </c>
      <c r="K315" s="8">
        <f t="shared" si="81"/>
        <v>640145607.66332448</v>
      </c>
      <c r="L315" s="7">
        <v>0</v>
      </c>
      <c r="M315" s="7">
        <f t="shared" si="82"/>
        <v>1933268209.7682323</v>
      </c>
      <c r="N315" s="147" t="s">
        <v>567</v>
      </c>
      <c r="O315" s="10">
        <f t="shared" si="87"/>
        <v>29</v>
      </c>
      <c r="P315" s="11">
        <f t="shared" si="91"/>
        <v>10620999.143571232</v>
      </c>
      <c r="Q315" s="11">
        <f t="shared" si="88"/>
        <v>641369568.01534915</v>
      </c>
      <c r="R315" s="39">
        <f t="shared" si="92"/>
        <v>651990567.15892041</v>
      </c>
      <c r="S315" s="41">
        <f t="shared" si="93"/>
        <v>2.8888888888888888</v>
      </c>
      <c r="T315" s="40">
        <f t="shared" si="96"/>
        <v>10620999.143571232</v>
      </c>
      <c r="U315" s="15">
        <f t="shared" si="97"/>
        <v>1872907305.982199</v>
      </c>
      <c r="V315" s="15">
        <f t="shared" si="94"/>
        <v>1883528305.1257701</v>
      </c>
      <c r="W315" s="13"/>
      <c r="X315" s="14"/>
      <c r="Y315" s="146"/>
    </row>
    <row r="316" spans="1:25" x14ac:dyDescent="0.25">
      <c r="A316" s="1">
        <v>54089</v>
      </c>
      <c r="B316" s="9">
        <f t="shared" si="98"/>
        <v>29</v>
      </c>
      <c r="C316" s="5">
        <f>VLOOKUP(A316,Encargos!$A$8:$B$652,2,0)</f>
        <v>2.313E-3</v>
      </c>
      <c r="D316">
        <f t="shared" si="95"/>
        <v>3</v>
      </c>
      <c r="E316" s="7">
        <f t="shared" si="89"/>
        <v>1933268209.7682323</v>
      </c>
      <c r="F316" s="7">
        <f t="shared" si="90"/>
        <v>4471649.3691939209</v>
      </c>
      <c r="G316" s="7">
        <f t="shared" si="83"/>
        <v>1937739859.1374264</v>
      </c>
      <c r="H316" s="7">
        <f t="shared" si="84"/>
        <v>6459132.863791422</v>
      </c>
      <c r="I316" s="8">
        <f t="shared" si="85"/>
        <v>650224151.53248727</v>
      </c>
      <c r="J316" s="7">
        <f t="shared" si="86"/>
        <v>6459132.863791422</v>
      </c>
      <c r="K316" s="8">
        <f t="shared" si="81"/>
        <v>643765018.66869581</v>
      </c>
      <c r="L316" s="7">
        <v>0</v>
      </c>
      <c r="M316" s="7">
        <f t="shared" si="82"/>
        <v>1293974840.4687304</v>
      </c>
      <c r="N316" s="147" t="s">
        <v>568</v>
      </c>
      <c r="O316" s="10">
        <f t="shared" si="87"/>
        <v>27</v>
      </c>
      <c r="P316" s="11">
        <f t="shared" si="91"/>
        <v>8495091.484191386</v>
      </c>
      <c r="Q316" s="11">
        <f t="shared" si="88"/>
        <v>645151245.05570734</v>
      </c>
      <c r="R316" s="39">
        <f t="shared" si="92"/>
        <v>653646336.53989875</v>
      </c>
      <c r="S316" s="41">
        <f t="shared" si="93"/>
        <v>2.8888888888888888</v>
      </c>
      <c r="T316" s="40">
        <f t="shared" si="96"/>
        <v>8495091.484191386</v>
      </c>
      <c r="U316" s="15">
        <f t="shared" si="97"/>
        <v>1879816547.4088495</v>
      </c>
      <c r="V316" s="15">
        <f t="shared" si="94"/>
        <v>1888311638.8930409</v>
      </c>
      <c r="W316" s="13"/>
      <c r="X316" s="14"/>
      <c r="Y316" s="146"/>
    </row>
    <row r="317" spans="1:25" x14ac:dyDescent="0.25">
      <c r="A317" s="1">
        <v>54118</v>
      </c>
      <c r="B317" s="9">
        <f t="shared" si="98"/>
        <v>31</v>
      </c>
      <c r="C317" s="5">
        <f>VLOOKUP(A317,Encargos!$A$8:$B$652,2,0)</f>
        <v>2.5820000000000001E-3</v>
      </c>
      <c r="D317">
        <f t="shared" si="95"/>
        <v>2</v>
      </c>
      <c r="E317" s="7">
        <f t="shared" si="89"/>
        <v>1293974840.4687304</v>
      </c>
      <c r="F317" s="7">
        <f t="shared" si="90"/>
        <v>3341043.0380902621</v>
      </c>
      <c r="G317" s="7">
        <f t="shared" si="83"/>
        <v>1297315883.5068207</v>
      </c>
      <c r="H317" s="7">
        <f t="shared" si="84"/>
        <v>4324386.2783560688</v>
      </c>
      <c r="I317" s="8">
        <f t="shared" si="85"/>
        <v>651903030.29174399</v>
      </c>
      <c r="J317" s="7">
        <f t="shared" si="86"/>
        <v>4324386.2783560688</v>
      </c>
      <c r="K317" s="8">
        <f t="shared" si="81"/>
        <v>647578644.01338792</v>
      </c>
      <c r="L317" s="7">
        <v>0</v>
      </c>
      <c r="M317" s="7">
        <f t="shared" si="82"/>
        <v>649737239.49343276</v>
      </c>
      <c r="N317" s="147" t="s">
        <v>569</v>
      </c>
      <c r="O317" s="10">
        <f t="shared" si="87"/>
        <v>29</v>
      </c>
      <c r="P317" s="11">
        <f t="shared" si="91"/>
        <v>6372337.3591124751</v>
      </c>
      <c r="Q317" s="11">
        <f t="shared" si="88"/>
        <v>649142687.8425653</v>
      </c>
      <c r="R317" s="39">
        <f t="shared" si="92"/>
        <v>655515025.2016778</v>
      </c>
      <c r="S317" s="41">
        <f t="shared" si="93"/>
        <v>2.8888888888888888</v>
      </c>
      <c r="T317" s="40">
        <f t="shared" si="96"/>
        <v>6372337.3591124751</v>
      </c>
      <c r="U317" s="15">
        <f t="shared" si="97"/>
        <v>1887337735.4457345</v>
      </c>
      <c r="V317" s="15">
        <f t="shared" si="94"/>
        <v>1893710072.804847</v>
      </c>
      <c r="W317" s="13"/>
      <c r="X317" s="14"/>
      <c r="Y317" s="146"/>
    </row>
    <row r="318" spans="1:25" x14ac:dyDescent="0.25">
      <c r="A318" s="1">
        <v>54149</v>
      </c>
      <c r="B318" s="9">
        <f t="shared" si="98"/>
        <v>30</v>
      </c>
      <c r="C318" s="5">
        <f>VLOOKUP(A318,Encargos!$A$8:$B$652,2,0)</f>
        <v>1.506E-3</v>
      </c>
      <c r="D318">
        <f t="shared" si="95"/>
        <v>1</v>
      </c>
      <c r="E318" s="7">
        <f t="shared" si="89"/>
        <v>649737239.49343276</v>
      </c>
      <c r="F318" s="7">
        <f t="shared" si="90"/>
        <v>978504.2826771097</v>
      </c>
      <c r="G318" s="7">
        <f t="shared" si="83"/>
        <v>650715743.77610981</v>
      </c>
      <c r="H318" s="7">
        <f t="shared" si="84"/>
        <v>2169052.4792536995</v>
      </c>
      <c r="I318" s="8">
        <f t="shared" si="85"/>
        <v>652884796.25536335</v>
      </c>
      <c r="J318" s="7">
        <f t="shared" si="86"/>
        <v>2169052.4792536995</v>
      </c>
      <c r="K318" s="8">
        <f t="shared" si="81"/>
        <v>650715743.7761097</v>
      </c>
      <c r="L318" s="7">
        <v>0</v>
      </c>
      <c r="M318" s="7">
        <f t="shared" si="82"/>
        <v>0</v>
      </c>
      <c r="N318" s="147" t="s">
        <v>570</v>
      </c>
      <c r="O318" s="10">
        <f t="shared" si="87"/>
        <v>29</v>
      </c>
      <c r="P318" s="11">
        <f t="shared" si="91"/>
        <v>4278895.642970697</v>
      </c>
      <c r="Q318" s="11">
        <f t="shared" si="88"/>
        <v>651663031.99069297</v>
      </c>
      <c r="R318" s="39">
        <f t="shared" si="92"/>
        <v>655941927.63366365</v>
      </c>
      <c r="S318" s="41">
        <f t="shared" si="93"/>
        <v>2.8888888888888888</v>
      </c>
      <c r="T318" s="40">
        <f t="shared" si="96"/>
        <v>4278895.642970697</v>
      </c>
      <c r="U318" s="15">
        <f t="shared" si="97"/>
        <v>1890664450.8542798</v>
      </c>
      <c r="V318" s="15">
        <f t="shared" si="94"/>
        <v>1894943346.4972506</v>
      </c>
      <c r="W318" s="13"/>
      <c r="X318" s="14"/>
      <c r="Y318" s="146"/>
    </row>
    <row r="319" spans="1:25" x14ac:dyDescent="0.25">
      <c r="A319" s="1"/>
      <c r="B319" s="9"/>
      <c r="C319" s="17"/>
      <c r="E319" s="76"/>
      <c r="F319" s="76"/>
      <c r="G319" s="76"/>
      <c r="H319" s="76"/>
      <c r="I319" s="77"/>
      <c r="J319" s="76"/>
      <c r="K319" s="77"/>
      <c r="L319" s="76"/>
      <c r="M319" s="76"/>
      <c r="N319" s="78"/>
      <c r="O319" s="58"/>
      <c r="P319" s="79"/>
      <c r="Q319" s="79"/>
      <c r="R319" s="80"/>
      <c r="S319" s="81"/>
      <c r="T319" s="82"/>
      <c r="U319" s="76"/>
      <c r="V319" s="76"/>
      <c r="W319" s="83"/>
      <c r="X319" s="79"/>
      <c r="Y319" s="1"/>
    </row>
    <row r="320" spans="1:25" x14ac:dyDescent="0.25">
      <c r="E320" s="84"/>
      <c r="F320" s="84"/>
      <c r="G320" s="84"/>
      <c r="H320" s="84"/>
      <c r="I320" s="84"/>
      <c r="J320" s="84"/>
      <c r="K320" s="84"/>
      <c r="L320" s="84"/>
      <c r="M320" s="84"/>
      <c r="N320" s="85"/>
      <c r="O320" s="84"/>
      <c r="S320" s="81"/>
      <c r="W320" s="1"/>
      <c r="Y320" s="1"/>
    </row>
    <row r="321" spans="5:25" x14ac:dyDescent="0.25">
      <c r="E321" s="84"/>
      <c r="F321" s="84"/>
      <c r="G321" s="84"/>
      <c r="H321" s="84"/>
      <c r="I321" s="84"/>
      <c r="J321" s="84"/>
      <c r="K321" s="84"/>
      <c r="L321" s="84"/>
      <c r="M321" s="84"/>
      <c r="N321" s="85"/>
      <c r="O321" s="84"/>
      <c r="S321" s="81"/>
      <c r="W321" s="1"/>
      <c r="Y321" s="1"/>
    </row>
    <row r="322" spans="5:25" x14ac:dyDescent="0.25">
      <c r="E322" s="84"/>
      <c r="F322" s="84"/>
      <c r="G322" s="84"/>
      <c r="H322" s="84"/>
      <c r="I322" s="84"/>
      <c r="J322" s="84"/>
      <c r="K322" s="84"/>
      <c r="L322" s="84"/>
      <c r="M322" s="84"/>
      <c r="N322" s="85"/>
      <c r="O322" s="84"/>
      <c r="S322" s="81"/>
      <c r="W322" s="1"/>
      <c r="Y322" s="1"/>
    </row>
    <row r="323" spans="5:25" x14ac:dyDescent="0.25">
      <c r="E323" s="84"/>
      <c r="F323" s="84"/>
      <c r="G323" s="84"/>
      <c r="H323" s="84"/>
      <c r="I323" s="84"/>
      <c r="J323" s="84"/>
      <c r="K323" s="84"/>
      <c r="L323" s="84"/>
      <c r="M323" s="84"/>
      <c r="N323" s="85"/>
      <c r="O323" s="84"/>
      <c r="W323" s="1"/>
      <c r="Y323" s="1"/>
    </row>
    <row r="324" spans="5:25" x14ac:dyDescent="0.25">
      <c r="E324" s="84"/>
      <c r="F324" s="84"/>
      <c r="G324" s="84"/>
      <c r="H324" s="84"/>
      <c r="I324" s="84"/>
      <c r="J324" s="84"/>
      <c r="K324" s="84"/>
      <c r="L324" s="84"/>
      <c r="M324" s="84"/>
      <c r="N324" s="85"/>
      <c r="O324" s="84"/>
      <c r="W324" s="1"/>
      <c r="Y324" s="1"/>
    </row>
    <row r="325" spans="5:25" x14ac:dyDescent="0.25">
      <c r="E325" s="84"/>
      <c r="F325" s="84"/>
      <c r="G325" s="84"/>
      <c r="H325" s="84"/>
      <c r="I325" s="84"/>
      <c r="J325" s="84"/>
      <c r="K325" s="84"/>
      <c r="L325" s="84"/>
      <c r="M325" s="84"/>
      <c r="N325" s="85"/>
      <c r="O325" s="84"/>
      <c r="W325" s="1"/>
      <c r="Y325" s="1"/>
    </row>
    <row r="326" spans="5:25" x14ac:dyDescent="0.25">
      <c r="E326" s="84"/>
      <c r="F326" s="84"/>
      <c r="G326" s="84"/>
      <c r="H326" s="84"/>
      <c r="I326" s="84"/>
      <c r="J326" s="84"/>
      <c r="K326" s="84"/>
      <c r="L326" s="84"/>
      <c r="M326" s="84"/>
      <c r="N326" s="85"/>
      <c r="O326" s="84"/>
      <c r="W326" s="1"/>
      <c r="Y326" s="1"/>
    </row>
    <row r="327" spans="5:25" x14ac:dyDescent="0.25">
      <c r="E327" s="84"/>
      <c r="F327" s="84"/>
      <c r="G327" s="84"/>
      <c r="H327" s="84"/>
      <c r="I327" s="84"/>
      <c r="J327" s="84"/>
      <c r="K327" s="84"/>
      <c r="L327" s="84"/>
      <c r="M327" s="84"/>
      <c r="N327" s="85"/>
      <c r="O327" s="84"/>
      <c r="W327" s="1"/>
      <c r="Y327" s="1"/>
    </row>
    <row r="328" spans="5:25" x14ac:dyDescent="0.25">
      <c r="E328" s="84"/>
      <c r="F328" s="84"/>
      <c r="G328" s="84"/>
      <c r="H328" s="84"/>
      <c r="I328" s="84"/>
      <c r="J328" s="84"/>
      <c r="K328" s="84"/>
      <c r="L328" s="84"/>
      <c r="M328" s="84"/>
      <c r="N328" s="85"/>
      <c r="O328" s="84"/>
      <c r="W328" s="1"/>
      <c r="Y328" s="1"/>
    </row>
    <row r="329" spans="5:25" x14ac:dyDescent="0.25">
      <c r="E329" s="84"/>
      <c r="F329" s="84"/>
      <c r="G329" s="84"/>
      <c r="H329" s="84"/>
      <c r="I329" s="84"/>
      <c r="J329" s="84"/>
      <c r="K329" s="84"/>
      <c r="L329" s="84"/>
      <c r="M329" s="84"/>
      <c r="N329" s="85"/>
      <c r="O329" s="84"/>
      <c r="W329" s="1"/>
      <c r="Y329" s="1"/>
    </row>
    <row r="330" spans="5:25" x14ac:dyDescent="0.25">
      <c r="E330" s="84"/>
      <c r="F330" s="84"/>
      <c r="G330" s="84"/>
      <c r="H330" s="84"/>
      <c r="I330" s="84"/>
      <c r="J330" s="84"/>
      <c r="K330" s="84"/>
      <c r="L330" s="84"/>
      <c r="M330" s="84"/>
      <c r="N330" s="85"/>
      <c r="O330" s="84"/>
      <c r="W330" s="1"/>
      <c r="Y330" s="1"/>
    </row>
    <row r="331" spans="5:25" x14ac:dyDescent="0.25">
      <c r="E331" s="84"/>
      <c r="F331" s="84"/>
      <c r="G331" s="84"/>
      <c r="H331" s="84"/>
      <c r="I331" s="84"/>
      <c r="J331" s="84"/>
      <c r="K331" s="84"/>
      <c r="L331" s="84"/>
      <c r="M331" s="84"/>
      <c r="N331" s="85"/>
      <c r="O331" s="84"/>
      <c r="W331" s="1"/>
      <c r="Y331" s="1"/>
    </row>
    <row r="332" spans="5:25" x14ac:dyDescent="0.25">
      <c r="E332" s="84"/>
      <c r="F332" s="84"/>
      <c r="G332" s="84"/>
      <c r="H332" s="84"/>
      <c r="I332" s="84"/>
      <c r="J332" s="84"/>
      <c r="K332" s="84"/>
      <c r="L332" s="84"/>
      <c r="M332" s="84"/>
      <c r="N332" s="85"/>
      <c r="O332" s="84"/>
      <c r="W332" s="1"/>
      <c r="Y332" s="1"/>
    </row>
    <row r="333" spans="5:25" x14ac:dyDescent="0.25">
      <c r="E333" s="84"/>
      <c r="F333" s="84"/>
      <c r="G333" s="84"/>
      <c r="H333" s="84"/>
      <c r="I333" s="84"/>
      <c r="J333" s="84"/>
      <c r="K333" s="84"/>
      <c r="L333" s="84"/>
      <c r="M333" s="84"/>
      <c r="N333" s="85"/>
      <c r="O333" s="84"/>
      <c r="W333" s="1"/>
      <c r="Y333" s="1"/>
    </row>
    <row r="334" spans="5:25" x14ac:dyDescent="0.25">
      <c r="E334" s="84"/>
      <c r="F334" s="84"/>
      <c r="G334" s="84"/>
      <c r="H334" s="84"/>
      <c r="I334" s="84"/>
      <c r="J334" s="84"/>
      <c r="K334" s="84"/>
      <c r="L334" s="84"/>
      <c r="M334" s="84"/>
      <c r="N334" s="85"/>
      <c r="O334" s="84"/>
      <c r="W334" s="1"/>
      <c r="Y334" s="1"/>
    </row>
    <row r="335" spans="5:25" x14ac:dyDescent="0.25">
      <c r="E335" s="84"/>
      <c r="F335" s="84"/>
      <c r="G335" s="84"/>
      <c r="H335" s="84"/>
      <c r="I335" s="84"/>
      <c r="J335" s="84"/>
      <c r="K335" s="84"/>
      <c r="L335" s="84"/>
      <c r="M335" s="84"/>
      <c r="N335" s="85"/>
      <c r="O335" s="84"/>
      <c r="W335" s="1"/>
      <c r="Y335" s="1"/>
    </row>
    <row r="336" spans="5:25" x14ac:dyDescent="0.25">
      <c r="E336" s="84"/>
      <c r="F336" s="84"/>
      <c r="G336" s="84"/>
      <c r="H336" s="84"/>
      <c r="I336" s="84"/>
      <c r="J336" s="84"/>
      <c r="K336" s="84"/>
      <c r="L336" s="84"/>
      <c r="M336" s="84"/>
      <c r="N336" s="85"/>
      <c r="O336" s="84"/>
      <c r="W336" s="1"/>
      <c r="Y336" s="1"/>
    </row>
    <row r="337" spans="5:25" x14ac:dyDescent="0.25">
      <c r="E337" s="84"/>
      <c r="F337" s="84"/>
      <c r="G337" s="84"/>
      <c r="H337" s="84"/>
      <c r="I337" s="84"/>
      <c r="J337" s="84"/>
      <c r="K337" s="84"/>
      <c r="L337" s="84"/>
      <c r="M337" s="84"/>
      <c r="N337" s="85"/>
      <c r="O337" s="84"/>
      <c r="W337" s="1"/>
      <c r="Y337" s="1"/>
    </row>
    <row r="338" spans="5:25" x14ac:dyDescent="0.25">
      <c r="E338" s="84"/>
      <c r="F338" s="84"/>
      <c r="G338" s="84"/>
      <c r="H338" s="84"/>
      <c r="I338" s="84"/>
      <c r="J338" s="84"/>
      <c r="K338" s="84"/>
      <c r="L338" s="84"/>
      <c r="M338" s="84"/>
      <c r="N338" s="85"/>
      <c r="O338" s="84"/>
      <c r="W338" s="1"/>
      <c r="Y338" s="1"/>
    </row>
    <row r="339" spans="5:25" x14ac:dyDescent="0.25">
      <c r="E339" s="84"/>
      <c r="F339" s="84"/>
      <c r="G339" s="84"/>
      <c r="H339" s="84"/>
      <c r="I339" s="84"/>
      <c r="J339" s="84"/>
      <c r="K339" s="84"/>
      <c r="L339" s="84"/>
      <c r="M339" s="84"/>
      <c r="N339" s="85"/>
      <c r="O339" s="84"/>
      <c r="W339" s="1"/>
      <c r="Y339" s="1"/>
    </row>
    <row r="340" spans="5:25" x14ac:dyDescent="0.25">
      <c r="E340" s="84"/>
      <c r="F340" s="84"/>
      <c r="G340" s="84"/>
      <c r="H340" s="84"/>
      <c r="I340" s="84"/>
      <c r="J340" s="84"/>
      <c r="K340" s="84"/>
      <c r="L340" s="84"/>
      <c r="M340" s="84"/>
      <c r="N340" s="85"/>
      <c r="O340" s="84"/>
      <c r="W340" s="1"/>
      <c r="Y340" s="1"/>
    </row>
    <row r="341" spans="5:25" x14ac:dyDescent="0.25">
      <c r="E341" s="84"/>
      <c r="F341" s="84"/>
      <c r="G341" s="84"/>
      <c r="H341" s="84"/>
      <c r="I341" s="84"/>
      <c r="J341" s="84"/>
      <c r="K341" s="84"/>
      <c r="L341" s="84"/>
      <c r="M341" s="84"/>
      <c r="N341" s="85"/>
      <c r="O341" s="84"/>
      <c r="W341" s="1"/>
      <c r="Y341" s="1"/>
    </row>
    <row r="342" spans="5:25" x14ac:dyDescent="0.25">
      <c r="E342" s="84"/>
      <c r="F342" s="84"/>
      <c r="G342" s="84"/>
      <c r="H342" s="84"/>
      <c r="I342" s="84"/>
      <c r="J342" s="84"/>
      <c r="K342" s="84"/>
      <c r="L342" s="84"/>
      <c r="M342" s="84"/>
      <c r="N342" s="85"/>
      <c r="O342" s="84"/>
      <c r="W342" s="1"/>
      <c r="Y342" s="1"/>
    </row>
    <row r="343" spans="5:25" x14ac:dyDescent="0.25">
      <c r="E343" s="84"/>
      <c r="F343" s="84"/>
      <c r="G343" s="84"/>
      <c r="H343" s="84"/>
      <c r="I343" s="84"/>
      <c r="J343" s="84"/>
      <c r="K343" s="84"/>
      <c r="L343" s="84"/>
      <c r="M343" s="84"/>
      <c r="N343" s="85"/>
      <c r="O343" s="84"/>
      <c r="W343" s="1"/>
      <c r="Y343" s="1"/>
    </row>
    <row r="344" spans="5:25" x14ac:dyDescent="0.25">
      <c r="E344" s="84"/>
      <c r="F344" s="84"/>
      <c r="G344" s="84"/>
      <c r="H344" s="84"/>
      <c r="I344" s="84"/>
      <c r="J344" s="84"/>
      <c r="K344" s="84"/>
      <c r="L344" s="84"/>
      <c r="M344" s="84"/>
      <c r="N344" s="85"/>
      <c r="O344" s="84"/>
      <c r="W344" s="1"/>
      <c r="Y344" s="1"/>
    </row>
    <row r="345" spans="5:25" x14ac:dyDescent="0.25">
      <c r="E345" s="84"/>
      <c r="F345" s="84"/>
      <c r="G345" s="84"/>
      <c r="H345" s="84"/>
      <c r="I345" s="84"/>
      <c r="J345" s="84"/>
      <c r="K345" s="84"/>
      <c r="L345" s="84"/>
      <c r="M345" s="84"/>
      <c r="N345" s="85"/>
      <c r="O345" s="84"/>
      <c r="W345" s="1"/>
      <c r="Y345" s="1"/>
    </row>
    <row r="346" spans="5:25" x14ac:dyDescent="0.25">
      <c r="E346" s="84"/>
      <c r="F346" s="84"/>
      <c r="G346" s="84"/>
      <c r="H346" s="84"/>
      <c r="I346" s="84"/>
      <c r="J346" s="84"/>
      <c r="K346" s="84"/>
      <c r="L346" s="84"/>
      <c r="M346" s="84"/>
      <c r="N346" s="85"/>
      <c r="O346" s="84"/>
      <c r="Y346" s="1"/>
    </row>
    <row r="347" spans="5:25" x14ac:dyDescent="0.25">
      <c r="E347" s="84"/>
      <c r="F347" s="84"/>
      <c r="G347" s="84"/>
      <c r="H347" s="84"/>
      <c r="I347" s="84"/>
      <c r="J347" s="84"/>
      <c r="K347" s="84"/>
      <c r="L347" s="84"/>
      <c r="M347" s="84"/>
      <c r="N347" s="85"/>
      <c r="O347" s="84"/>
      <c r="Y347" s="1"/>
    </row>
    <row r="348" spans="5:25" x14ac:dyDescent="0.25">
      <c r="E348" s="84"/>
      <c r="F348" s="84"/>
      <c r="G348" s="84"/>
      <c r="H348" s="84"/>
      <c r="I348" s="84"/>
      <c r="J348" s="84"/>
      <c r="K348" s="84"/>
      <c r="L348" s="84"/>
      <c r="M348" s="84"/>
      <c r="N348" s="85"/>
      <c r="O348" s="84"/>
      <c r="Y348" s="1"/>
    </row>
    <row r="349" spans="5:25" x14ac:dyDescent="0.25">
      <c r="E349" s="84"/>
      <c r="F349" s="84"/>
      <c r="G349" s="84"/>
      <c r="H349" s="84"/>
      <c r="I349" s="84"/>
      <c r="J349" s="84"/>
      <c r="K349" s="84"/>
      <c r="L349" s="84"/>
      <c r="M349" s="84"/>
      <c r="N349" s="85"/>
      <c r="O349" s="84"/>
      <c r="Y349" s="1"/>
    </row>
    <row r="350" spans="5:25" x14ac:dyDescent="0.25">
      <c r="E350" s="84"/>
      <c r="F350" s="84"/>
      <c r="G350" s="84"/>
      <c r="H350" s="84"/>
      <c r="I350" s="84"/>
      <c r="J350" s="84"/>
      <c r="K350" s="84"/>
      <c r="L350" s="84"/>
      <c r="M350" s="84"/>
      <c r="N350" s="85"/>
      <c r="O350" s="84"/>
      <c r="Y350" s="1"/>
    </row>
    <row r="351" spans="5:25" x14ac:dyDescent="0.25">
      <c r="E351" s="84"/>
      <c r="F351" s="84"/>
      <c r="G351" s="84"/>
      <c r="H351" s="84"/>
      <c r="I351" s="84"/>
      <c r="J351" s="84"/>
      <c r="K351" s="84"/>
      <c r="L351" s="84"/>
      <c r="M351" s="84"/>
      <c r="N351" s="85"/>
      <c r="O351" s="84"/>
      <c r="Y351" s="1"/>
    </row>
    <row r="352" spans="5:25" x14ac:dyDescent="0.25">
      <c r="E352" s="84"/>
      <c r="F352" s="84"/>
      <c r="G352" s="84"/>
      <c r="H352" s="84"/>
      <c r="I352" s="84"/>
      <c r="J352" s="84"/>
      <c r="K352" s="84"/>
      <c r="L352" s="84"/>
      <c r="M352" s="84"/>
      <c r="N352" s="85"/>
      <c r="O352" s="84"/>
      <c r="Y352" s="1"/>
    </row>
    <row r="353" spans="5:25" x14ac:dyDescent="0.25">
      <c r="E353" s="84"/>
      <c r="F353" s="84"/>
      <c r="G353" s="84"/>
      <c r="H353" s="84"/>
      <c r="I353" s="84"/>
      <c r="J353" s="84"/>
      <c r="K353" s="84"/>
      <c r="L353" s="84"/>
      <c r="M353" s="84"/>
      <c r="N353" s="85"/>
      <c r="O353" s="84"/>
      <c r="Y353" s="1"/>
    </row>
    <row r="354" spans="5:25" x14ac:dyDescent="0.25">
      <c r="E354" s="84"/>
      <c r="F354" s="84"/>
      <c r="G354" s="84"/>
      <c r="H354" s="84"/>
      <c r="I354" s="84"/>
      <c r="J354" s="84"/>
      <c r="K354" s="84"/>
      <c r="L354" s="84"/>
      <c r="M354" s="84"/>
      <c r="N354" s="85"/>
      <c r="O354" s="84"/>
      <c r="Y354" s="1"/>
    </row>
    <row r="355" spans="5:25" x14ac:dyDescent="0.25">
      <c r="E355" s="84"/>
      <c r="F355" s="84"/>
      <c r="G355" s="84"/>
      <c r="H355" s="84"/>
      <c r="I355" s="84"/>
      <c r="J355" s="84"/>
      <c r="K355" s="84"/>
      <c r="L355" s="84"/>
      <c r="M355" s="84"/>
      <c r="N355" s="85"/>
      <c r="O355" s="84"/>
      <c r="Y355" s="1"/>
    </row>
    <row r="356" spans="5:25" x14ac:dyDescent="0.25">
      <c r="E356" s="84"/>
      <c r="F356" s="84"/>
      <c r="G356" s="84"/>
      <c r="H356" s="84"/>
      <c r="I356" s="84"/>
      <c r="J356" s="84"/>
      <c r="K356" s="84"/>
      <c r="L356" s="84"/>
      <c r="M356" s="84"/>
      <c r="N356" s="85"/>
      <c r="O356" s="84"/>
      <c r="Y356" s="1"/>
    </row>
    <row r="357" spans="5:25" x14ac:dyDescent="0.25">
      <c r="E357" s="84"/>
      <c r="F357" s="84"/>
      <c r="G357" s="84"/>
      <c r="H357" s="84"/>
      <c r="I357" s="84"/>
      <c r="J357" s="84"/>
      <c r="K357" s="84"/>
      <c r="L357" s="84"/>
      <c r="M357" s="84"/>
      <c r="N357" s="85"/>
      <c r="O357" s="84"/>
      <c r="Y357" s="1"/>
    </row>
    <row r="358" spans="5:25" x14ac:dyDescent="0.25">
      <c r="E358" s="84"/>
      <c r="F358" s="84"/>
      <c r="G358" s="84"/>
      <c r="H358" s="84"/>
      <c r="I358" s="84"/>
      <c r="J358" s="84"/>
      <c r="K358" s="84"/>
      <c r="L358" s="84"/>
      <c r="M358" s="84"/>
      <c r="N358" s="85"/>
      <c r="O358" s="84"/>
      <c r="Y358" s="1"/>
    </row>
    <row r="359" spans="5:25" x14ac:dyDescent="0.25">
      <c r="E359" s="84"/>
      <c r="F359" s="84"/>
      <c r="G359" s="84"/>
      <c r="H359" s="84"/>
      <c r="I359" s="84"/>
      <c r="J359" s="84"/>
      <c r="K359" s="84"/>
      <c r="L359" s="84"/>
      <c r="M359" s="84"/>
      <c r="N359" s="85"/>
      <c r="O359" s="84"/>
      <c r="Y359" s="1"/>
    </row>
    <row r="360" spans="5:25" x14ac:dyDescent="0.25">
      <c r="E360" s="84"/>
      <c r="F360" s="84"/>
      <c r="G360" s="84"/>
      <c r="H360" s="84"/>
      <c r="I360" s="84"/>
      <c r="J360" s="84"/>
      <c r="K360" s="84"/>
      <c r="L360" s="84"/>
      <c r="M360" s="84"/>
      <c r="N360" s="85"/>
      <c r="O360" s="84"/>
      <c r="Y360" s="1"/>
    </row>
    <row r="361" spans="5:25" x14ac:dyDescent="0.25">
      <c r="E361" s="84"/>
      <c r="F361" s="84"/>
      <c r="G361" s="84"/>
      <c r="H361" s="84"/>
      <c r="I361" s="84"/>
      <c r="J361" s="84"/>
      <c r="K361" s="84"/>
      <c r="L361" s="84"/>
      <c r="M361" s="84"/>
      <c r="N361" s="85"/>
      <c r="O361" s="84"/>
      <c r="Y361" s="1"/>
    </row>
    <row r="362" spans="5:25" x14ac:dyDescent="0.25">
      <c r="E362" s="84"/>
      <c r="F362" s="84"/>
      <c r="G362" s="84"/>
      <c r="H362" s="84"/>
      <c r="I362" s="84"/>
      <c r="J362" s="84"/>
      <c r="K362" s="84"/>
      <c r="L362" s="84"/>
      <c r="M362" s="84"/>
      <c r="N362" s="85"/>
      <c r="O362" s="84"/>
      <c r="Y362" s="1"/>
    </row>
    <row r="363" spans="5:25" x14ac:dyDescent="0.25">
      <c r="E363" s="84"/>
      <c r="F363" s="84"/>
      <c r="G363" s="84"/>
      <c r="H363" s="84"/>
      <c r="I363" s="84"/>
      <c r="J363" s="84"/>
      <c r="K363" s="84"/>
      <c r="L363" s="84"/>
      <c r="M363" s="84"/>
      <c r="N363" s="85"/>
      <c r="O363" s="84"/>
      <c r="Y363" s="1"/>
    </row>
    <row r="364" spans="5:25" x14ac:dyDescent="0.25">
      <c r="E364" s="84"/>
      <c r="F364" s="84"/>
      <c r="G364" s="84"/>
      <c r="H364" s="84"/>
      <c r="I364" s="84"/>
      <c r="J364" s="84"/>
      <c r="K364" s="84"/>
      <c r="L364" s="84"/>
      <c r="M364" s="84"/>
      <c r="N364" s="85"/>
      <c r="O364" s="84"/>
      <c r="Y364" s="1"/>
    </row>
    <row r="365" spans="5:25" x14ac:dyDescent="0.25">
      <c r="E365" s="84"/>
      <c r="F365" s="84"/>
      <c r="G365" s="84"/>
      <c r="H365" s="84"/>
      <c r="I365" s="84"/>
      <c r="J365" s="84"/>
      <c r="K365" s="84"/>
      <c r="L365" s="84"/>
      <c r="M365" s="84"/>
      <c r="N365" s="85"/>
      <c r="O365" s="84"/>
      <c r="Y365" s="1"/>
    </row>
    <row r="366" spans="5:25" x14ac:dyDescent="0.25">
      <c r="E366" s="84"/>
      <c r="F366" s="84"/>
      <c r="G366" s="84"/>
      <c r="H366" s="84"/>
      <c r="I366" s="84"/>
      <c r="J366" s="84"/>
      <c r="K366" s="84"/>
      <c r="L366" s="84"/>
      <c r="M366" s="84"/>
      <c r="N366" s="85"/>
      <c r="O366" s="84"/>
      <c r="Y366" s="1"/>
    </row>
    <row r="367" spans="5:25" x14ac:dyDescent="0.25">
      <c r="E367" s="84"/>
      <c r="F367" s="84"/>
      <c r="G367" s="84"/>
      <c r="H367" s="84"/>
      <c r="I367" s="84"/>
      <c r="J367" s="84"/>
      <c r="K367" s="84"/>
      <c r="L367" s="84"/>
      <c r="M367" s="84"/>
      <c r="N367" s="85"/>
      <c r="O367" s="84"/>
      <c r="Y367" s="1"/>
    </row>
    <row r="368" spans="5:25" x14ac:dyDescent="0.25">
      <c r="E368" s="84"/>
      <c r="F368" s="84"/>
      <c r="G368" s="84"/>
      <c r="H368" s="84"/>
      <c r="I368" s="84"/>
      <c r="J368" s="84"/>
      <c r="K368" s="84"/>
      <c r="L368" s="84"/>
      <c r="M368" s="84"/>
      <c r="N368" s="85"/>
      <c r="O368" s="84"/>
      <c r="Y368" s="1"/>
    </row>
    <row r="369" spans="5:25" x14ac:dyDescent="0.25">
      <c r="E369" s="84"/>
      <c r="F369" s="84"/>
      <c r="G369" s="84"/>
      <c r="H369" s="84"/>
      <c r="I369" s="84"/>
      <c r="J369" s="84"/>
      <c r="K369" s="84"/>
      <c r="L369" s="84"/>
      <c r="M369" s="84"/>
      <c r="N369" s="85"/>
      <c r="O369" s="84"/>
      <c r="Y369" s="1"/>
    </row>
    <row r="370" spans="5:25" x14ac:dyDescent="0.25">
      <c r="E370" s="84"/>
      <c r="F370" s="84"/>
      <c r="G370" s="84"/>
      <c r="H370" s="84"/>
      <c r="I370" s="84"/>
      <c r="J370" s="84"/>
      <c r="K370" s="84"/>
      <c r="L370" s="84"/>
      <c r="M370" s="84"/>
      <c r="N370" s="85"/>
      <c r="O370" s="84"/>
      <c r="Y370" s="1"/>
    </row>
    <row r="371" spans="5:25" x14ac:dyDescent="0.25">
      <c r="E371" s="84"/>
      <c r="F371" s="84"/>
      <c r="G371" s="84"/>
      <c r="H371" s="84"/>
      <c r="I371" s="84"/>
      <c r="J371" s="84"/>
      <c r="K371" s="84"/>
      <c r="L371" s="84"/>
      <c r="M371" s="84"/>
      <c r="N371" s="85"/>
      <c r="O371" s="84"/>
      <c r="Y371" s="1"/>
    </row>
    <row r="372" spans="5:25" x14ac:dyDescent="0.25">
      <c r="E372" s="84"/>
      <c r="F372" s="84"/>
      <c r="G372" s="84"/>
      <c r="H372" s="84"/>
      <c r="I372" s="84"/>
      <c r="J372" s="84"/>
      <c r="K372" s="84"/>
      <c r="L372" s="84"/>
      <c r="M372" s="84"/>
      <c r="N372" s="85"/>
      <c r="O372" s="84"/>
      <c r="Y372" s="1"/>
    </row>
    <row r="373" spans="5:25" x14ac:dyDescent="0.25">
      <c r="E373" s="84"/>
      <c r="F373" s="84"/>
      <c r="G373" s="84"/>
      <c r="H373" s="84"/>
      <c r="I373" s="84"/>
      <c r="J373" s="84"/>
      <c r="K373" s="84"/>
      <c r="L373" s="84"/>
      <c r="M373" s="84"/>
      <c r="N373" s="85"/>
      <c r="O373" s="84"/>
      <c r="Y373" s="1"/>
    </row>
    <row r="374" spans="5:25" x14ac:dyDescent="0.25">
      <c r="E374" s="84"/>
      <c r="F374" s="84"/>
      <c r="G374" s="84"/>
      <c r="H374" s="84"/>
      <c r="I374" s="84"/>
      <c r="J374" s="84"/>
      <c r="K374" s="84"/>
      <c r="L374" s="84"/>
      <c r="M374" s="84"/>
      <c r="N374" s="85"/>
      <c r="O374" s="84"/>
      <c r="Y374" s="1"/>
    </row>
    <row r="375" spans="5:25" x14ac:dyDescent="0.25">
      <c r="E375" s="84"/>
      <c r="F375" s="84"/>
      <c r="G375" s="84"/>
      <c r="H375" s="84"/>
      <c r="I375" s="84"/>
      <c r="J375" s="84"/>
      <c r="K375" s="84"/>
      <c r="L375" s="84"/>
      <c r="M375" s="84"/>
      <c r="N375" s="85"/>
      <c r="O375" s="84"/>
      <c r="Y375" s="1"/>
    </row>
    <row r="376" spans="5:25" x14ac:dyDescent="0.25">
      <c r="E376" s="84"/>
      <c r="F376" s="84"/>
      <c r="G376" s="84"/>
      <c r="H376" s="84"/>
      <c r="I376" s="84"/>
      <c r="J376" s="84"/>
      <c r="K376" s="84"/>
      <c r="L376" s="84"/>
      <c r="M376" s="84"/>
      <c r="N376" s="85"/>
      <c r="O376" s="84"/>
      <c r="Y376" s="1"/>
    </row>
    <row r="377" spans="5:25" x14ac:dyDescent="0.25">
      <c r="E377" s="84"/>
      <c r="F377" s="84"/>
      <c r="G377" s="84"/>
      <c r="H377" s="84"/>
      <c r="I377" s="84"/>
      <c r="J377" s="84"/>
      <c r="K377" s="84"/>
      <c r="L377" s="84"/>
      <c r="M377" s="84"/>
      <c r="N377" s="85"/>
      <c r="O377" s="84"/>
      <c r="Y377" s="1"/>
    </row>
    <row r="378" spans="5:25" x14ac:dyDescent="0.25">
      <c r="E378" s="84"/>
      <c r="F378" s="84"/>
      <c r="G378" s="84"/>
      <c r="H378" s="84"/>
      <c r="I378" s="84"/>
      <c r="J378" s="84"/>
      <c r="K378" s="84"/>
      <c r="L378" s="84"/>
      <c r="M378" s="84"/>
      <c r="N378" s="85"/>
      <c r="O378" s="84"/>
      <c r="Y378" s="1"/>
    </row>
    <row r="379" spans="5:25" x14ac:dyDescent="0.25">
      <c r="E379" s="84"/>
      <c r="F379" s="84"/>
      <c r="G379" s="84"/>
      <c r="H379" s="84"/>
      <c r="I379" s="84"/>
      <c r="J379" s="84"/>
      <c r="K379" s="84"/>
      <c r="L379" s="84"/>
      <c r="M379" s="84"/>
      <c r="N379" s="85"/>
      <c r="O379" s="84"/>
      <c r="Y379" s="1"/>
    </row>
    <row r="380" spans="5:25" x14ac:dyDescent="0.25">
      <c r="E380" s="84"/>
      <c r="F380" s="84"/>
      <c r="G380" s="84"/>
      <c r="H380" s="84"/>
      <c r="I380" s="84"/>
      <c r="J380" s="84"/>
      <c r="K380" s="84"/>
      <c r="L380" s="84"/>
      <c r="M380" s="84"/>
      <c r="N380" s="85"/>
      <c r="O380" s="84"/>
      <c r="Y380" s="1"/>
    </row>
    <row r="381" spans="5:25" x14ac:dyDescent="0.25">
      <c r="E381" s="84"/>
      <c r="F381" s="84"/>
      <c r="G381" s="84"/>
      <c r="H381" s="84"/>
      <c r="I381" s="84"/>
      <c r="J381" s="84"/>
      <c r="K381" s="84"/>
      <c r="L381" s="84"/>
      <c r="M381" s="84"/>
      <c r="N381" s="85"/>
      <c r="O381" s="84"/>
      <c r="Y381" s="1"/>
    </row>
    <row r="382" spans="5:25" x14ac:dyDescent="0.25">
      <c r="E382" s="84"/>
      <c r="F382" s="84"/>
      <c r="G382" s="84"/>
      <c r="H382" s="84"/>
      <c r="I382" s="84"/>
      <c r="J382" s="84"/>
      <c r="K382" s="84"/>
      <c r="L382" s="84"/>
      <c r="M382" s="84"/>
      <c r="N382" s="85"/>
      <c r="O382" s="84"/>
      <c r="Y382" s="1"/>
    </row>
    <row r="383" spans="5:25" x14ac:dyDescent="0.25">
      <c r="E383" s="84"/>
      <c r="F383" s="84"/>
      <c r="G383" s="84"/>
      <c r="H383" s="84"/>
      <c r="I383" s="84"/>
      <c r="J383" s="84"/>
      <c r="K383" s="84"/>
      <c r="L383" s="84"/>
      <c r="M383" s="84"/>
      <c r="N383" s="85"/>
      <c r="O383" s="84"/>
      <c r="Y383" s="1"/>
    </row>
    <row r="384" spans="5:25" x14ac:dyDescent="0.25">
      <c r="E384" s="84"/>
      <c r="F384" s="84"/>
      <c r="G384" s="84"/>
      <c r="H384" s="84"/>
      <c r="I384" s="84"/>
      <c r="J384" s="84"/>
      <c r="K384" s="84"/>
      <c r="L384" s="84"/>
      <c r="M384" s="84"/>
      <c r="N384" s="85"/>
      <c r="O384" s="84"/>
      <c r="Y384" s="1"/>
    </row>
    <row r="385" spans="5:25" x14ac:dyDescent="0.25">
      <c r="E385" s="84"/>
      <c r="F385" s="84"/>
      <c r="G385" s="84"/>
      <c r="H385" s="84"/>
      <c r="I385" s="84"/>
      <c r="J385" s="84"/>
      <c r="K385" s="84"/>
      <c r="L385" s="84"/>
      <c r="M385" s="84"/>
      <c r="N385" s="85"/>
      <c r="O385" s="84"/>
      <c r="Y385" s="1"/>
    </row>
    <row r="386" spans="5:25" x14ac:dyDescent="0.25">
      <c r="E386" s="84"/>
      <c r="F386" s="84"/>
      <c r="G386" s="84"/>
      <c r="H386" s="84"/>
      <c r="I386" s="84"/>
      <c r="J386" s="84"/>
      <c r="K386" s="84"/>
      <c r="L386" s="84"/>
      <c r="M386" s="84"/>
      <c r="N386" s="85"/>
      <c r="O386" s="84"/>
      <c r="Y386" s="1"/>
    </row>
    <row r="387" spans="5:25" x14ac:dyDescent="0.25">
      <c r="E387" s="84"/>
      <c r="F387" s="84"/>
      <c r="G387" s="84"/>
      <c r="H387" s="84"/>
      <c r="I387" s="84"/>
      <c r="J387" s="84"/>
      <c r="K387" s="84"/>
      <c r="L387" s="84"/>
      <c r="M387" s="84"/>
      <c r="N387" s="85"/>
      <c r="O387" s="84"/>
      <c r="Y387" s="1"/>
    </row>
    <row r="388" spans="5:25" x14ac:dyDescent="0.25">
      <c r="E388" s="84"/>
      <c r="F388" s="84"/>
      <c r="G388" s="84"/>
      <c r="H388" s="84"/>
      <c r="I388" s="84"/>
      <c r="J388" s="84"/>
      <c r="K388" s="84"/>
      <c r="L388" s="84"/>
      <c r="M388" s="84"/>
      <c r="N388" s="85"/>
      <c r="O388" s="84"/>
      <c r="Y388" s="1"/>
    </row>
    <row r="389" spans="5:25" x14ac:dyDescent="0.25">
      <c r="E389" s="84"/>
      <c r="F389" s="84"/>
      <c r="G389" s="84"/>
      <c r="H389" s="84"/>
      <c r="I389" s="84"/>
      <c r="J389" s="84"/>
      <c r="K389" s="84"/>
      <c r="L389" s="84"/>
      <c r="M389" s="84"/>
      <c r="N389" s="85"/>
      <c r="O389" s="84"/>
      <c r="Y389" s="1"/>
    </row>
    <row r="390" spans="5:25" x14ac:dyDescent="0.25">
      <c r="E390" s="84"/>
      <c r="F390" s="84"/>
      <c r="G390" s="84"/>
      <c r="H390" s="84"/>
      <c r="I390" s="84"/>
      <c r="J390" s="84"/>
      <c r="K390" s="84"/>
      <c r="L390" s="84"/>
      <c r="M390" s="84"/>
      <c r="N390" s="85"/>
      <c r="O390" s="84"/>
      <c r="Y390" s="1"/>
    </row>
    <row r="391" spans="5:25" x14ac:dyDescent="0.25">
      <c r="E391" s="84"/>
      <c r="F391" s="84"/>
      <c r="G391" s="84"/>
      <c r="H391" s="84"/>
      <c r="I391" s="84"/>
      <c r="J391" s="84"/>
      <c r="K391" s="84"/>
      <c r="L391" s="84"/>
      <c r="M391" s="84"/>
      <c r="N391" s="85"/>
      <c r="O391" s="84"/>
      <c r="Y391" s="1"/>
    </row>
    <row r="392" spans="5:25" x14ac:dyDescent="0.25">
      <c r="E392" s="84"/>
      <c r="F392" s="84"/>
      <c r="G392" s="84"/>
      <c r="H392" s="84"/>
      <c r="I392" s="84"/>
      <c r="J392" s="84"/>
      <c r="K392" s="84"/>
      <c r="L392" s="84"/>
      <c r="M392" s="84"/>
      <c r="N392" s="85"/>
      <c r="O392" s="84"/>
      <c r="Y392" s="1"/>
    </row>
    <row r="393" spans="5:25" x14ac:dyDescent="0.25">
      <c r="E393" s="84"/>
      <c r="F393" s="84"/>
      <c r="G393" s="84"/>
      <c r="H393" s="84"/>
      <c r="I393" s="84"/>
      <c r="J393" s="84"/>
      <c r="K393" s="84"/>
      <c r="L393" s="84"/>
      <c r="M393" s="84"/>
      <c r="N393" s="85"/>
      <c r="O393" s="84"/>
      <c r="Y393" s="1"/>
    </row>
    <row r="394" spans="5:25" x14ac:dyDescent="0.25">
      <c r="E394" s="84"/>
      <c r="F394" s="84"/>
      <c r="G394" s="84"/>
      <c r="H394" s="84"/>
      <c r="I394" s="84"/>
      <c r="J394" s="84"/>
      <c r="K394" s="84"/>
      <c r="L394" s="84"/>
      <c r="M394" s="84"/>
      <c r="N394" s="85"/>
      <c r="O394" s="84"/>
      <c r="Y394" s="1"/>
    </row>
    <row r="395" spans="5:25" x14ac:dyDescent="0.25">
      <c r="E395" s="84"/>
      <c r="F395" s="84"/>
      <c r="G395" s="84"/>
      <c r="H395" s="84"/>
      <c r="I395" s="84"/>
      <c r="J395" s="84"/>
      <c r="K395" s="84"/>
      <c r="L395" s="84"/>
      <c r="M395" s="84"/>
      <c r="N395" s="85"/>
      <c r="O395" s="84"/>
      <c r="Y395" s="1"/>
    </row>
    <row r="396" spans="5:25" x14ac:dyDescent="0.25">
      <c r="E396" s="84"/>
      <c r="F396" s="84"/>
      <c r="G396" s="84"/>
      <c r="H396" s="84"/>
      <c r="I396" s="84"/>
      <c r="J396" s="84"/>
      <c r="K396" s="84"/>
      <c r="L396" s="84"/>
      <c r="M396" s="84"/>
      <c r="N396" s="85"/>
      <c r="O396" s="84"/>
      <c r="Y396" s="1"/>
    </row>
    <row r="397" spans="5:25" x14ac:dyDescent="0.25">
      <c r="E397" s="84"/>
      <c r="F397" s="84"/>
      <c r="G397" s="84"/>
      <c r="H397" s="84"/>
      <c r="I397" s="84"/>
      <c r="J397" s="84"/>
      <c r="K397" s="84"/>
      <c r="L397" s="84"/>
      <c r="M397" s="84"/>
      <c r="N397" s="85"/>
      <c r="O397" s="84"/>
      <c r="Y397" s="1"/>
    </row>
    <row r="398" spans="5:25" x14ac:dyDescent="0.25">
      <c r="E398" s="84"/>
      <c r="F398" s="84"/>
      <c r="G398" s="84"/>
      <c r="H398" s="84"/>
      <c r="I398" s="84"/>
      <c r="J398" s="84"/>
      <c r="K398" s="84"/>
      <c r="L398" s="84"/>
      <c r="M398" s="84"/>
      <c r="N398" s="85"/>
      <c r="O398" s="84"/>
      <c r="Y398" s="1"/>
    </row>
    <row r="399" spans="5:25" x14ac:dyDescent="0.25">
      <c r="E399" s="84"/>
      <c r="F399" s="84"/>
      <c r="G399" s="84"/>
      <c r="H399" s="84"/>
      <c r="I399" s="84"/>
      <c r="J399" s="84"/>
      <c r="K399" s="84"/>
      <c r="L399" s="84"/>
      <c r="M399" s="84"/>
      <c r="N399" s="85"/>
      <c r="O399" s="84"/>
      <c r="Y399" s="1"/>
    </row>
    <row r="400" spans="5:25" x14ac:dyDescent="0.25">
      <c r="E400" s="84"/>
      <c r="F400" s="84"/>
      <c r="G400" s="84"/>
      <c r="H400" s="84"/>
      <c r="I400" s="84"/>
      <c r="J400" s="84"/>
      <c r="K400" s="84"/>
      <c r="L400" s="84"/>
      <c r="M400" s="84"/>
      <c r="N400" s="85"/>
      <c r="O400" s="84"/>
      <c r="Y400" s="1"/>
    </row>
    <row r="401" spans="5:25" x14ac:dyDescent="0.25">
      <c r="E401" s="84"/>
      <c r="F401" s="84"/>
      <c r="G401" s="84"/>
      <c r="H401" s="84"/>
      <c r="I401" s="84"/>
      <c r="J401" s="84"/>
      <c r="K401" s="84"/>
      <c r="L401" s="84"/>
      <c r="M401" s="84"/>
      <c r="N401" s="85"/>
      <c r="O401" s="84"/>
      <c r="Y401" s="1"/>
    </row>
    <row r="402" spans="5:25" x14ac:dyDescent="0.25">
      <c r="E402" s="84"/>
      <c r="F402" s="84"/>
      <c r="G402" s="84"/>
      <c r="H402" s="84"/>
      <c r="I402" s="84"/>
      <c r="J402" s="84"/>
      <c r="K402" s="84"/>
      <c r="L402" s="84"/>
      <c r="M402" s="84"/>
      <c r="N402" s="85"/>
      <c r="O402" s="84"/>
      <c r="Y402" s="1"/>
    </row>
    <row r="403" spans="5:25" x14ac:dyDescent="0.25">
      <c r="E403" s="84"/>
      <c r="F403" s="84"/>
      <c r="G403" s="84"/>
      <c r="H403" s="84"/>
      <c r="I403" s="84"/>
      <c r="J403" s="84"/>
      <c r="K403" s="84"/>
      <c r="L403" s="84"/>
      <c r="M403" s="84"/>
      <c r="N403" s="85"/>
      <c r="O403" s="84"/>
      <c r="Y403" s="1"/>
    </row>
    <row r="404" spans="5:25" x14ac:dyDescent="0.25">
      <c r="E404" s="84"/>
      <c r="F404" s="84"/>
      <c r="G404" s="84"/>
      <c r="H404" s="84"/>
      <c r="I404" s="84"/>
      <c r="J404" s="84"/>
      <c r="K404" s="84"/>
      <c r="L404" s="84"/>
      <c r="M404" s="84"/>
      <c r="N404" s="85"/>
      <c r="O404" s="84"/>
      <c r="Y404" s="1"/>
    </row>
    <row r="405" spans="5:25" x14ac:dyDescent="0.25">
      <c r="E405" s="84"/>
      <c r="F405" s="84"/>
      <c r="G405" s="84"/>
      <c r="H405" s="84"/>
      <c r="I405" s="84"/>
      <c r="J405" s="84"/>
      <c r="K405" s="84"/>
      <c r="L405" s="84"/>
      <c r="M405" s="84"/>
      <c r="N405" s="85"/>
      <c r="O405" s="84"/>
      <c r="Y405" s="1"/>
    </row>
    <row r="406" spans="5:25" x14ac:dyDescent="0.25">
      <c r="E406" s="84"/>
      <c r="F406" s="84"/>
      <c r="G406" s="84"/>
      <c r="H406" s="84"/>
      <c r="I406" s="84"/>
      <c r="J406" s="84"/>
      <c r="K406" s="84"/>
      <c r="L406" s="84"/>
      <c r="M406" s="84"/>
      <c r="N406" s="85"/>
      <c r="O406" s="84"/>
      <c r="Y406" s="1"/>
    </row>
    <row r="407" spans="5:25" x14ac:dyDescent="0.25">
      <c r="E407" s="84"/>
      <c r="F407" s="84"/>
      <c r="G407" s="84"/>
      <c r="H407" s="84"/>
      <c r="I407" s="84"/>
      <c r="J407" s="84"/>
      <c r="K407" s="84"/>
      <c r="L407" s="84"/>
      <c r="M407" s="84"/>
      <c r="N407" s="85"/>
      <c r="O407" s="84"/>
      <c r="Y407" s="1"/>
    </row>
    <row r="408" spans="5:25" x14ac:dyDescent="0.25">
      <c r="E408" s="84"/>
      <c r="F408" s="84"/>
      <c r="G408" s="84"/>
      <c r="H408" s="84"/>
      <c r="I408" s="84"/>
      <c r="J408" s="84"/>
      <c r="K408" s="84"/>
      <c r="L408" s="84"/>
      <c r="M408" s="84"/>
      <c r="N408" s="85"/>
      <c r="O408" s="84"/>
      <c r="Y408" s="1"/>
    </row>
    <row r="409" spans="5:25" x14ac:dyDescent="0.25">
      <c r="E409" s="84"/>
      <c r="F409" s="84"/>
      <c r="G409" s="84"/>
      <c r="H409" s="84"/>
      <c r="I409" s="84"/>
      <c r="J409" s="84"/>
      <c r="K409" s="84"/>
      <c r="L409" s="84"/>
      <c r="M409" s="84"/>
      <c r="N409" s="85"/>
      <c r="O409" s="84"/>
      <c r="Y409" s="1"/>
    </row>
    <row r="410" spans="5:25" x14ac:dyDescent="0.25">
      <c r="E410" s="84"/>
      <c r="F410" s="84"/>
      <c r="G410" s="84"/>
      <c r="H410" s="84"/>
      <c r="I410" s="84"/>
      <c r="J410" s="84"/>
      <c r="K410" s="84"/>
      <c r="L410" s="84"/>
      <c r="M410" s="84"/>
      <c r="N410" s="85"/>
      <c r="O410" s="84"/>
      <c r="Y410" s="1"/>
    </row>
    <row r="411" spans="5:25" x14ac:dyDescent="0.25">
      <c r="E411" s="84"/>
      <c r="F411" s="84"/>
      <c r="G411" s="84"/>
      <c r="H411" s="84"/>
      <c r="I411" s="84"/>
      <c r="J411" s="84"/>
      <c r="K411" s="84"/>
      <c r="L411" s="84"/>
      <c r="M411" s="84"/>
      <c r="N411" s="85"/>
      <c r="O411" s="84"/>
      <c r="Y411" s="1"/>
    </row>
    <row r="412" spans="5:25" x14ac:dyDescent="0.25">
      <c r="E412" s="84"/>
      <c r="F412" s="84"/>
      <c r="G412" s="84"/>
      <c r="H412" s="84"/>
      <c r="I412" s="84"/>
      <c r="J412" s="84"/>
      <c r="K412" s="84"/>
      <c r="L412" s="84"/>
      <c r="M412" s="84"/>
      <c r="N412" s="85"/>
      <c r="O412" s="84"/>
      <c r="Y412" s="1"/>
    </row>
    <row r="413" spans="5:25" x14ac:dyDescent="0.25">
      <c r="N413" s="1"/>
      <c r="Y413" s="1"/>
    </row>
    <row r="414" spans="5:25" x14ac:dyDescent="0.25">
      <c r="N414" s="1"/>
      <c r="Y414" s="1"/>
    </row>
    <row r="415" spans="5:25" x14ac:dyDescent="0.25">
      <c r="N415" s="1"/>
      <c r="Y415" s="1"/>
    </row>
    <row r="416" spans="5:25" x14ac:dyDescent="0.25">
      <c r="N416" s="1"/>
      <c r="Y416" s="1"/>
    </row>
    <row r="417" spans="14:25" x14ac:dyDescent="0.25">
      <c r="N417" s="1"/>
      <c r="Y417" s="1"/>
    </row>
    <row r="418" spans="14:25" x14ac:dyDescent="0.25">
      <c r="N418" s="1"/>
      <c r="Y418" s="1"/>
    </row>
    <row r="419" spans="14:25" x14ac:dyDescent="0.25">
      <c r="N419" s="1"/>
      <c r="Y419" s="1"/>
    </row>
    <row r="420" spans="14:25" x14ac:dyDescent="0.25">
      <c r="N420" s="1"/>
      <c r="Y420" s="1"/>
    </row>
    <row r="421" spans="14:25" x14ac:dyDescent="0.25">
      <c r="N421" s="1"/>
      <c r="Y421" s="1"/>
    </row>
    <row r="422" spans="14:25" x14ac:dyDescent="0.25">
      <c r="N422" s="1"/>
      <c r="Y422" s="1"/>
    </row>
    <row r="423" spans="14:25" x14ac:dyDescent="0.25">
      <c r="N423" s="1"/>
      <c r="Y423" s="1"/>
    </row>
    <row r="424" spans="14:25" x14ac:dyDescent="0.25">
      <c r="N424" s="1"/>
      <c r="Y424" s="1"/>
    </row>
    <row r="425" spans="14:25" x14ac:dyDescent="0.25">
      <c r="N425" s="1"/>
      <c r="Y425" s="1"/>
    </row>
    <row r="426" spans="14:25" x14ac:dyDescent="0.25">
      <c r="N426" s="1"/>
      <c r="Y426" s="1"/>
    </row>
    <row r="427" spans="14:25" x14ac:dyDescent="0.25">
      <c r="N427" s="1"/>
      <c r="Y427" s="1"/>
    </row>
    <row r="428" spans="14:25" x14ac:dyDescent="0.25">
      <c r="N428" s="1"/>
      <c r="Y428" s="1"/>
    </row>
    <row r="429" spans="14:25" x14ac:dyDescent="0.25">
      <c r="N429" s="1"/>
      <c r="Y429" s="1"/>
    </row>
    <row r="430" spans="14:25" x14ac:dyDescent="0.25">
      <c r="N430" s="1"/>
      <c r="Y430" s="1"/>
    </row>
    <row r="431" spans="14:25" x14ac:dyDescent="0.25">
      <c r="N431" s="1"/>
      <c r="Y431" s="1"/>
    </row>
    <row r="432" spans="14:25" x14ac:dyDescent="0.25">
      <c r="N432" s="1"/>
      <c r="Y432" s="1"/>
    </row>
    <row r="433" spans="14:25" x14ac:dyDescent="0.25">
      <c r="N433" s="1"/>
      <c r="Y433" s="1"/>
    </row>
    <row r="434" spans="14:25" x14ac:dyDescent="0.25">
      <c r="N434" s="1"/>
      <c r="Y434" s="1"/>
    </row>
    <row r="435" spans="14:25" x14ac:dyDescent="0.25">
      <c r="N435" s="1"/>
      <c r="Y435" s="1"/>
    </row>
    <row r="436" spans="14:25" x14ac:dyDescent="0.25">
      <c r="N436" s="1"/>
      <c r="Y436" s="1"/>
    </row>
    <row r="437" spans="14:25" x14ac:dyDescent="0.25">
      <c r="N437" s="1"/>
      <c r="Y437" s="1"/>
    </row>
    <row r="438" spans="14:25" x14ac:dyDescent="0.25">
      <c r="N438" s="1"/>
      <c r="Y438" s="1"/>
    </row>
    <row r="439" spans="14:25" x14ac:dyDescent="0.25">
      <c r="N439" s="1"/>
      <c r="Y439" s="1"/>
    </row>
    <row r="440" spans="14:25" x14ac:dyDescent="0.25">
      <c r="N440" s="1"/>
      <c r="Y440" s="1"/>
    </row>
    <row r="441" spans="14:25" x14ac:dyDescent="0.25">
      <c r="N441" s="1"/>
      <c r="Y441" s="1"/>
    </row>
    <row r="442" spans="14:25" x14ac:dyDescent="0.25">
      <c r="N442" s="1"/>
      <c r="Y442" s="1"/>
    </row>
    <row r="443" spans="14:25" x14ac:dyDescent="0.25">
      <c r="N443" s="1"/>
      <c r="Y443" s="1"/>
    </row>
    <row r="444" spans="14:25" x14ac:dyDescent="0.25">
      <c r="N444" s="1"/>
      <c r="Y444" s="1"/>
    </row>
    <row r="445" spans="14:25" x14ac:dyDescent="0.25">
      <c r="N445" s="1"/>
      <c r="Y445" s="1"/>
    </row>
    <row r="446" spans="14:25" x14ac:dyDescent="0.25">
      <c r="N446" s="1"/>
      <c r="Y446" s="1"/>
    </row>
    <row r="447" spans="14:25" x14ac:dyDescent="0.25">
      <c r="N447" s="1"/>
      <c r="Y447" s="1"/>
    </row>
    <row r="448" spans="14:25" x14ac:dyDescent="0.25">
      <c r="N448" s="1"/>
      <c r="Y448" s="1"/>
    </row>
    <row r="449" spans="14:25" x14ac:dyDescent="0.25">
      <c r="N449" s="1"/>
      <c r="Y449" s="1"/>
    </row>
    <row r="450" spans="14:25" x14ac:dyDescent="0.25">
      <c r="N450" s="1"/>
      <c r="Y450" s="1"/>
    </row>
    <row r="451" spans="14:25" x14ac:dyDescent="0.25">
      <c r="N451" s="1"/>
      <c r="Y451" s="1"/>
    </row>
    <row r="452" spans="14:25" x14ac:dyDescent="0.25">
      <c r="N452" s="1"/>
      <c r="Y452" s="1"/>
    </row>
    <row r="453" spans="14:25" x14ac:dyDescent="0.25">
      <c r="N453" s="1"/>
      <c r="Y453" s="1"/>
    </row>
    <row r="454" spans="14:25" x14ac:dyDescent="0.25">
      <c r="N454" s="1"/>
      <c r="Y454" s="1"/>
    </row>
    <row r="455" spans="14:25" x14ac:dyDescent="0.25">
      <c r="N455" s="1"/>
      <c r="Y455" s="1"/>
    </row>
    <row r="456" spans="14:25" x14ac:dyDescent="0.25">
      <c r="N456" s="1"/>
      <c r="Y456" s="1"/>
    </row>
    <row r="457" spans="14:25" x14ac:dyDescent="0.25">
      <c r="N457" s="1"/>
      <c r="Y457" s="1"/>
    </row>
    <row r="458" spans="14:25" x14ac:dyDescent="0.25">
      <c r="N458" s="1"/>
      <c r="Y458" s="1"/>
    </row>
    <row r="459" spans="14:25" x14ac:dyDescent="0.25">
      <c r="N459" s="1"/>
      <c r="Y459" s="1"/>
    </row>
    <row r="460" spans="14:25" x14ac:dyDescent="0.25">
      <c r="N460" s="1"/>
      <c r="Y460" s="1"/>
    </row>
    <row r="461" spans="14:25" x14ac:dyDescent="0.25">
      <c r="N461" s="1"/>
      <c r="Y461" s="1"/>
    </row>
    <row r="462" spans="14:25" x14ac:dyDescent="0.25">
      <c r="N462" s="1"/>
      <c r="Y462" s="1"/>
    </row>
    <row r="463" spans="14:25" x14ac:dyDescent="0.25">
      <c r="N463" s="1"/>
      <c r="Y463" s="1"/>
    </row>
    <row r="464" spans="14:25" x14ac:dyDescent="0.25">
      <c r="N464" s="1"/>
      <c r="Y464" s="1"/>
    </row>
    <row r="465" spans="14:25" x14ac:dyDescent="0.25">
      <c r="N465" s="1"/>
      <c r="Y465" s="1"/>
    </row>
    <row r="466" spans="14:25" x14ac:dyDescent="0.25">
      <c r="N466" s="1"/>
      <c r="Y466" s="1"/>
    </row>
    <row r="467" spans="14:25" x14ac:dyDescent="0.25">
      <c r="N467" s="1"/>
      <c r="Y467" s="1"/>
    </row>
    <row r="468" spans="14:25" x14ac:dyDescent="0.25">
      <c r="N468" s="1"/>
      <c r="Y468" s="1"/>
    </row>
    <row r="469" spans="14:25" x14ac:dyDescent="0.25">
      <c r="N469" s="1"/>
      <c r="Y469" s="1"/>
    </row>
    <row r="470" spans="14:25" x14ac:dyDescent="0.25">
      <c r="N470" s="1"/>
      <c r="Y470" s="1"/>
    </row>
    <row r="471" spans="14:25" x14ac:dyDescent="0.25">
      <c r="N471" s="1"/>
      <c r="Y471" s="1"/>
    </row>
    <row r="472" spans="14:25" x14ac:dyDescent="0.25">
      <c r="N472" s="1"/>
      <c r="Y472" s="1"/>
    </row>
    <row r="473" spans="14:25" x14ac:dyDescent="0.25">
      <c r="N473" s="1"/>
      <c r="Y473" s="1"/>
    </row>
    <row r="474" spans="14:25" x14ac:dyDescent="0.25">
      <c r="N474" s="1"/>
      <c r="Y474" s="1"/>
    </row>
    <row r="475" spans="14:25" x14ac:dyDescent="0.25">
      <c r="N475" s="1"/>
      <c r="Y475" s="1"/>
    </row>
    <row r="476" spans="14:25" x14ac:dyDescent="0.25">
      <c r="N476" s="1"/>
      <c r="Y476" s="1"/>
    </row>
    <row r="477" spans="14:25" x14ac:dyDescent="0.25">
      <c r="N477" s="1"/>
      <c r="Y477" s="1"/>
    </row>
    <row r="478" spans="14:25" x14ac:dyDescent="0.25">
      <c r="N478" s="1"/>
      <c r="Y478" s="1"/>
    </row>
    <row r="479" spans="14:25" x14ac:dyDescent="0.25">
      <c r="N479" s="1"/>
      <c r="Y479" s="1"/>
    </row>
    <row r="480" spans="14:25" x14ac:dyDescent="0.25">
      <c r="N480" s="1"/>
      <c r="Y480" s="1"/>
    </row>
    <row r="481" spans="14:25" x14ac:dyDescent="0.25">
      <c r="N481" s="1"/>
      <c r="Y481" s="1"/>
    </row>
    <row r="482" spans="14:25" x14ac:dyDescent="0.25">
      <c r="N482" s="1"/>
      <c r="Y482" s="1"/>
    </row>
    <row r="483" spans="14:25" x14ac:dyDescent="0.25">
      <c r="N483" s="1"/>
      <c r="Y483" s="1"/>
    </row>
    <row r="484" spans="14:25" x14ac:dyDescent="0.25">
      <c r="N484" s="1"/>
      <c r="Y484" s="1"/>
    </row>
    <row r="485" spans="14:25" x14ac:dyDescent="0.25">
      <c r="N485" s="1"/>
      <c r="Y485" s="1"/>
    </row>
    <row r="486" spans="14:25" x14ac:dyDescent="0.25">
      <c r="N486" s="1"/>
      <c r="Y486" s="1"/>
    </row>
    <row r="487" spans="14:25" x14ac:dyDescent="0.25">
      <c r="N487" s="1"/>
      <c r="Y487" s="1"/>
    </row>
    <row r="488" spans="14:25" x14ac:dyDescent="0.25">
      <c r="N488" s="1"/>
      <c r="Y488" s="1"/>
    </row>
    <row r="489" spans="14:25" x14ac:dyDescent="0.25">
      <c r="N489" s="1"/>
      <c r="Y489" s="1"/>
    </row>
    <row r="490" spans="14:25" x14ac:dyDescent="0.25">
      <c r="N490" s="1"/>
      <c r="Y490" s="1"/>
    </row>
    <row r="491" spans="14:25" x14ac:dyDescent="0.25">
      <c r="N491" s="1"/>
      <c r="Y491" s="1"/>
    </row>
    <row r="492" spans="14:25" x14ac:dyDescent="0.25">
      <c r="N492" s="1"/>
      <c r="Y492" s="1"/>
    </row>
    <row r="493" spans="14:25" x14ac:dyDescent="0.25">
      <c r="N493" s="1"/>
      <c r="Y493" s="1"/>
    </row>
    <row r="494" spans="14:25" x14ac:dyDescent="0.25">
      <c r="N494" s="1"/>
      <c r="Y494" s="1"/>
    </row>
    <row r="495" spans="14:25" x14ac:dyDescent="0.25">
      <c r="N495" s="1"/>
      <c r="Y495" s="1"/>
    </row>
    <row r="496" spans="14:25" x14ac:dyDescent="0.25">
      <c r="N496" s="1"/>
      <c r="Y496" s="1"/>
    </row>
    <row r="497" spans="14:25" x14ac:dyDescent="0.25">
      <c r="N497" s="1"/>
      <c r="Y497" s="1"/>
    </row>
    <row r="498" spans="14:25" x14ac:dyDescent="0.25">
      <c r="N498" s="1"/>
      <c r="Y498" s="1"/>
    </row>
    <row r="499" spans="14:25" x14ac:dyDescent="0.25">
      <c r="N499" s="1"/>
      <c r="Y499" s="1"/>
    </row>
    <row r="500" spans="14:25" x14ac:dyDescent="0.25">
      <c r="N500" s="1"/>
      <c r="Y500" s="1"/>
    </row>
    <row r="501" spans="14:25" x14ac:dyDescent="0.25">
      <c r="N501" s="1"/>
      <c r="Y501" s="1"/>
    </row>
    <row r="502" spans="14:25" x14ac:dyDescent="0.25">
      <c r="N502" s="1"/>
      <c r="Y502" s="1"/>
    </row>
    <row r="503" spans="14:25" x14ac:dyDescent="0.25">
      <c r="N503" s="1"/>
      <c r="Y503" s="1"/>
    </row>
    <row r="504" spans="14:25" x14ac:dyDescent="0.25">
      <c r="N504" s="1"/>
      <c r="Y504" s="1"/>
    </row>
    <row r="505" spans="14:25" x14ac:dyDescent="0.25">
      <c r="N505" s="1"/>
      <c r="Y505" s="1"/>
    </row>
    <row r="506" spans="14:25" x14ac:dyDescent="0.25">
      <c r="N506" s="1"/>
      <c r="Y506" s="1"/>
    </row>
    <row r="507" spans="14:25" x14ac:dyDescent="0.25">
      <c r="N507" s="1"/>
      <c r="Y507" s="1"/>
    </row>
    <row r="508" spans="14:25" x14ac:dyDescent="0.25">
      <c r="N508" s="1"/>
      <c r="Y508" s="1"/>
    </row>
    <row r="509" spans="14:25" x14ac:dyDescent="0.25">
      <c r="N509" s="1"/>
      <c r="Y509" s="1"/>
    </row>
    <row r="510" spans="14:25" x14ac:dyDescent="0.25">
      <c r="N510" s="1"/>
      <c r="Y510" s="1"/>
    </row>
    <row r="511" spans="14:25" x14ac:dyDescent="0.25">
      <c r="N511" s="1"/>
      <c r="Y511" s="1"/>
    </row>
    <row r="512" spans="14:25" x14ac:dyDescent="0.25">
      <c r="N512" s="1"/>
      <c r="Y512" s="1"/>
    </row>
    <row r="513" spans="14:25" x14ac:dyDescent="0.25">
      <c r="N513" s="1"/>
      <c r="Y513" s="1"/>
    </row>
    <row r="514" spans="14:25" x14ac:dyDescent="0.25">
      <c r="N514" s="1"/>
      <c r="Y514" s="1"/>
    </row>
    <row r="515" spans="14:25" x14ac:dyDescent="0.25">
      <c r="N515" s="1"/>
      <c r="Y515" s="1"/>
    </row>
    <row r="516" spans="14:25" x14ac:dyDescent="0.25">
      <c r="N516" s="1"/>
      <c r="Y516" s="1"/>
    </row>
    <row r="517" spans="14:25" x14ac:dyDescent="0.25">
      <c r="N517" s="1"/>
      <c r="Y517" s="1"/>
    </row>
    <row r="518" spans="14:25" x14ac:dyDescent="0.25">
      <c r="N518" s="1"/>
      <c r="Y518" s="1"/>
    </row>
    <row r="519" spans="14:25" x14ac:dyDescent="0.25">
      <c r="N519" s="1"/>
      <c r="Y519" s="1"/>
    </row>
    <row r="520" spans="14:25" x14ac:dyDescent="0.25">
      <c r="N520" s="1"/>
      <c r="Y520" s="1"/>
    </row>
    <row r="521" spans="14:25" x14ac:dyDescent="0.25">
      <c r="N521" s="1"/>
      <c r="Y521" s="1"/>
    </row>
    <row r="522" spans="14:25" x14ac:dyDescent="0.25">
      <c r="N522" s="1"/>
      <c r="Y522" s="1"/>
    </row>
    <row r="523" spans="14:25" x14ac:dyDescent="0.25">
      <c r="N523" s="1"/>
      <c r="Y523" s="1"/>
    </row>
    <row r="524" spans="14:25" x14ac:dyDescent="0.25">
      <c r="N524" s="1"/>
      <c r="Y524" s="1"/>
    </row>
    <row r="525" spans="14:25" x14ac:dyDescent="0.25">
      <c r="N525" s="1"/>
      <c r="Y525" s="1"/>
    </row>
    <row r="526" spans="14:25" x14ac:dyDescent="0.25">
      <c r="N526" s="1"/>
      <c r="Y526" s="1"/>
    </row>
    <row r="527" spans="14:25" x14ac:dyDescent="0.25">
      <c r="N527" s="1"/>
      <c r="Y527" s="1"/>
    </row>
    <row r="528" spans="14:25" x14ac:dyDescent="0.25">
      <c r="N528" s="1"/>
      <c r="Y528" s="1"/>
    </row>
    <row r="529" spans="14:25" x14ac:dyDescent="0.25">
      <c r="N529" s="1"/>
      <c r="Y529" s="1"/>
    </row>
    <row r="530" spans="14:25" x14ac:dyDescent="0.25">
      <c r="N530" s="1"/>
      <c r="Y530" s="1"/>
    </row>
    <row r="531" spans="14:25" x14ac:dyDescent="0.25">
      <c r="N531" s="1"/>
      <c r="Y531" s="1"/>
    </row>
    <row r="532" spans="14:25" x14ac:dyDescent="0.25">
      <c r="N532" s="1"/>
      <c r="Y532" s="1"/>
    </row>
    <row r="533" spans="14:25" x14ac:dyDescent="0.25">
      <c r="N533" s="1"/>
      <c r="Y533" s="1"/>
    </row>
    <row r="534" spans="14:25" x14ac:dyDescent="0.25">
      <c r="N534" s="1"/>
      <c r="Y534" s="1"/>
    </row>
    <row r="535" spans="14:25" x14ac:dyDescent="0.25">
      <c r="N535" s="1"/>
      <c r="Y535" s="1"/>
    </row>
    <row r="536" spans="14:25" x14ac:dyDescent="0.25">
      <c r="N536" s="1"/>
      <c r="Y536" s="1"/>
    </row>
    <row r="537" spans="14:25" x14ac:dyDescent="0.25">
      <c r="N537" s="1"/>
      <c r="Y537" s="1"/>
    </row>
    <row r="538" spans="14:25" x14ac:dyDescent="0.25">
      <c r="N538" s="1"/>
      <c r="Y538" s="1"/>
    </row>
    <row r="539" spans="14:25" x14ac:dyDescent="0.25">
      <c r="N539" s="1"/>
      <c r="Y539" s="1"/>
    </row>
    <row r="540" spans="14:25" x14ac:dyDescent="0.25">
      <c r="N540" s="1"/>
      <c r="Y540" s="1"/>
    </row>
    <row r="541" spans="14:25" x14ac:dyDescent="0.25">
      <c r="N541" s="1"/>
      <c r="Y541" s="1"/>
    </row>
    <row r="542" spans="14:25" x14ac:dyDescent="0.25">
      <c r="N542" s="1"/>
      <c r="Y542" s="1"/>
    </row>
    <row r="543" spans="14:25" x14ac:dyDescent="0.25">
      <c r="N543" s="1"/>
      <c r="Y543" s="1"/>
    </row>
    <row r="544" spans="14:25" x14ac:dyDescent="0.25">
      <c r="N544" s="1"/>
      <c r="Y544" s="1"/>
    </row>
    <row r="545" spans="14:25" x14ac:dyDescent="0.25">
      <c r="N545" s="1"/>
      <c r="Y545" s="1"/>
    </row>
    <row r="546" spans="14:25" x14ac:dyDescent="0.25">
      <c r="N546" s="1"/>
      <c r="Y546" s="1"/>
    </row>
    <row r="547" spans="14:25" x14ac:dyDescent="0.25">
      <c r="N547" s="1"/>
      <c r="Y547" s="1"/>
    </row>
    <row r="548" spans="14:25" x14ac:dyDescent="0.25">
      <c r="N548" s="1"/>
      <c r="Y548" s="1"/>
    </row>
    <row r="549" spans="14:25" x14ac:dyDescent="0.25">
      <c r="N549" s="1"/>
      <c r="Y549" s="1"/>
    </row>
    <row r="550" spans="14:25" x14ac:dyDescent="0.25">
      <c r="N550" s="1"/>
      <c r="Y550" s="1"/>
    </row>
    <row r="551" spans="14:25" x14ac:dyDescent="0.25">
      <c r="N551" s="1"/>
      <c r="Y551" s="1"/>
    </row>
    <row r="552" spans="14:25" x14ac:dyDescent="0.25">
      <c r="N552" s="1"/>
      <c r="Y552" s="1"/>
    </row>
    <row r="553" spans="14:25" x14ac:dyDescent="0.25">
      <c r="N553" s="1"/>
      <c r="Y553" s="1"/>
    </row>
    <row r="554" spans="14:25" x14ac:dyDescent="0.25">
      <c r="N554" s="1"/>
      <c r="Y554" s="1"/>
    </row>
    <row r="555" spans="14:25" x14ac:dyDescent="0.25">
      <c r="N555" s="1"/>
      <c r="Y555" s="1"/>
    </row>
    <row r="556" spans="14:25" x14ac:dyDescent="0.25">
      <c r="N556" s="1"/>
      <c r="Y556" s="1"/>
    </row>
    <row r="557" spans="14:25" x14ac:dyDescent="0.25">
      <c r="N557" s="1"/>
      <c r="Y557" s="1"/>
    </row>
    <row r="558" spans="14:25" x14ac:dyDescent="0.25">
      <c r="N558" s="1"/>
      <c r="Y558" s="1"/>
    </row>
    <row r="559" spans="14:25" x14ac:dyDescent="0.25">
      <c r="N559" s="1"/>
      <c r="Y559" s="1"/>
    </row>
    <row r="560" spans="14:25" x14ac:dyDescent="0.25">
      <c r="N560" s="1"/>
      <c r="Y560" s="1"/>
    </row>
    <row r="561" spans="14:25" x14ac:dyDescent="0.25">
      <c r="N561" s="1"/>
      <c r="Y561" s="1"/>
    </row>
    <row r="562" spans="14:25" x14ac:dyDescent="0.25">
      <c r="N562" s="1"/>
      <c r="Y562" s="1"/>
    </row>
    <row r="563" spans="14:25" x14ac:dyDescent="0.25">
      <c r="N563" s="1"/>
      <c r="Y563" s="1"/>
    </row>
    <row r="564" spans="14:25" x14ac:dyDescent="0.25">
      <c r="N564" s="1"/>
      <c r="Y564" s="1"/>
    </row>
    <row r="565" spans="14:25" x14ac:dyDescent="0.25">
      <c r="N565" s="1"/>
      <c r="Y565" s="1"/>
    </row>
    <row r="566" spans="14:25" x14ac:dyDescent="0.25">
      <c r="N566" s="1"/>
      <c r="Y566" s="1"/>
    </row>
    <row r="567" spans="14:25" x14ac:dyDescent="0.25">
      <c r="N567" s="1"/>
      <c r="Y567" s="1"/>
    </row>
    <row r="568" spans="14:25" x14ac:dyDescent="0.25">
      <c r="N568" s="1"/>
      <c r="Y568" s="1"/>
    </row>
    <row r="569" spans="14:25" x14ac:dyDescent="0.25">
      <c r="N569" s="1"/>
      <c r="Y569" s="1"/>
    </row>
    <row r="570" spans="14:25" x14ac:dyDescent="0.25">
      <c r="N570" s="1"/>
      <c r="Y570" s="1"/>
    </row>
    <row r="571" spans="14:25" x14ac:dyDescent="0.25">
      <c r="N571" s="1"/>
      <c r="Y571" s="1"/>
    </row>
    <row r="572" spans="14:25" x14ac:dyDescent="0.25">
      <c r="N572" s="1"/>
      <c r="Y572" s="1"/>
    </row>
    <row r="573" spans="14:25" x14ac:dyDescent="0.25">
      <c r="N573" s="1"/>
      <c r="Y573" s="1"/>
    </row>
    <row r="574" spans="14:25" x14ac:dyDescent="0.25">
      <c r="N574" s="1"/>
      <c r="Y574" s="1"/>
    </row>
    <row r="575" spans="14:25" x14ac:dyDescent="0.25">
      <c r="N575" s="1"/>
      <c r="Y575" s="1"/>
    </row>
    <row r="576" spans="14:25" x14ac:dyDescent="0.25">
      <c r="N576" s="1"/>
      <c r="Y576" s="1"/>
    </row>
    <row r="577" spans="14:25" x14ac:dyDescent="0.25">
      <c r="N577" s="1"/>
      <c r="Y577" s="1"/>
    </row>
    <row r="578" spans="14:25" x14ac:dyDescent="0.25">
      <c r="N578" s="1"/>
      <c r="Y578" s="1"/>
    </row>
    <row r="579" spans="14:25" x14ac:dyDescent="0.25">
      <c r="N579" s="1"/>
      <c r="Y579" s="1"/>
    </row>
    <row r="580" spans="14:25" x14ac:dyDescent="0.25">
      <c r="N580" s="1"/>
      <c r="Y580" s="1"/>
    </row>
    <row r="581" spans="14:25" x14ac:dyDescent="0.25">
      <c r="N581" s="1"/>
      <c r="Y581" s="1"/>
    </row>
    <row r="582" spans="14:25" x14ac:dyDescent="0.25">
      <c r="N582" s="1"/>
      <c r="Y582" s="1"/>
    </row>
    <row r="583" spans="14:25" x14ac:dyDescent="0.25">
      <c r="N583" s="1"/>
      <c r="Y583" s="1"/>
    </row>
    <row r="584" spans="14:25" x14ac:dyDescent="0.25">
      <c r="N584" s="1"/>
      <c r="Y584" s="1"/>
    </row>
    <row r="585" spans="14:25" x14ac:dyDescent="0.25">
      <c r="N585" s="1"/>
      <c r="Y585" s="1"/>
    </row>
    <row r="586" spans="14:25" x14ac:dyDescent="0.25">
      <c r="N586" s="1"/>
      <c r="Y586" s="1"/>
    </row>
    <row r="587" spans="14:25" x14ac:dyDescent="0.25">
      <c r="N587" s="1"/>
      <c r="Y587" s="1"/>
    </row>
    <row r="588" spans="14:25" x14ac:dyDescent="0.25">
      <c r="N588" s="1"/>
      <c r="Y588" s="1"/>
    </row>
    <row r="589" spans="14:25" x14ac:dyDescent="0.25">
      <c r="N589" s="1"/>
      <c r="Y589" s="1"/>
    </row>
    <row r="590" spans="14:25" x14ac:dyDescent="0.25">
      <c r="N590" s="1"/>
      <c r="Y590" s="1"/>
    </row>
    <row r="591" spans="14:25" x14ac:dyDescent="0.25">
      <c r="N591" s="1"/>
      <c r="Y591" s="1"/>
    </row>
    <row r="592" spans="14:25" x14ac:dyDescent="0.25">
      <c r="N592" s="1"/>
      <c r="Y592" s="1"/>
    </row>
    <row r="593" spans="14:25" x14ac:dyDescent="0.25">
      <c r="N593" s="1"/>
      <c r="Y593" s="1"/>
    </row>
    <row r="594" spans="14:25" x14ac:dyDescent="0.25">
      <c r="N594" s="1"/>
      <c r="Y594" s="1"/>
    </row>
    <row r="595" spans="14:25" x14ac:dyDescent="0.25">
      <c r="N595" s="1"/>
      <c r="Y595" s="1"/>
    </row>
    <row r="596" spans="14:25" x14ac:dyDescent="0.25">
      <c r="N596" s="1"/>
      <c r="Y596" s="1"/>
    </row>
    <row r="597" spans="14:25" x14ac:dyDescent="0.25">
      <c r="N597" s="1"/>
      <c r="Y597" s="1"/>
    </row>
    <row r="598" spans="14:25" x14ac:dyDescent="0.25">
      <c r="N598" s="1"/>
      <c r="Y598" s="1"/>
    </row>
    <row r="599" spans="14:25" x14ac:dyDescent="0.25">
      <c r="N599" s="1"/>
      <c r="Y599" s="1"/>
    </row>
    <row r="600" spans="14:25" x14ac:dyDescent="0.25">
      <c r="N600" s="1"/>
      <c r="Y600" s="1"/>
    </row>
    <row r="601" spans="14:25" x14ac:dyDescent="0.25">
      <c r="N601" s="1"/>
      <c r="Y601" s="1"/>
    </row>
    <row r="602" spans="14:25" x14ac:dyDescent="0.25">
      <c r="N602" s="1"/>
      <c r="Y602" s="1"/>
    </row>
    <row r="603" spans="14:25" x14ac:dyDescent="0.25">
      <c r="N603" s="1"/>
      <c r="Y603" s="1"/>
    </row>
    <row r="604" spans="14:25" x14ac:dyDescent="0.25">
      <c r="N604" s="1"/>
      <c r="Y604" s="1"/>
    </row>
    <row r="605" spans="14:25" x14ac:dyDescent="0.25">
      <c r="N605" s="1"/>
      <c r="Y605" s="1"/>
    </row>
    <row r="606" spans="14:25" x14ac:dyDescent="0.25">
      <c r="N606" s="1"/>
      <c r="Y606" s="1"/>
    </row>
    <row r="607" spans="14:25" x14ac:dyDescent="0.25">
      <c r="N607" s="1"/>
      <c r="Y607" s="1"/>
    </row>
    <row r="608" spans="14:25" x14ac:dyDescent="0.25">
      <c r="N608" s="1"/>
      <c r="Y608" s="1"/>
    </row>
    <row r="609" spans="14:25" x14ac:dyDescent="0.25">
      <c r="N609" s="1"/>
      <c r="Y609" s="1"/>
    </row>
    <row r="610" spans="14:25" x14ac:dyDescent="0.25">
      <c r="N610" s="1"/>
      <c r="Y610" s="1"/>
    </row>
    <row r="611" spans="14:25" x14ac:dyDescent="0.25">
      <c r="N611" s="1"/>
      <c r="Y611" s="1"/>
    </row>
    <row r="612" spans="14:25" x14ac:dyDescent="0.25">
      <c r="N612" s="1"/>
      <c r="Y612" s="1"/>
    </row>
    <row r="613" spans="14:25" x14ac:dyDescent="0.25">
      <c r="N613" s="1"/>
      <c r="Y613" s="1"/>
    </row>
    <row r="614" spans="14:25" x14ac:dyDescent="0.25">
      <c r="N614" s="1"/>
      <c r="Y614" s="1"/>
    </row>
    <row r="615" spans="14:25" x14ac:dyDescent="0.25">
      <c r="N615" s="1"/>
      <c r="Y615" s="1"/>
    </row>
    <row r="616" spans="14:25" x14ac:dyDescent="0.25">
      <c r="N616" s="1"/>
      <c r="Y616" s="1"/>
    </row>
    <row r="617" spans="14:25" x14ac:dyDescent="0.25">
      <c r="N617" s="1"/>
      <c r="Y617" s="1"/>
    </row>
    <row r="618" spans="14:25" x14ac:dyDescent="0.25">
      <c r="N618" s="1"/>
      <c r="Y618" s="1"/>
    </row>
    <row r="619" spans="14:25" x14ac:dyDescent="0.25">
      <c r="N619" s="1"/>
      <c r="Y619" s="1"/>
    </row>
    <row r="620" spans="14:25" x14ac:dyDescent="0.25">
      <c r="N620" s="1"/>
      <c r="Y620" s="1"/>
    </row>
    <row r="621" spans="14:25" x14ac:dyDescent="0.25">
      <c r="N621" s="1"/>
      <c r="Y621" s="1"/>
    </row>
    <row r="622" spans="14:25" x14ac:dyDescent="0.25">
      <c r="N622" s="1"/>
      <c r="Y622" s="1"/>
    </row>
    <row r="623" spans="14:25" x14ac:dyDescent="0.25">
      <c r="N623" s="1"/>
      <c r="Y623" s="1"/>
    </row>
    <row r="624" spans="14:25" x14ac:dyDescent="0.25">
      <c r="N624" s="1"/>
      <c r="Y624" s="1"/>
    </row>
    <row r="625" spans="14:25" x14ac:dyDescent="0.25">
      <c r="N625" s="1"/>
      <c r="Y625" s="1"/>
    </row>
    <row r="626" spans="14:25" x14ac:dyDescent="0.25">
      <c r="N626" s="1"/>
      <c r="Y626" s="1"/>
    </row>
    <row r="627" spans="14:25" x14ac:dyDescent="0.25">
      <c r="N627" s="1"/>
      <c r="Y627" s="1"/>
    </row>
    <row r="628" spans="14:25" x14ac:dyDescent="0.25">
      <c r="N628" s="1"/>
      <c r="Y628" s="1"/>
    </row>
    <row r="629" spans="14:25" x14ac:dyDescent="0.25">
      <c r="N629" s="1"/>
      <c r="Y629" s="1"/>
    </row>
    <row r="630" spans="14:25" x14ac:dyDescent="0.25">
      <c r="N630" s="1"/>
      <c r="Y630" s="1"/>
    </row>
    <row r="631" spans="14:25" x14ac:dyDescent="0.25">
      <c r="N631" s="1"/>
      <c r="Y631" s="1"/>
    </row>
    <row r="632" spans="14:25" x14ac:dyDescent="0.25">
      <c r="N632" s="1"/>
      <c r="Y632" s="1"/>
    </row>
    <row r="633" spans="14:25" x14ac:dyDescent="0.25">
      <c r="N633" s="1"/>
      <c r="Y633" s="1"/>
    </row>
    <row r="634" spans="14:25" x14ac:dyDescent="0.25">
      <c r="N634" s="1"/>
      <c r="Y634" s="1"/>
    </row>
    <row r="635" spans="14:25" x14ac:dyDescent="0.25">
      <c r="N635" s="1"/>
      <c r="Y635" s="1"/>
    </row>
    <row r="636" spans="14:25" x14ac:dyDescent="0.25">
      <c r="N636" s="1"/>
      <c r="Y636" s="1"/>
    </row>
    <row r="637" spans="14:25" x14ac:dyDescent="0.25">
      <c r="N637" s="1"/>
      <c r="Y637" s="1"/>
    </row>
    <row r="638" spans="14:25" x14ac:dyDescent="0.25">
      <c r="N638" s="1"/>
      <c r="Y638" s="1"/>
    </row>
    <row r="639" spans="14:25" x14ac:dyDescent="0.25">
      <c r="N639" s="1"/>
      <c r="Y639" s="1"/>
    </row>
    <row r="640" spans="14:25" x14ac:dyDescent="0.25">
      <c r="N640" s="1"/>
      <c r="Y640" s="1"/>
    </row>
    <row r="641" spans="14:25" x14ac:dyDescent="0.25">
      <c r="N641" s="1"/>
      <c r="Y641" s="1"/>
    </row>
    <row r="642" spans="14:25" x14ac:dyDescent="0.25">
      <c r="N642" s="1"/>
      <c r="Y642" s="1"/>
    </row>
    <row r="643" spans="14:25" x14ac:dyDescent="0.25">
      <c r="N643" s="1"/>
      <c r="Y643" s="1"/>
    </row>
    <row r="644" spans="14:25" x14ac:dyDescent="0.25">
      <c r="N644" s="1"/>
      <c r="Y644" s="1"/>
    </row>
    <row r="645" spans="14:25" x14ac:dyDescent="0.25">
      <c r="N645" s="1"/>
      <c r="Y645" s="1"/>
    </row>
    <row r="646" spans="14:25" x14ac:dyDescent="0.25">
      <c r="N646" s="1"/>
      <c r="Y646" s="1"/>
    </row>
    <row r="647" spans="14:25" x14ac:dyDescent="0.25">
      <c r="N647" s="1"/>
      <c r="Y647" s="1"/>
    </row>
    <row r="648" spans="14:25" x14ac:dyDescent="0.25">
      <c r="N648" s="1"/>
      <c r="Y648" s="1"/>
    </row>
    <row r="649" spans="14:25" x14ac:dyDescent="0.25">
      <c r="N649" s="1"/>
      <c r="Y649" s="1"/>
    </row>
    <row r="650" spans="14:25" x14ac:dyDescent="0.25">
      <c r="N650" s="1"/>
      <c r="Y650" s="1"/>
    </row>
    <row r="651" spans="14:25" x14ac:dyDescent="0.25">
      <c r="N651" s="1"/>
      <c r="Y651" s="1"/>
    </row>
  </sheetData>
  <mergeCells count="4">
    <mergeCell ref="E1:M1"/>
    <mergeCell ref="N1:R1"/>
    <mergeCell ref="S1:V1"/>
    <mergeCell ref="W1:X1"/>
  </mergeCells>
  <pageMargins left="0.511811024" right="0.511811024" top="0.78740157499999996" bottom="0.78740157499999996" header="0.31496062000000002" footer="0.31496062000000002"/>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22"/>
  <sheetViews>
    <sheetView workbookViewId="0">
      <selection activeCell="P5" sqref="P5"/>
    </sheetView>
  </sheetViews>
  <sheetFormatPr defaultRowHeight="15" x14ac:dyDescent="0.25"/>
  <cols>
    <col min="2" max="2" width="16.140625" customWidth="1"/>
    <col min="3" max="3" width="14.42578125" customWidth="1"/>
    <col min="4" max="4" width="15.28515625" bestFit="1" customWidth="1"/>
    <col min="7" max="7" width="23.5703125" customWidth="1"/>
    <col min="9" max="9" width="15.28515625" bestFit="1" customWidth="1"/>
    <col min="10" max="10" width="19" bestFit="1" customWidth="1"/>
    <col min="11" max="11" width="15.28515625" bestFit="1" customWidth="1"/>
    <col min="15" max="15" width="17" bestFit="1" customWidth="1"/>
    <col min="16" max="16" width="15.28515625" bestFit="1" customWidth="1"/>
  </cols>
  <sheetData>
    <row r="1" spans="1:16" x14ac:dyDescent="0.25">
      <c r="A1" s="236" t="s">
        <v>360</v>
      </c>
      <c r="B1" s="236"/>
      <c r="C1" s="236"/>
      <c r="D1" s="236"/>
      <c r="G1" s="233" t="s">
        <v>358</v>
      </c>
      <c r="H1" s="234"/>
      <c r="I1" s="234"/>
      <c r="J1" s="234"/>
      <c r="K1" s="235"/>
      <c r="N1" s="237" t="s">
        <v>363</v>
      </c>
      <c r="O1" s="237"/>
      <c r="P1" s="237"/>
    </row>
    <row r="2" spans="1:16" x14ac:dyDescent="0.25">
      <c r="A2" s="131" t="s">
        <v>1</v>
      </c>
      <c r="B2" s="131" t="s">
        <v>44</v>
      </c>
      <c r="C2" s="131" t="s">
        <v>5</v>
      </c>
      <c r="D2" s="131" t="s">
        <v>7</v>
      </c>
      <c r="G2" s="134" t="s">
        <v>359</v>
      </c>
      <c r="H2" s="134" t="s">
        <v>1</v>
      </c>
      <c r="I2" s="134" t="s">
        <v>44</v>
      </c>
      <c r="J2" s="134" t="s">
        <v>5</v>
      </c>
      <c r="K2" s="134" t="s">
        <v>7</v>
      </c>
      <c r="N2" s="139" t="s">
        <v>1</v>
      </c>
      <c r="O2" s="139" t="s">
        <v>361</v>
      </c>
      <c r="P2" s="139" t="s">
        <v>362</v>
      </c>
    </row>
    <row r="3" spans="1:16" x14ac:dyDescent="0.25">
      <c r="A3" s="132">
        <v>44562</v>
      </c>
      <c r="B3" s="133">
        <f>SUMIFS('Dívidas garantidas - RRF'!AS$3:AS$387,'Dívidas garantidas - RRF'!$AV$3:$AV$387,MONTH('Fluxo dív. garantidas - RRF'!$A3),'Dívidas garantidas - RRF'!$AW$3:$AW$387,YEAR('Fluxo dív. garantidas - RRF'!$A3))</f>
        <v>39696667.549999997</v>
      </c>
      <c r="C3" s="133">
        <f>SUMIFS('Dívidas garantidas - RRF'!AT$3:AT$387,'Dívidas garantidas - RRF'!$AV$3:$AV$387,MONTH('Fluxo dív. garantidas - RRF'!$A3),'Dívidas garantidas - RRF'!$AW$3:$AW$387,YEAR('Fluxo dív. garantidas - RRF'!$A3))</f>
        <v>16164756.26</v>
      </c>
      <c r="D3" s="133">
        <f>SUMIFS('Dívidas garantidas - RRF'!AU$3:AU$387,'Dívidas garantidas - RRF'!$AV$3:$AV$387,MONTH('Fluxo dív. garantidas - RRF'!$A3),'Dívidas garantidas - RRF'!$AW$3:$AW$387,YEAR('Fluxo dív. garantidas - RRF'!$A3))</f>
        <v>55861423.810000002</v>
      </c>
      <c r="G3" s="135">
        <v>1</v>
      </c>
      <c r="H3" s="136">
        <v>44562</v>
      </c>
      <c r="I3" s="137">
        <f>B3*$G3</f>
        <v>39696667.549999997</v>
      </c>
      <c r="J3" s="137">
        <f t="shared" ref="J3:K3" si="0">C3*$G3</f>
        <v>16164756.26</v>
      </c>
      <c r="K3" s="137">
        <f t="shared" si="0"/>
        <v>55861423.810000002</v>
      </c>
      <c r="N3" s="140">
        <f>H3</f>
        <v>44562</v>
      </c>
      <c r="O3" s="140">
        <f>EDATE(N3,1)</f>
        <v>44593</v>
      </c>
      <c r="P3" s="141">
        <f>D3-K3</f>
        <v>0</v>
      </c>
    </row>
    <row r="4" spans="1:16" x14ac:dyDescent="0.25">
      <c r="A4" s="132">
        <v>44593</v>
      </c>
      <c r="B4" s="133">
        <f>SUMIFS('Dívidas garantidas - RRF'!AS$3:AS$387,'Dívidas garantidas - RRF'!$AV$3:$AV$387,MONTH('Fluxo dív. garantidas - RRF'!$A4),'Dívidas garantidas - RRF'!$AW$3:$AW$387,YEAR('Fluxo dív. garantidas - RRF'!$A4))</f>
        <v>40499751.25</v>
      </c>
      <c r="C4" s="133">
        <f>SUMIFS('Dívidas garantidas - RRF'!AT$3:AT$387,'Dívidas garantidas - RRF'!$AV$3:$AV$387,MONTH('Fluxo dív. garantidas - RRF'!$A4),'Dívidas garantidas - RRF'!$AW$3:$AW$387,YEAR('Fluxo dív. garantidas - RRF'!$A4))</f>
        <v>8197337.9199999999</v>
      </c>
      <c r="D4" s="133">
        <f>SUMIFS('Dívidas garantidas - RRF'!AU$3:AU$387,'Dívidas garantidas - RRF'!$AV$3:$AV$387,MONTH('Fluxo dív. garantidas - RRF'!$A4),'Dívidas garantidas - RRF'!$AW$3:$AW$387,YEAR('Fluxo dív. garantidas - RRF'!$A4))</f>
        <v>48697089.170000002</v>
      </c>
      <c r="G4" s="135">
        <v>1</v>
      </c>
      <c r="H4" s="136">
        <v>44593</v>
      </c>
      <c r="I4" s="137">
        <f t="shared" ref="I4:I14" si="1">B4*$G4</f>
        <v>40499751.25</v>
      </c>
      <c r="J4" s="137">
        <f t="shared" ref="J4:J14" si="2">C4*$G4</f>
        <v>8197337.9199999999</v>
      </c>
      <c r="K4" s="137">
        <f t="shared" ref="K4:K15" si="3">D4*$G4</f>
        <v>48697089.170000002</v>
      </c>
      <c r="N4" s="140">
        <f t="shared" ref="N4:N67" si="4">H4</f>
        <v>44593</v>
      </c>
      <c r="O4" s="140">
        <f t="shared" ref="O4:O67" si="5">EDATE(N4,1)</f>
        <v>44621</v>
      </c>
      <c r="P4" s="141">
        <f t="shared" ref="P4:P67" si="6">D4-K4</f>
        <v>0</v>
      </c>
    </row>
    <row r="5" spans="1:16" x14ac:dyDescent="0.25">
      <c r="A5" s="132">
        <v>44621</v>
      </c>
      <c r="B5" s="133">
        <f>SUMIFS('Dívidas garantidas - RRF'!AS$3:AS$387,'Dívidas garantidas - RRF'!$AV$3:$AV$387,MONTH('Fluxo dív. garantidas - RRF'!$A5),'Dívidas garantidas - RRF'!$AW$3:$AW$387,YEAR('Fluxo dív. garantidas - RRF'!$A5))</f>
        <v>161904981.87</v>
      </c>
      <c r="C5" s="133">
        <f>SUMIFS('Dívidas garantidas - RRF'!AT$3:AT$387,'Dívidas garantidas - RRF'!$AV$3:$AV$387,MONTH('Fluxo dív. garantidas - RRF'!$A5),'Dívidas garantidas - RRF'!$AW$3:$AW$387,YEAR('Fluxo dív. garantidas - RRF'!$A5))</f>
        <v>24109461.859999999</v>
      </c>
      <c r="D5" s="133">
        <f>SUMIFS('Dívidas garantidas - RRF'!AU$3:AU$387,'Dívidas garantidas - RRF'!$AV$3:$AV$387,MONTH('Fluxo dív. garantidas - RRF'!$A5),'Dívidas garantidas - RRF'!$AW$3:$AW$387,YEAR('Fluxo dív. garantidas - RRF'!$A5))</f>
        <v>186014443.73000002</v>
      </c>
      <c r="G5" s="138">
        <f>(YEAR(A5)-2022)*100%/9</f>
        <v>0</v>
      </c>
      <c r="H5" s="136">
        <v>44621</v>
      </c>
      <c r="I5" s="137">
        <f t="shared" si="1"/>
        <v>0</v>
      </c>
      <c r="J5" s="137">
        <f t="shared" si="2"/>
        <v>0</v>
      </c>
      <c r="K5" s="137">
        <f t="shared" si="3"/>
        <v>0</v>
      </c>
      <c r="N5" s="140">
        <f t="shared" si="4"/>
        <v>44621</v>
      </c>
      <c r="O5" s="140">
        <f t="shared" si="5"/>
        <v>44652</v>
      </c>
      <c r="P5" s="141">
        <f t="shared" si="6"/>
        <v>186014443.73000002</v>
      </c>
    </row>
    <row r="6" spans="1:16" x14ac:dyDescent="0.25">
      <c r="A6" s="132">
        <v>44652</v>
      </c>
      <c r="B6" s="133">
        <f>SUMIFS('Dívidas garantidas - RRF'!AS$3:AS$387,'Dívidas garantidas - RRF'!$AV$3:$AV$387,MONTH('Fluxo dív. garantidas - RRF'!$A6),'Dívidas garantidas - RRF'!$AW$3:$AW$387,YEAR('Fluxo dív. garantidas - RRF'!$A6))</f>
        <v>40447572.280000001</v>
      </c>
      <c r="C6" s="133">
        <f>SUMIFS('Dívidas garantidas - RRF'!AT$3:AT$387,'Dívidas garantidas - RRF'!$AV$3:$AV$387,MONTH('Fluxo dív. garantidas - RRF'!$A6),'Dívidas garantidas - RRF'!$AW$3:$AW$387,YEAR('Fluxo dív. garantidas - RRF'!$A6))</f>
        <v>9085992.3300000001</v>
      </c>
      <c r="D6" s="133">
        <f>SUMIFS('Dívidas garantidas - RRF'!AU$3:AU$387,'Dívidas garantidas - RRF'!$AV$3:$AV$387,MONTH('Fluxo dív. garantidas - RRF'!$A6),'Dívidas garantidas - RRF'!$AW$3:$AW$387,YEAR('Fluxo dív. garantidas - RRF'!$A6))</f>
        <v>49533564.609999999</v>
      </c>
      <c r="G6" s="138">
        <f t="shared" ref="G6:G69" si="7">(YEAR(A6)-2022)*100%/9</f>
        <v>0</v>
      </c>
      <c r="H6" s="136">
        <v>44652</v>
      </c>
      <c r="I6" s="137">
        <f t="shared" si="1"/>
        <v>0</v>
      </c>
      <c r="J6" s="137">
        <f t="shared" si="2"/>
        <v>0</v>
      </c>
      <c r="K6" s="137">
        <f t="shared" si="3"/>
        <v>0</v>
      </c>
      <c r="N6" s="140">
        <f t="shared" si="4"/>
        <v>44652</v>
      </c>
      <c r="O6" s="140">
        <f t="shared" si="5"/>
        <v>44682</v>
      </c>
      <c r="P6" s="141">
        <f t="shared" si="6"/>
        <v>49533564.609999999</v>
      </c>
    </row>
    <row r="7" spans="1:16" x14ac:dyDescent="0.25">
      <c r="A7" s="132">
        <v>44682</v>
      </c>
      <c r="B7" s="133">
        <f>SUMIFS('Dívidas garantidas - RRF'!AS$3:AS$387,'Dívidas garantidas - RRF'!$AV$3:$AV$387,MONTH('Fluxo dív. garantidas - RRF'!$A7),'Dívidas garantidas - RRF'!$AW$3:$AW$387,YEAR('Fluxo dív. garantidas - RRF'!$A7))</f>
        <v>46934184.729999997</v>
      </c>
      <c r="C7" s="133">
        <f>SUMIFS('Dívidas garantidas - RRF'!AT$3:AT$387,'Dívidas garantidas - RRF'!$AV$3:$AV$387,MONTH('Fluxo dív. garantidas - RRF'!$A7),'Dívidas garantidas - RRF'!$AW$3:$AW$387,YEAR('Fluxo dív. garantidas - RRF'!$A7))</f>
        <v>18687910.23</v>
      </c>
      <c r="D7" s="133">
        <f>SUMIFS('Dívidas garantidas - RRF'!AU$3:AU$387,'Dívidas garantidas - RRF'!$AV$3:$AV$387,MONTH('Fluxo dív. garantidas - RRF'!$A7),'Dívidas garantidas - RRF'!$AW$3:$AW$387,YEAR('Fluxo dív. garantidas - RRF'!$A7))</f>
        <v>65622094.960000001</v>
      </c>
      <c r="G7" s="138">
        <f t="shared" si="7"/>
        <v>0</v>
      </c>
      <c r="H7" s="136">
        <v>44682</v>
      </c>
      <c r="I7" s="137">
        <f t="shared" si="1"/>
        <v>0</v>
      </c>
      <c r="J7" s="137">
        <f t="shared" si="2"/>
        <v>0</v>
      </c>
      <c r="K7" s="137">
        <f t="shared" si="3"/>
        <v>0</v>
      </c>
      <c r="N7" s="140">
        <f t="shared" si="4"/>
        <v>44682</v>
      </c>
      <c r="O7" s="140">
        <f t="shared" si="5"/>
        <v>44713</v>
      </c>
      <c r="P7" s="141">
        <f t="shared" si="6"/>
        <v>65622094.960000001</v>
      </c>
    </row>
    <row r="8" spans="1:16" x14ac:dyDescent="0.25">
      <c r="A8" s="132">
        <v>44713</v>
      </c>
      <c r="B8" s="133">
        <f>SUMIFS('Dívidas garantidas - RRF'!AS$3:AS$387,'Dívidas garantidas - RRF'!$AV$3:$AV$387,MONTH('Fluxo dív. garantidas - RRF'!$A8),'Dívidas garantidas - RRF'!$AW$3:$AW$387,YEAR('Fluxo dív. garantidas - RRF'!$A8))</f>
        <v>41203890.989999995</v>
      </c>
      <c r="C8" s="133">
        <f>SUMIFS('Dívidas garantidas - RRF'!AT$3:AT$387,'Dívidas garantidas - RRF'!$AV$3:$AV$387,MONTH('Fluxo dív. garantidas - RRF'!$A8),'Dívidas garantidas - RRF'!$AW$3:$AW$387,YEAR('Fluxo dív. garantidas - RRF'!$A8))</f>
        <v>8096662.8799999999</v>
      </c>
      <c r="D8" s="133">
        <f>SUMIFS('Dívidas garantidas - RRF'!AU$3:AU$387,'Dívidas garantidas - RRF'!$AV$3:$AV$387,MONTH('Fluxo dív. garantidas - RRF'!$A8),'Dívidas garantidas - RRF'!$AW$3:$AW$387,YEAR('Fluxo dív. garantidas - RRF'!$A8))</f>
        <v>49300553.869999997</v>
      </c>
      <c r="G8" s="138">
        <f t="shared" si="7"/>
        <v>0</v>
      </c>
      <c r="H8" s="136">
        <v>44713</v>
      </c>
      <c r="I8" s="137">
        <f t="shared" si="1"/>
        <v>0</v>
      </c>
      <c r="J8" s="137">
        <f t="shared" si="2"/>
        <v>0</v>
      </c>
      <c r="K8" s="137">
        <f t="shared" si="3"/>
        <v>0</v>
      </c>
      <c r="N8" s="140">
        <f t="shared" si="4"/>
        <v>44713</v>
      </c>
      <c r="O8" s="140">
        <f t="shared" si="5"/>
        <v>44743</v>
      </c>
      <c r="P8" s="141">
        <f t="shared" si="6"/>
        <v>49300553.869999997</v>
      </c>
    </row>
    <row r="9" spans="1:16" x14ac:dyDescent="0.25">
      <c r="A9" s="132">
        <v>44743</v>
      </c>
      <c r="B9" s="133">
        <f>SUMIFS('Dívidas garantidas - RRF'!AS$3:AS$387,'Dívidas garantidas - RRF'!$AV$3:$AV$387,MONTH('Fluxo dív. garantidas - RRF'!$A9),'Dívidas garantidas - RRF'!$AW$3:$AW$387,YEAR('Fluxo dív. garantidas - RRF'!$A9))</f>
        <v>41665092.230000004</v>
      </c>
      <c r="C9" s="133">
        <f>SUMIFS('Dívidas garantidas - RRF'!AT$3:AT$387,'Dívidas garantidas - RRF'!$AV$3:$AV$387,MONTH('Fluxo dív. garantidas - RRF'!$A9),'Dívidas garantidas - RRF'!$AW$3:$AW$387,YEAR('Fluxo dív. garantidas - RRF'!$A9))</f>
        <v>7986592.3399999999</v>
      </c>
      <c r="D9" s="133">
        <f>SUMIFS('Dívidas garantidas - RRF'!AU$3:AU$387,'Dívidas garantidas - RRF'!$AV$3:$AV$387,MONTH('Fluxo dív. garantidas - RRF'!$A9),'Dívidas garantidas - RRF'!$AW$3:$AW$387,YEAR('Fluxo dív. garantidas - RRF'!$A9))</f>
        <v>49651684.57</v>
      </c>
      <c r="G9" s="138">
        <f t="shared" si="7"/>
        <v>0</v>
      </c>
      <c r="H9" s="136">
        <v>44743</v>
      </c>
      <c r="I9" s="137">
        <f t="shared" si="1"/>
        <v>0</v>
      </c>
      <c r="J9" s="137">
        <f t="shared" si="2"/>
        <v>0</v>
      </c>
      <c r="K9" s="137">
        <f t="shared" si="3"/>
        <v>0</v>
      </c>
      <c r="N9" s="140">
        <f t="shared" si="4"/>
        <v>44743</v>
      </c>
      <c r="O9" s="140">
        <f t="shared" si="5"/>
        <v>44774</v>
      </c>
      <c r="P9" s="141">
        <f t="shared" si="6"/>
        <v>49651684.57</v>
      </c>
    </row>
    <row r="10" spans="1:16" x14ac:dyDescent="0.25">
      <c r="A10" s="132">
        <v>44774</v>
      </c>
      <c r="B10" s="133">
        <f>SUMIFS('Dívidas garantidas - RRF'!AS$3:AS$387,'Dívidas garantidas - RRF'!$AV$3:$AV$387,MONTH('Fluxo dív. garantidas - RRF'!$A10),'Dívidas garantidas - RRF'!$AW$3:$AW$387,YEAR('Fluxo dív. garantidas - RRF'!$A10))</f>
        <v>42112097.870000005</v>
      </c>
      <c r="C10" s="133">
        <f>SUMIFS('Dívidas garantidas - RRF'!AT$3:AT$387,'Dívidas garantidas - RRF'!$AV$3:$AV$387,MONTH('Fluxo dív. garantidas - RRF'!$A10),'Dívidas garantidas - RRF'!$AW$3:$AW$387,YEAR('Fluxo dív. garantidas - RRF'!$A10))</f>
        <v>8197569.0999999996</v>
      </c>
      <c r="D10" s="133">
        <f>SUMIFS('Dívidas garantidas - RRF'!AU$3:AU$387,'Dívidas garantidas - RRF'!$AV$3:$AV$387,MONTH('Fluxo dív. garantidas - RRF'!$A10),'Dívidas garantidas - RRF'!$AW$3:$AW$387,YEAR('Fluxo dív. garantidas - RRF'!$A10))</f>
        <v>50309666.969999999</v>
      </c>
      <c r="G10" s="138">
        <f t="shared" si="7"/>
        <v>0</v>
      </c>
      <c r="H10" s="136">
        <v>44774</v>
      </c>
      <c r="I10" s="137">
        <f t="shared" si="1"/>
        <v>0</v>
      </c>
      <c r="J10" s="137">
        <f t="shared" si="2"/>
        <v>0</v>
      </c>
      <c r="K10" s="137">
        <f t="shared" si="3"/>
        <v>0</v>
      </c>
      <c r="N10" s="140">
        <f t="shared" si="4"/>
        <v>44774</v>
      </c>
      <c r="O10" s="140">
        <f t="shared" si="5"/>
        <v>44805</v>
      </c>
      <c r="P10" s="141">
        <f t="shared" si="6"/>
        <v>50309666.969999999</v>
      </c>
    </row>
    <row r="11" spans="1:16" x14ac:dyDescent="0.25">
      <c r="A11" s="132">
        <v>44805</v>
      </c>
      <c r="B11" s="133">
        <f>SUMIFS('Dívidas garantidas - RRF'!AS$3:AS$387,'Dívidas garantidas - RRF'!$AV$3:$AV$387,MONTH('Fluxo dív. garantidas - RRF'!$A11),'Dívidas garantidas - RRF'!$AW$3:$AW$387,YEAR('Fluxo dív. garantidas - RRF'!$A11))</f>
        <v>174613249.75999999</v>
      </c>
      <c r="C11" s="133">
        <f>SUMIFS('Dívidas garantidas - RRF'!AT$3:AT$387,'Dívidas garantidas - RRF'!$AV$3:$AV$387,MONTH('Fluxo dív. garantidas - RRF'!$A11),'Dívidas garantidas - RRF'!$AW$3:$AW$387,YEAR('Fluxo dív. garantidas - RRF'!$A11))</f>
        <v>26153577.32</v>
      </c>
      <c r="D11" s="133">
        <f>SUMIFS('Dívidas garantidas - RRF'!AU$3:AU$387,'Dívidas garantidas - RRF'!$AV$3:$AV$387,MONTH('Fluxo dív. garantidas - RRF'!$A11),'Dívidas garantidas - RRF'!$AW$3:$AW$387,YEAR('Fluxo dív. garantidas - RRF'!$A11))</f>
        <v>200766827.08000001</v>
      </c>
      <c r="G11" s="138">
        <f t="shared" si="7"/>
        <v>0</v>
      </c>
      <c r="H11" s="136">
        <v>44805</v>
      </c>
      <c r="I11" s="137">
        <f t="shared" si="1"/>
        <v>0</v>
      </c>
      <c r="J11" s="137">
        <f t="shared" si="2"/>
        <v>0</v>
      </c>
      <c r="K11" s="137">
        <f t="shared" si="3"/>
        <v>0</v>
      </c>
      <c r="N11" s="140">
        <f t="shared" si="4"/>
        <v>44805</v>
      </c>
      <c r="O11" s="140">
        <f t="shared" si="5"/>
        <v>44835</v>
      </c>
      <c r="P11" s="141">
        <f t="shared" si="6"/>
        <v>200766827.08000001</v>
      </c>
    </row>
    <row r="12" spans="1:16" x14ac:dyDescent="0.25">
      <c r="A12" s="132">
        <v>44835</v>
      </c>
      <c r="B12" s="133">
        <f>SUMIFS('Dívidas garantidas - RRF'!AS$3:AS$387,'Dívidas garantidas - RRF'!$AV$3:$AV$387,MONTH('Fluxo dív. garantidas - RRF'!$A12),'Dívidas garantidas - RRF'!$AW$3:$AW$387,YEAR('Fluxo dív. garantidas - RRF'!$A12))</f>
        <v>43056830.079999998</v>
      </c>
      <c r="C12" s="133">
        <f>SUMIFS('Dívidas garantidas - RRF'!AT$3:AT$387,'Dívidas garantidas - RRF'!$AV$3:$AV$387,MONTH('Fluxo dív. garantidas - RRF'!$A12),'Dívidas garantidas - RRF'!$AW$3:$AW$387,YEAR('Fluxo dív. garantidas - RRF'!$A12))</f>
        <v>8232072.5700000003</v>
      </c>
      <c r="D12" s="133">
        <f>SUMIFS('Dívidas garantidas - RRF'!AU$3:AU$387,'Dívidas garantidas - RRF'!$AV$3:$AV$387,MONTH('Fluxo dív. garantidas - RRF'!$A12),'Dívidas garantidas - RRF'!$AW$3:$AW$387,YEAR('Fluxo dív. garantidas - RRF'!$A12))</f>
        <v>51288902.649999999</v>
      </c>
      <c r="G12" s="138">
        <f t="shared" si="7"/>
        <v>0</v>
      </c>
      <c r="H12" s="136">
        <v>44835</v>
      </c>
      <c r="I12" s="137">
        <f t="shared" si="1"/>
        <v>0</v>
      </c>
      <c r="J12" s="137">
        <f t="shared" si="2"/>
        <v>0</v>
      </c>
      <c r="K12" s="137">
        <f t="shared" si="3"/>
        <v>0</v>
      </c>
      <c r="N12" s="140">
        <f t="shared" si="4"/>
        <v>44835</v>
      </c>
      <c r="O12" s="140">
        <f t="shared" si="5"/>
        <v>44866</v>
      </c>
      <c r="P12" s="141">
        <f t="shared" si="6"/>
        <v>51288902.649999999</v>
      </c>
    </row>
    <row r="13" spans="1:16" x14ac:dyDescent="0.25">
      <c r="A13" s="132">
        <v>44866</v>
      </c>
      <c r="B13" s="133">
        <f>SUMIFS('Dívidas garantidas - RRF'!AS$3:AS$387,'Dívidas garantidas - RRF'!$AV$3:$AV$387,MONTH('Fluxo dív. garantidas - RRF'!$A13),'Dívidas garantidas - RRF'!$AW$3:$AW$387,YEAR('Fluxo dív. garantidas - RRF'!$A13))</f>
        <v>50980816.900000006</v>
      </c>
      <c r="C13" s="133">
        <f>SUMIFS('Dívidas garantidas - RRF'!AT$3:AT$387,'Dívidas garantidas - RRF'!$AV$3:$AV$387,MONTH('Fluxo dív. garantidas - RRF'!$A13),'Dívidas garantidas - RRF'!$AW$3:$AW$387,YEAR('Fluxo dív. garantidas - RRF'!$A13))</f>
        <v>19836794.870000001</v>
      </c>
      <c r="D13" s="133">
        <f>SUMIFS('Dívidas garantidas - RRF'!AU$3:AU$387,'Dívidas garantidas - RRF'!$AV$3:$AV$387,MONTH('Fluxo dív. garantidas - RRF'!$A13),'Dívidas garantidas - RRF'!$AW$3:$AW$387,YEAR('Fluxo dív. garantidas - RRF'!$A13))</f>
        <v>70817611.769999996</v>
      </c>
      <c r="G13" s="138">
        <f t="shared" si="7"/>
        <v>0</v>
      </c>
      <c r="H13" s="136">
        <v>44866</v>
      </c>
      <c r="I13" s="137">
        <f t="shared" si="1"/>
        <v>0</v>
      </c>
      <c r="J13" s="137">
        <f t="shared" si="2"/>
        <v>0</v>
      </c>
      <c r="K13" s="137">
        <f t="shared" si="3"/>
        <v>0</v>
      </c>
      <c r="N13" s="140">
        <f t="shared" si="4"/>
        <v>44866</v>
      </c>
      <c r="O13" s="140">
        <f t="shared" si="5"/>
        <v>44896</v>
      </c>
      <c r="P13" s="141">
        <f t="shared" si="6"/>
        <v>70817611.769999996</v>
      </c>
    </row>
    <row r="14" spans="1:16" x14ac:dyDescent="0.25">
      <c r="A14" s="132">
        <v>44896</v>
      </c>
      <c r="B14" s="133">
        <f>SUMIFS('Dívidas garantidas - RRF'!AS$3:AS$387,'Dívidas garantidas - RRF'!$AV$3:$AV$387,MONTH('Fluxo dív. garantidas - RRF'!$A14),'Dívidas garantidas - RRF'!$AW$3:$AW$387,YEAR('Fluxo dív. garantidas - RRF'!$A14))</f>
        <v>42079089.090000004</v>
      </c>
      <c r="C14" s="133">
        <f>SUMIFS('Dívidas garantidas - RRF'!AT$3:AT$387,'Dívidas garantidas - RRF'!$AV$3:$AV$387,MONTH('Fluxo dív. garantidas - RRF'!$A14),'Dívidas garantidas - RRF'!$AW$3:$AW$387,YEAR('Fluxo dív. garantidas - RRF'!$A14))</f>
        <v>7408888.9900000002</v>
      </c>
      <c r="D14" s="133">
        <f>SUMIFS('Dívidas garantidas - RRF'!AU$3:AU$387,'Dívidas garantidas - RRF'!$AV$3:$AV$387,MONTH('Fluxo dív. garantidas - RRF'!$A14),'Dívidas garantidas - RRF'!$AW$3:$AW$387,YEAR('Fluxo dív. garantidas - RRF'!$A14))</f>
        <v>49487978.079999998</v>
      </c>
      <c r="G14" s="138">
        <f t="shared" si="7"/>
        <v>0</v>
      </c>
      <c r="H14" s="136">
        <v>44896</v>
      </c>
      <c r="I14" s="137">
        <f t="shared" si="1"/>
        <v>0</v>
      </c>
      <c r="J14" s="137">
        <f t="shared" si="2"/>
        <v>0</v>
      </c>
      <c r="K14" s="137">
        <f t="shared" si="3"/>
        <v>0</v>
      </c>
      <c r="N14" s="140">
        <f t="shared" si="4"/>
        <v>44896</v>
      </c>
      <c r="O14" s="140">
        <f t="shared" si="5"/>
        <v>44927</v>
      </c>
      <c r="P14" s="141">
        <f t="shared" si="6"/>
        <v>49487978.079999998</v>
      </c>
    </row>
    <row r="15" spans="1:16" x14ac:dyDescent="0.25">
      <c r="A15" s="132">
        <v>44927</v>
      </c>
      <c r="B15" s="133">
        <f>SUMIFS('Dívidas garantidas - RRF'!AS$3:AS$387,'Dívidas garantidas - RRF'!$AV$3:$AV$387,MONTH('Fluxo dív. garantidas - RRF'!$A15),'Dívidas garantidas - RRF'!$AW$3:$AW$387,YEAR('Fluxo dív. garantidas - RRF'!$A15))</f>
        <v>41689160.539999999</v>
      </c>
      <c r="C15" s="133">
        <f>SUMIFS('Dívidas garantidas - RRF'!AT$3:AT$387,'Dívidas garantidas - RRF'!$AV$3:$AV$387,MONTH('Fluxo dív. garantidas - RRF'!$A15),'Dívidas garantidas - RRF'!$AW$3:$AW$387,YEAR('Fluxo dív. garantidas - RRF'!$A15))</f>
        <v>7956739.6899999995</v>
      </c>
      <c r="D15" s="133">
        <f>SUMIFS('Dívidas garantidas - RRF'!AU$3:AU$387,'Dívidas garantidas - RRF'!$AV$3:$AV$387,MONTH('Fluxo dív. garantidas - RRF'!$A15),'Dívidas garantidas - RRF'!$AW$3:$AW$387,YEAR('Fluxo dív. garantidas - RRF'!$A15))</f>
        <v>49645900.230000004</v>
      </c>
      <c r="G15" s="138">
        <f t="shared" si="7"/>
        <v>0.1111111111111111</v>
      </c>
      <c r="H15" s="136">
        <v>44927</v>
      </c>
      <c r="I15" s="137">
        <f>K15-J15</f>
        <v>0</v>
      </c>
      <c r="J15" s="137">
        <f>IF(C15&lt;=K15,C15,K15)</f>
        <v>5516211.1366666667</v>
      </c>
      <c r="K15" s="137">
        <f t="shared" si="3"/>
        <v>5516211.1366666667</v>
      </c>
      <c r="N15" s="140">
        <f t="shared" si="4"/>
        <v>44927</v>
      </c>
      <c r="O15" s="140">
        <f t="shared" si="5"/>
        <v>44958</v>
      </c>
      <c r="P15" s="141">
        <f t="shared" si="6"/>
        <v>44129689.093333334</v>
      </c>
    </row>
    <row r="16" spans="1:16" x14ac:dyDescent="0.25">
      <c r="A16" s="132">
        <v>44958</v>
      </c>
      <c r="B16" s="133">
        <f>SUMIFS('Dívidas garantidas - RRF'!AS$3:AS$387,'Dívidas garantidas - RRF'!$AV$3:$AV$387,MONTH('Fluxo dív. garantidas - RRF'!$A16),'Dívidas garantidas - RRF'!$AW$3:$AW$387,YEAR('Fluxo dív. garantidas - RRF'!$A16))</f>
        <v>41725558.489999995</v>
      </c>
      <c r="C16" s="133">
        <f>SUMIFS('Dívidas garantidas - RRF'!AT$3:AT$387,'Dívidas garantidas - RRF'!$AV$3:$AV$387,MONTH('Fluxo dív. garantidas - RRF'!$A16),'Dívidas garantidas - RRF'!$AW$3:$AW$387,YEAR('Fluxo dív. garantidas - RRF'!$A16))</f>
        <v>7481805.1399999997</v>
      </c>
      <c r="D16" s="133">
        <f>SUMIFS('Dívidas garantidas - RRF'!AU$3:AU$387,'Dívidas garantidas - RRF'!$AV$3:$AV$387,MONTH('Fluxo dív. garantidas - RRF'!$A16),'Dívidas garantidas - RRF'!$AW$3:$AW$387,YEAR('Fluxo dív. garantidas - RRF'!$A16))</f>
        <v>49207363.629999995</v>
      </c>
      <c r="G16" s="138">
        <f t="shared" si="7"/>
        <v>0.1111111111111111</v>
      </c>
      <c r="H16" s="136">
        <v>44958</v>
      </c>
      <c r="I16" s="137">
        <f t="shared" ref="I16:I79" si="8">K16-J16</f>
        <v>0</v>
      </c>
      <c r="J16" s="137">
        <f t="shared" ref="J16:J79" si="9">IF(C16&lt;=K16,C16,K16)</f>
        <v>5467484.8477777774</v>
      </c>
      <c r="K16" s="137">
        <f t="shared" ref="K16:K79" si="10">D16*$G16</f>
        <v>5467484.8477777774</v>
      </c>
      <c r="N16" s="140">
        <f t="shared" si="4"/>
        <v>44958</v>
      </c>
      <c r="O16" s="140">
        <f t="shared" si="5"/>
        <v>44986</v>
      </c>
      <c r="P16" s="141">
        <f t="shared" si="6"/>
        <v>43739878.782222219</v>
      </c>
    </row>
    <row r="17" spans="1:16" x14ac:dyDescent="0.25">
      <c r="A17" s="132">
        <v>44986</v>
      </c>
      <c r="B17" s="133">
        <f>SUMIFS('Dívidas garantidas - RRF'!AS$3:AS$387,'Dívidas garantidas - RRF'!$AV$3:$AV$387,MONTH('Fluxo dív. garantidas - RRF'!$A17),'Dívidas garantidas - RRF'!$AW$3:$AW$387,YEAR('Fluxo dív. garantidas - RRF'!$A17))</f>
        <v>132706059.59</v>
      </c>
      <c r="C17" s="133">
        <f>SUMIFS('Dívidas garantidas - RRF'!AT$3:AT$387,'Dívidas garantidas - RRF'!$AV$3:$AV$387,MONTH('Fluxo dív. garantidas - RRF'!$A17),'Dívidas garantidas - RRF'!$AW$3:$AW$387,YEAR('Fluxo dív. garantidas - RRF'!$A17))</f>
        <v>23331524.189999998</v>
      </c>
      <c r="D17" s="133">
        <f>SUMIFS('Dívidas garantidas - RRF'!AU$3:AU$387,'Dívidas garantidas - RRF'!$AV$3:$AV$387,MONTH('Fluxo dív. garantidas - RRF'!$A17),'Dívidas garantidas - RRF'!$AW$3:$AW$387,YEAR('Fluxo dív. garantidas - RRF'!$A17))</f>
        <v>156037583.78</v>
      </c>
      <c r="G17" s="138">
        <f t="shared" si="7"/>
        <v>0.1111111111111111</v>
      </c>
      <c r="H17" s="136">
        <v>44986</v>
      </c>
      <c r="I17" s="137">
        <f t="shared" si="8"/>
        <v>0</v>
      </c>
      <c r="J17" s="137">
        <f t="shared" si="9"/>
        <v>17337509.30888889</v>
      </c>
      <c r="K17" s="137">
        <f t="shared" si="10"/>
        <v>17337509.30888889</v>
      </c>
      <c r="N17" s="140">
        <f t="shared" si="4"/>
        <v>44986</v>
      </c>
      <c r="O17" s="140">
        <f t="shared" si="5"/>
        <v>45017</v>
      </c>
      <c r="P17" s="141">
        <f t="shared" si="6"/>
        <v>138700074.47111112</v>
      </c>
    </row>
    <row r="18" spans="1:16" x14ac:dyDescent="0.25">
      <c r="A18" s="132">
        <v>45017</v>
      </c>
      <c r="B18" s="133">
        <f>SUMIFS('Dívidas garantidas - RRF'!AS$3:AS$387,'Dívidas garantidas - RRF'!$AV$3:$AV$387,MONTH('Fluxo dív. garantidas - RRF'!$A18),'Dívidas garantidas - RRF'!$AW$3:$AW$387,YEAR('Fluxo dív. garantidas - RRF'!$A18))</f>
        <v>41785394.82</v>
      </c>
      <c r="C18" s="133">
        <f>SUMIFS('Dívidas garantidas - RRF'!AT$3:AT$387,'Dívidas garantidas - RRF'!$AV$3:$AV$387,MONTH('Fluxo dív. garantidas - RRF'!$A18),'Dívidas garantidas - RRF'!$AW$3:$AW$387,YEAR('Fluxo dív. garantidas - RRF'!$A18))</f>
        <v>7897283.5499999998</v>
      </c>
      <c r="D18" s="133">
        <f>SUMIFS('Dívidas garantidas - RRF'!AU$3:AU$387,'Dívidas garantidas - RRF'!$AV$3:$AV$387,MONTH('Fluxo dív. garantidas - RRF'!$A18),'Dívidas garantidas - RRF'!$AW$3:$AW$387,YEAR('Fluxo dív. garantidas - RRF'!$A18))</f>
        <v>49682678.370000005</v>
      </c>
      <c r="G18" s="138">
        <f t="shared" si="7"/>
        <v>0.1111111111111111</v>
      </c>
      <c r="H18" s="136">
        <v>45017</v>
      </c>
      <c r="I18" s="137">
        <f t="shared" si="8"/>
        <v>0</v>
      </c>
      <c r="J18" s="137">
        <f t="shared" si="9"/>
        <v>5520297.5966666667</v>
      </c>
      <c r="K18" s="137">
        <f t="shared" si="10"/>
        <v>5520297.5966666667</v>
      </c>
      <c r="N18" s="140">
        <f t="shared" si="4"/>
        <v>45017</v>
      </c>
      <c r="O18" s="140">
        <f t="shared" si="5"/>
        <v>45047</v>
      </c>
      <c r="P18" s="141">
        <f t="shared" si="6"/>
        <v>44162380.773333341</v>
      </c>
    </row>
    <row r="19" spans="1:16" x14ac:dyDescent="0.25">
      <c r="A19" s="132">
        <v>45047</v>
      </c>
      <c r="B19" s="133">
        <f>SUMIFS('Dívidas garantidas - RRF'!AS$3:AS$387,'Dívidas garantidas - RRF'!$AV$3:$AV$387,MONTH('Fluxo dív. garantidas - RRF'!$A19),'Dívidas garantidas - RRF'!$AW$3:$AW$387,YEAR('Fluxo dív. garantidas - RRF'!$A19))</f>
        <v>145131534.59</v>
      </c>
      <c r="C19" s="133">
        <f>SUMIFS('Dívidas garantidas - RRF'!AT$3:AT$387,'Dívidas garantidas - RRF'!$AV$3:$AV$387,MONTH('Fluxo dív. garantidas - RRF'!$A19),'Dívidas garantidas - RRF'!$AW$3:$AW$387,YEAR('Fluxo dív. garantidas - RRF'!$A19))</f>
        <v>18194915.699999999</v>
      </c>
      <c r="D19" s="133">
        <f>SUMIFS('Dívidas garantidas - RRF'!AU$3:AU$387,'Dívidas garantidas - RRF'!$AV$3:$AV$387,MONTH('Fluxo dív. garantidas - RRF'!$A19),'Dívidas garantidas - RRF'!$AW$3:$AW$387,YEAR('Fluxo dív. garantidas - RRF'!$A19))</f>
        <v>163326450.29000002</v>
      </c>
      <c r="G19" s="138">
        <f t="shared" si="7"/>
        <v>0.1111111111111111</v>
      </c>
      <c r="H19" s="136">
        <v>45047</v>
      </c>
      <c r="I19" s="137">
        <f t="shared" si="8"/>
        <v>0</v>
      </c>
      <c r="J19" s="137">
        <f t="shared" si="9"/>
        <v>18147383.365555558</v>
      </c>
      <c r="K19" s="137">
        <f t="shared" si="10"/>
        <v>18147383.365555558</v>
      </c>
      <c r="N19" s="140">
        <f t="shared" si="4"/>
        <v>45047</v>
      </c>
      <c r="O19" s="140">
        <f t="shared" si="5"/>
        <v>45078</v>
      </c>
      <c r="P19" s="141">
        <f t="shared" si="6"/>
        <v>145179066.92444447</v>
      </c>
    </row>
    <row r="20" spans="1:16" x14ac:dyDescent="0.25">
      <c r="A20" s="132">
        <v>45078</v>
      </c>
      <c r="B20" s="133">
        <f>SUMIFS('Dívidas garantidas - RRF'!AS$3:AS$387,'Dívidas garantidas - RRF'!$AV$3:$AV$387,MONTH('Fluxo dív. garantidas - RRF'!$A20),'Dívidas garantidas - RRF'!$AW$3:$AW$387,YEAR('Fluxo dív. garantidas - RRF'!$A20))</f>
        <v>41848000.710000001</v>
      </c>
      <c r="C20" s="133">
        <f>SUMIFS('Dívidas garantidas - RRF'!AT$3:AT$387,'Dívidas garantidas - RRF'!$AV$3:$AV$387,MONTH('Fluxo dív. garantidas - RRF'!$A20),'Dívidas garantidas - RRF'!$AW$3:$AW$387,YEAR('Fluxo dív. garantidas - RRF'!$A20))</f>
        <v>7352605.4500000002</v>
      </c>
      <c r="D20" s="133">
        <f>SUMIFS('Dívidas garantidas - RRF'!AU$3:AU$387,'Dívidas garantidas - RRF'!$AV$3:$AV$387,MONTH('Fluxo dív. garantidas - RRF'!$A20),'Dívidas garantidas - RRF'!$AW$3:$AW$387,YEAR('Fluxo dív. garantidas - RRF'!$A20))</f>
        <v>49200606.159999996</v>
      </c>
      <c r="G20" s="138">
        <f t="shared" si="7"/>
        <v>0.1111111111111111</v>
      </c>
      <c r="H20" s="136">
        <v>45078</v>
      </c>
      <c r="I20" s="137">
        <f t="shared" si="8"/>
        <v>0</v>
      </c>
      <c r="J20" s="137">
        <f t="shared" si="9"/>
        <v>5466734.0177777773</v>
      </c>
      <c r="K20" s="137">
        <f t="shared" si="10"/>
        <v>5466734.0177777773</v>
      </c>
      <c r="N20" s="140">
        <f t="shared" si="4"/>
        <v>45078</v>
      </c>
      <c r="O20" s="140">
        <f t="shared" si="5"/>
        <v>45108</v>
      </c>
      <c r="P20" s="141">
        <f t="shared" si="6"/>
        <v>43733872.142222218</v>
      </c>
    </row>
    <row r="21" spans="1:16" x14ac:dyDescent="0.25">
      <c r="A21" s="132">
        <v>45108</v>
      </c>
      <c r="B21" s="133">
        <f>SUMIFS('Dívidas garantidas - RRF'!AS$3:AS$387,'Dívidas garantidas - RRF'!$AV$3:$AV$387,MONTH('Fluxo dív. garantidas - RRF'!$A21),'Dívidas garantidas - RRF'!$AW$3:$AW$387,YEAR('Fluxo dív. garantidas - RRF'!$A21))</f>
        <v>41879779.329999998</v>
      </c>
      <c r="C21" s="133">
        <f>SUMIFS('Dívidas garantidas - RRF'!AT$3:AT$387,'Dívidas garantidas - RRF'!$AV$3:$AV$387,MONTH('Fluxo dív. garantidas - RRF'!$A21),'Dívidas garantidas - RRF'!$AW$3:$AW$387,YEAR('Fluxo dív. garantidas - RRF'!$A21))</f>
        <v>7403596.8700000001</v>
      </c>
      <c r="D21" s="133">
        <f>SUMIFS('Dívidas garantidas - RRF'!AU$3:AU$387,'Dívidas garantidas - RRF'!$AV$3:$AV$387,MONTH('Fluxo dív. garantidas - RRF'!$A21),'Dívidas garantidas - RRF'!$AW$3:$AW$387,YEAR('Fluxo dív. garantidas - RRF'!$A21))</f>
        <v>49283376.200000003</v>
      </c>
      <c r="G21" s="138">
        <f t="shared" si="7"/>
        <v>0.1111111111111111</v>
      </c>
      <c r="H21" s="136">
        <v>45108</v>
      </c>
      <c r="I21" s="137">
        <f t="shared" si="8"/>
        <v>0</v>
      </c>
      <c r="J21" s="137">
        <f t="shared" si="9"/>
        <v>5475930.6888888888</v>
      </c>
      <c r="K21" s="137">
        <f t="shared" si="10"/>
        <v>5475930.6888888888</v>
      </c>
      <c r="N21" s="140">
        <f t="shared" si="4"/>
        <v>45108</v>
      </c>
      <c r="O21" s="140">
        <f t="shared" si="5"/>
        <v>45139</v>
      </c>
      <c r="P21" s="141">
        <f t="shared" si="6"/>
        <v>43807445.51111111</v>
      </c>
    </row>
    <row r="22" spans="1:16" x14ac:dyDescent="0.25">
      <c r="A22" s="132">
        <v>45139</v>
      </c>
      <c r="B22" s="133">
        <f>SUMIFS('Dívidas garantidas - RRF'!AS$3:AS$387,'Dívidas garantidas - RRF'!$AV$3:$AV$387,MONTH('Fluxo dív. garantidas - RRF'!$A22),'Dívidas garantidas - RRF'!$AW$3:$AW$387,YEAR('Fluxo dív. garantidas - RRF'!$A22))</f>
        <v>41911582.68</v>
      </c>
      <c r="C22" s="133">
        <f>SUMIFS('Dívidas garantidas - RRF'!AT$3:AT$387,'Dívidas garantidas - RRF'!$AV$3:$AV$387,MONTH('Fluxo dív. garantidas - RRF'!$A22),'Dívidas garantidas - RRF'!$AW$3:$AW$387,YEAR('Fluxo dív. garantidas - RRF'!$A22))</f>
        <v>6826868.8399999999</v>
      </c>
      <c r="D22" s="133">
        <f>SUMIFS('Dívidas garantidas - RRF'!AU$3:AU$387,'Dívidas garantidas - RRF'!$AV$3:$AV$387,MONTH('Fluxo dív. garantidas - RRF'!$A22),'Dívidas garantidas - RRF'!$AW$3:$AW$387,YEAR('Fluxo dív. garantidas - RRF'!$A22))</f>
        <v>48738451.519999996</v>
      </c>
      <c r="G22" s="138">
        <f t="shared" si="7"/>
        <v>0.1111111111111111</v>
      </c>
      <c r="H22" s="136">
        <v>45139</v>
      </c>
      <c r="I22" s="137">
        <f t="shared" si="8"/>
        <v>0</v>
      </c>
      <c r="J22" s="137">
        <f t="shared" si="9"/>
        <v>5415383.5022222213</v>
      </c>
      <c r="K22" s="137">
        <f t="shared" si="10"/>
        <v>5415383.5022222213</v>
      </c>
      <c r="N22" s="140">
        <f t="shared" si="4"/>
        <v>45139</v>
      </c>
      <c r="O22" s="140">
        <f t="shared" si="5"/>
        <v>45170</v>
      </c>
      <c r="P22" s="141">
        <f t="shared" si="6"/>
        <v>43323068.017777771</v>
      </c>
    </row>
    <row r="23" spans="1:16" x14ac:dyDescent="0.25">
      <c r="A23" s="132">
        <v>45170</v>
      </c>
      <c r="B23" s="133">
        <f>SUMIFS('Dívidas garantidas - RRF'!AS$3:AS$387,'Dívidas garantidas - RRF'!$AV$3:$AV$387,MONTH('Fluxo dív. garantidas - RRF'!$A23),'Dívidas garantidas - RRF'!$AW$3:$AW$387,YEAR('Fluxo dív. garantidas - RRF'!$A23))</f>
        <v>160704499.60000002</v>
      </c>
      <c r="C23" s="133">
        <f>SUMIFS('Dívidas garantidas - RRF'!AT$3:AT$387,'Dívidas garantidas - RRF'!$AV$3:$AV$387,MONTH('Fluxo dív. garantidas - RRF'!$A23),'Dívidas garantidas - RRF'!$AW$3:$AW$387,YEAR('Fluxo dív. garantidas - RRF'!$A23))</f>
        <v>23386386.629999999</v>
      </c>
      <c r="D23" s="133">
        <f>SUMIFS('Dívidas garantidas - RRF'!AU$3:AU$387,'Dívidas garantidas - RRF'!$AV$3:$AV$387,MONTH('Fluxo dív. garantidas - RRF'!$A23),'Dívidas garantidas - RRF'!$AW$3:$AW$387,YEAR('Fluxo dív. garantidas - RRF'!$A23))</f>
        <v>184090886.23000002</v>
      </c>
      <c r="G23" s="138">
        <f t="shared" si="7"/>
        <v>0.1111111111111111</v>
      </c>
      <c r="H23" s="136">
        <v>45170</v>
      </c>
      <c r="I23" s="137">
        <f t="shared" si="8"/>
        <v>0</v>
      </c>
      <c r="J23" s="137">
        <f t="shared" si="9"/>
        <v>20454542.914444447</v>
      </c>
      <c r="K23" s="137">
        <f t="shared" si="10"/>
        <v>20454542.914444447</v>
      </c>
      <c r="N23" s="140">
        <f t="shared" si="4"/>
        <v>45170</v>
      </c>
      <c r="O23" s="140">
        <f t="shared" si="5"/>
        <v>45200</v>
      </c>
      <c r="P23" s="141">
        <f t="shared" si="6"/>
        <v>163636343.31555557</v>
      </c>
    </row>
    <row r="24" spans="1:16" x14ac:dyDescent="0.25">
      <c r="A24" s="132">
        <v>45200</v>
      </c>
      <c r="B24" s="133">
        <f>SUMIFS('Dívidas garantidas - RRF'!AS$3:AS$387,'Dívidas garantidas - RRF'!$AV$3:$AV$387,MONTH('Fluxo dív. garantidas - RRF'!$A24),'Dívidas garantidas - RRF'!$AW$3:$AW$387,YEAR('Fluxo dív. garantidas - RRF'!$A24))</f>
        <v>41973708.210000001</v>
      </c>
      <c r="C24" s="133">
        <f>SUMIFS('Dívidas garantidas - RRF'!AT$3:AT$387,'Dívidas garantidas - RRF'!$AV$3:$AV$387,MONTH('Fluxo dív. garantidas - RRF'!$A24),'Dívidas garantidas - RRF'!$AW$3:$AW$387,YEAR('Fluxo dív. garantidas - RRF'!$A24))</f>
        <v>6976094.6200000001</v>
      </c>
      <c r="D24" s="133">
        <f>SUMIFS('Dívidas garantidas - RRF'!AU$3:AU$387,'Dívidas garantidas - RRF'!$AV$3:$AV$387,MONTH('Fluxo dív. garantidas - RRF'!$A24),'Dívidas garantidas - RRF'!$AW$3:$AW$387,YEAR('Fluxo dív. garantidas - RRF'!$A24))</f>
        <v>48949802.829999998</v>
      </c>
      <c r="G24" s="138">
        <f t="shared" si="7"/>
        <v>0.1111111111111111</v>
      </c>
      <c r="H24" s="136">
        <v>45200</v>
      </c>
      <c r="I24" s="137">
        <f t="shared" si="8"/>
        <v>0</v>
      </c>
      <c r="J24" s="137">
        <f t="shared" si="9"/>
        <v>5438866.9811111102</v>
      </c>
      <c r="K24" s="137">
        <f t="shared" si="10"/>
        <v>5438866.9811111102</v>
      </c>
      <c r="N24" s="140">
        <f t="shared" si="4"/>
        <v>45200</v>
      </c>
      <c r="O24" s="140">
        <f t="shared" si="5"/>
        <v>45231</v>
      </c>
      <c r="P24" s="141">
        <f t="shared" si="6"/>
        <v>43510935.848888889</v>
      </c>
    </row>
    <row r="25" spans="1:16" x14ac:dyDescent="0.25">
      <c r="A25" s="132">
        <v>45231</v>
      </c>
      <c r="B25" s="133">
        <f>SUMIFS('Dívidas garantidas - RRF'!AS$3:AS$387,'Dívidas garantidas - RRF'!$AV$3:$AV$387,MONTH('Fluxo dív. garantidas - RRF'!$A25),'Dívidas garantidas - RRF'!$AW$3:$AW$387,YEAR('Fluxo dív. garantidas - RRF'!$A25))</f>
        <v>145965413.04000002</v>
      </c>
      <c r="C25" s="133">
        <f>SUMIFS('Dívidas garantidas - RRF'!AT$3:AT$387,'Dívidas garantidas - RRF'!$AV$3:$AV$387,MONTH('Fluxo dív. garantidas - RRF'!$A25),'Dívidas garantidas - RRF'!$AW$3:$AW$387,YEAR('Fluxo dív. garantidas - RRF'!$A25))</f>
        <v>18112490.57</v>
      </c>
      <c r="D25" s="133">
        <f>SUMIFS('Dívidas garantidas - RRF'!AU$3:AU$387,'Dívidas garantidas - RRF'!$AV$3:$AV$387,MONTH('Fluxo dív. garantidas - RRF'!$A25),'Dívidas garantidas - RRF'!$AW$3:$AW$387,YEAR('Fluxo dív. garantidas - RRF'!$A25))</f>
        <v>164077903.61000001</v>
      </c>
      <c r="G25" s="138">
        <f t="shared" si="7"/>
        <v>0.1111111111111111</v>
      </c>
      <c r="H25" s="136">
        <v>45231</v>
      </c>
      <c r="I25" s="137">
        <f t="shared" si="8"/>
        <v>118387.60888889059</v>
      </c>
      <c r="J25" s="137">
        <f t="shared" si="9"/>
        <v>18112490.57</v>
      </c>
      <c r="K25" s="137">
        <f t="shared" si="10"/>
        <v>18230878.178888891</v>
      </c>
      <c r="N25" s="140">
        <f t="shared" si="4"/>
        <v>45231</v>
      </c>
      <c r="O25" s="140">
        <f t="shared" si="5"/>
        <v>45261</v>
      </c>
      <c r="P25" s="141">
        <f t="shared" si="6"/>
        <v>145847025.43111113</v>
      </c>
    </row>
    <row r="26" spans="1:16" x14ac:dyDescent="0.25">
      <c r="A26" s="132">
        <v>45261</v>
      </c>
      <c r="B26" s="133">
        <f>SUMIFS('Dívidas garantidas - RRF'!AS$3:AS$387,'Dívidas garantidas - RRF'!$AV$3:$AV$387,MONTH('Fluxo dív. garantidas - RRF'!$A26),'Dívidas garantidas - RRF'!$AW$3:$AW$387,YEAR('Fluxo dív. garantidas - RRF'!$A26))</f>
        <v>42041239.839999996</v>
      </c>
      <c r="C26" s="133">
        <f>SUMIFS('Dívidas garantidas - RRF'!AT$3:AT$387,'Dívidas garantidas - RRF'!$AV$3:$AV$387,MONTH('Fluxo dív. garantidas - RRF'!$A26),'Dívidas garantidas - RRF'!$AW$3:$AW$387,YEAR('Fluxo dív. garantidas - RRF'!$A26))</f>
        <v>6469179.8399999999</v>
      </c>
      <c r="D26" s="133">
        <f>SUMIFS('Dívidas garantidas - RRF'!AU$3:AU$387,'Dívidas garantidas - RRF'!$AV$3:$AV$387,MONTH('Fluxo dív. garantidas - RRF'!$A26),'Dívidas garantidas - RRF'!$AW$3:$AW$387,YEAR('Fluxo dív. garantidas - RRF'!$A26))</f>
        <v>48510419.68</v>
      </c>
      <c r="G26" s="138">
        <f t="shared" si="7"/>
        <v>0.1111111111111111</v>
      </c>
      <c r="H26" s="136">
        <v>45261</v>
      </c>
      <c r="I26" s="137">
        <f t="shared" si="8"/>
        <v>0</v>
      </c>
      <c r="J26" s="137">
        <f t="shared" si="9"/>
        <v>5390046.6311111106</v>
      </c>
      <c r="K26" s="137">
        <f t="shared" si="10"/>
        <v>5390046.6311111106</v>
      </c>
      <c r="N26" s="140">
        <f t="shared" si="4"/>
        <v>45261</v>
      </c>
      <c r="O26" s="140">
        <f t="shared" si="5"/>
        <v>45292</v>
      </c>
      <c r="P26" s="141">
        <f t="shared" si="6"/>
        <v>43120373.048888892</v>
      </c>
    </row>
    <row r="27" spans="1:16" x14ac:dyDescent="0.25">
      <c r="A27" s="132">
        <v>45292</v>
      </c>
      <c r="B27" s="133">
        <f>SUMIFS('Dívidas garantidas - RRF'!AS$3:AS$387,'Dívidas garantidas - RRF'!$AV$3:$AV$387,MONTH('Fluxo dív. garantidas - RRF'!$A27),'Dívidas garantidas - RRF'!$AW$3:$AW$387,YEAR('Fluxo dív. garantidas - RRF'!$A27))</f>
        <v>42067392.159999996</v>
      </c>
      <c r="C27" s="133">
        <f>SUMIFS('Dívidas garantidas - RRF'!AT$3:AT$387,'Dívidas garantidas - RRF'!$AV$3:$AV$387,MONTH('Fluxo dív. garantidas - RRF'!$A27),'Dívidas garantidas - RRF'!$AW$3:$AW$387,YEAR('Fluxo dív. garantidas - RRF'!$A27))</f>
        <v>6782358.8500000006</v>
      </c>
      <c r="D27" s="133">
        <f>SUMIFS('Dívidas garantidas - RRF'!AU$3:AU$387,'Dívidas garantidas - RRF'!$AV$3:$AV$387,MONTH('Fluxo dív. garantidas - RRF'!$A27),'Dívidas garantidas - RRF'!$AW$3:$AW$387,YEAR('Fluxo dív. garantidas - RRF'!$A27))</f>
        <v>48849751.009999998</v>
      </c>
      <c r="G27" s="138">
        <f t="shared" si="7"/>
        <v>0.22222222222222221</v>
      </c>
      <c r="H27" s="136">
        <v>45292</v>
      </c>
      <c r="I27" s="137">
        <f t="shared" si="8"/>
        <v>4073141.3744444428</v>
      </c>
      <c r="J27" s="137">
        <f t="shared" si="9"/>
        <v>6782358.8500000006</v>
      </c>
      <c r="K27" s="137">
        <f t="shared" si="10"/>
        <v>10855500.224444443</v>
      </c>
      <c r="N27" s="140">
        <f t="shared" si="4"/>
        <v>45292</v>
      </c>
      <c r="O27" s="140">
        <f t="shared" si="5"/>
        <v>45323</v>
      </c>
      <c r="P27" s="141">
        <f t="shared" si="6"/>
        <v>37994250.785555556</v>
      </c>
    </row>
    <row r="28" spans="1:16" x14ac:dyDescent="0.25">
      <c r="A28" s="132">
        <v>45323</v>
      </c>
      <c r="B28" s="133">
        <f>SUMIFS('Dívidas garantidas - RRF'!AS$3:AS$387,'Dívidas garantidas - RRF'!$AV$3:$AV$387,MONTH('Fluxo dív. garantidas - RRF'!$A28),'Dívidas garantidas - RRF'!$AW$3:$AW$387,YEAR('Fluxo dív. garantidas - RRF'!$A28))</f>
        <v>42093635.630000003</v>
      </c>
      <c r="C28" s="133">
        <f>SUMIFS('Dívidas garantidas - RRF'!AT$3:AT$387,'Dívidas garantidas - RRF'!$AV$3:$AV$387,MONTH('Fluxo dív. garantidas - RRF'!$A28),'Dívidas garantidas - RRF'!$AW$3:$AW$387,YEAR('Fluxo dív. garantidas - RRF'!$A28))</f>
        <v>6700094.1900000004</v>
      </c>
      <c r="D28" s="133">
        <f>SUMIFS('Dívidas garantidas - RRF'!AU$3:AU$387,'Dívidas garantidas - RRF'!$AV$3:$AV$387,MONTH('Fluxo dív. garantidas - RRF'!$A28),'Dívidas garantidas - RRF'!$AW$3:$AW$387,YEAR('Fluxo dív. garantidas - RRF'!$A28))</f>
        <v>48793729.82</v>
      </c>
      <c r="G28" s="138">
        <f t="shared" si="7"/>
        <v>0.22222222222222221</v>
      </c>
      <c r="H28" s="136">
        <v>45323</v>
      </c>
      <c r="I28" s="137">
        <f t="shared" si="8"/>
        <v>4142956.8811111106</v>
      </c>
      <c r="J28" s="137">
        <f t="shared" si="9"/>
        <v>6700094.1900000004</v>
      </c>
      <c r="K28" s="137">
        <f t="shared" si="10"/>
        <v>10843051.071111111</v>
      </c>
      <c r="N28" s="140">
        <f t="shared" si="4"/>
        <v>45323</v>
      </c>
      <c r="O28" s="140">
        <f t="shared" si="5"/>
        <v>45352</v>
      </c>
      <c r="P28" s="141">
        <f t="shared" si="6"/>
        <v>37950678.748888887</v>
      </c>
    </row>
    <row r="29" spans="1:16" x14ac:dyDescent="0.25">
      <c r="A29" s="132">
        <v>45352</v>
      </c>
      <c r="B29" s="133">
        <f>SUMIFS('Dívidas garantidas - RRF'!AS$3:AS$387,'Dívidas garantidas - RRF'!$AV$3:$AV$387,MONTH('Fluxo dív. garantidas - RRF'!$A29),'Dívidas garantidas - RRF'!$AW$3:$AW$387,YEAR('Fluxo dív. garantidas - RRF'!$A29))</f>
        <v>141840411.47</v>
      </c>
      <c r="C29" s="133">
        <f>SUMIFS('Dívidas garantidas - RRF'!AT$3:AT$387,'Dívidas garantidas - RRF'!$AV$3:$AV$387,MONTH('Fluxo dív. garantidas - RRF'!$A29),'Dívidas garantidas - RRF'!$AW$3:$AW$387,YEAR('Fluxo dív. garantidas - RRF'!$A29))</f>
        <v>21624483.02</v>
      </c>
      <c r="D29" s="133">
        <f>SUMIFS('Dívidas garantidas - RRF'!AU$3:AU$387,'Dívidas garantidas - RRF'!$AV$3:$AV$387,MONTH('Fluxo dív. garantidas - RRF'!$A29),'Dívidas garantidas - RRF'!$AW$3:$AW$387,YEAR('Fluxo dív. garantidas - RRF'!$A29))</f>
        <v>163464894.49000001</v>
      </c>
      <c r="G29" s="138">
        <f t="shared" si="7"/>
        <v>0.22222222222222221</v>
      </c>
      <c r="H29" s="136">
        <v>45352</v>
      </c>
      <c r="I29" s="137">
        <f t="shared" si="8"/>
        <v>14701049.088888887</v>
      </c>
      <c r="J29" s="137">
        <f t="shared" si="9"/>
        <v>21624483.02</v>
      </c>
      <c r="K29" s="137">
        <f t="shared" si="10"/>
        <v>36325532.108888887</v>
      </c>
      <c r="N29" s="140">
        <f t="shared" si="4"/>
        <v>45352</v>
      </c>
      <c r="O29" s="140">
        <f t="shared" si="5"/>
        <v>45383</v>
      </c>
      <c r="P29" s="141">
        <f t="shared" si="6"/>
        <v>127139362.38111112</v>
      </c>
    </row>
    <row r="30" spans="1:16" x14ac:dyDescent="0.25">
      <c r="A30" s="132">
        <v>45383</v>
      </c>
      <c r="B30" s="133">
        <f>SUMIFS('Dívidas garantidas - RRF'!AS$3:AS$387,'Dívidas garantidas - RRF'!$AV$3:$AV$387,MONTH('Fluxo dív. garantidas - RRF'!$A30),'Dívidas garantidas - RRF'!$AW$3:$AW$387,YEAR('Fluxo dív. garantidas - RRF'!$A30))</f>
        <v>42145840.049999997</v>
      </c>
      <c r="C30" s="133">
        <f>SUMIFS('Dívidas garantidas - RRF'!AT$3:AT$387,'Dívidas garantidas - RRF'!$AV$3:$AV$387,MONTH('Fluxo dív. garantidas - RRF'!$A30),'Dívidas garantidas - RRF'!$AW$3:$AW$387,YEAR('Fluxo dív. garantidas - RRF'!$A30))</f>
        <v>6537083.3300000001</v>
      </c>
      <c r="D30" s="133">
        <f>SUMIFS('Dívidas garantidas - RRF'!AU$3:AU$387,'Dívidas garantidas - RRF'!$AV$3:$AV$387,MONTH('Fluxo dív. garantidas - RRF'!$A30),'Dívidas garantidas - RRF'!$AW$3:$AW$387,YEAR('Fluxo dív. garantidas - RRF'!$A30))</f>
        <v>48682923.379999995</v>
      </c>
      <c r="G30" s="138">
        <f t="shared" si="7"/>
        <v>0.22222222222222221</v>
      </c>
      <c r="H30" s="136">
        <v>45383</v>
      </c>
      <c r="I30" s="137">
        <f t="shared" si="8"/>
        <v>4281344.0877777766</v>
      </c>
      <c r="J30" s="137">
        <f t="shared" si="9"/>
        <v>6537083.3300000001</v>
      </c>
      <c r="K30" s="137">
        <f t="shared" si="10"/>
        <v>10818427.417777777</v>
      </c>
      <c r="N30" s="140">
        <f t="shared" si="4"/>
        <v>45383</v>
      </c>
      <c r="O30" s="140">
        <f t="shared" si="5"/>
        <v>45413</v>
      </c>
      <c r="P30" s="141">
        <f t="shared" si="6"/>
        <v>37864495.962222219</v>
      </c>
    </row>
    <row r="31" spans="1:16" x14ac:dyDescent="0.25">
      <c r="A31" s="132">
        <v>45413</v>
      </c>
      <c r="B31" s="133">
        <f>SUMIFS('Dívidas garantidas - RRF'!AS$3:AS$387,'Dívidas garantidas - RRF'!$AV$3:$AV$387,MONTH('Fluxo dív. garantidas - RRF'!$A31),'Dívidas garantidas - RRF'!$AW$3:$AW$387,YEAR('Fluxo dív. garantidas - RRF'!$A31))</f>
        <v>146684343.82999998</v>
      </c>
      <c r="C31" s="133">
        <f>SUMIFS('Dívidas garantidas - RRF'!AT$3:AT$387,'Dívidas garantidas - RRF'!$AV$3:$AV$387,MONTH('Fluxo dív. garantidas - RRF'!$A31),'Dívidas garantidas - RRF'!$AW$3:$AW$387,YEAR('Fluxo dív. garantidas - RRF'!$A31))</f>
        <v>16879067.850000001</v>
      </c>
      <c r="D31" s="133">
        <f>SUMIFS('Dívidas garantidas - RRF'!AU$3:AU$387,'Dívidas garantidas - RRF'!$AV$3:$AV$387,MONTH('Fluxo dív. garantidas - RRF'!$A31),'Dívidas garantidas - RRF'!$AW$3:$AW$387,YEAR('Fluxo dív. garantidas - RRF'!$A31))</f>
        <v>163563411.68000001</v>
      </c>
      <c r="G31" s="138">
        <f t="shared" si="7"/>
        <v>0.22222222222222221</v>
      </c>
      <c r="H31" s="136">
        <v>45413</v>
      </c>
      <c r="I31" s="137">
        <f t="shared" si="8"/>
        <v>19468356.967777774</v>
      </c>
      <c r="J31" s="137">
        <f t="shared" si="9"/>
        <v>16879067.850000001</v>
      </c>
      <c r="K31" s="137">
        <f t="shared" si="10"/>
        <v>36347424.817777775</v>
      </c>
      <c r="N31" s="140">
        <f t="shared" si="4"/>
        <v>45413</v>
      </c>
      <c r="O31" s="140">
        <f t="shared" si="5"/>
        <v>45444</v>
      </c>
      <c r="P31" s="141">
        <f t="shared" si="6"/>
        <v>127215986.86222222</v>
      </c>
    </row>
    <row r="32" spans="1:16" x14ac:dyDescent="0.25">
      <c r="A32" s="132">
        <v>45444</v>
      </c>
      <c r="B32" s="133">
        <f>SUMIFS('Dívidas garantidas - RRF'!AS$3:AS$387,'Dívidas garantidas - RRF'!$AV$3:$AV$387,MONTH('Fluxo dív. garantidas - RRF'!$A32),'Dívidas garantidas - RRF'!$AW$3:$AW$387,YEAR('Fluxo dív. garantidas - RRF'!$A32))</f>
        <v>42197541.510000005</v>
      </c>
      <c r="C32" s="133">
        <f>SUMIFS('Dívidas garantidas - RRF'!AT$3:AT$387,'Dívidas garantidas - RRF'!$AV$3:$AV$387,MONTH('Fluxo dív. garantidas - RRF'!$A32),'Dívidas garantidas - RRF'!$AW$3:$AW$387,YEAR('Fluxo dív. garantidas - RRF'!$A32))</f>
        <v>6690223.96</v>
      </c>
      <c r="D32" s="133">
        <f>SUMIFS('Dívidas garantidas - RRF'!AU$3:AU$387,'Dívidas garantidas - RRF'!$AV$3:$AV$387,MONTH('Fluxo dív. garantidas - RRF'!$A32),'Dívidas garantidas - RRF'!$AW$3:$AW$387,YEAR('Fluxo dív. garantidas - RRF'!$A32))</f>
        <v>48887765.469999999</v>
      </c>
      <c r="G32" s="138">
        <f t="shared" si="7"/>
        <v>0.22222222222222221</v>
      </c>
      <c r="H32" s="136">
        <v>45444</v>
      </c>
      <c r="I32" s="137">
        <f t="shared" si="8"/>
        <v>4173723.9222222222</v>
      </c>
      <c r="J32" s="137">
        <f t="shared" si="9"/>
        <v>6690223.96</v>
      </c>
      <c r="K32" s="137">
        <f t="shared" si="10"/>
        <v>10863947.882222222</v>
      </c>
      <c r="N32" s="140">
        <f t="shared" si="4"/>
        <v>45444</v>
      </c>
      <c r="O32" s="140">
        <f t="shared" si="5"/>
        <v>45474</v>
      </c>
      <c r="P32" s="141">
        <f t="shared" si="6"/>
        <v>38023817.587777779</v>
      </c>
    </row>
    <row r="33" spans="1:16" x14ac:dyDescent="0.25">
      <c r="A33" s="132">
        <v>45474</v>
      </c>
      <c r="B33" s="133">
        <f>SUMIFS('Dívidas garantidas - RRF'!AS$3:AS$387,'Dívidas garantidas - RRF'!$AV$3:$AV$387,MONTH('Fluxo dív. garantidas - RRF'!$A33),'Dívidas garantidas - RRF'!$AW$3:$AW$387,YEAR('Fluxo dív. garantidas - RRF'!$A33))</f>
        <v>42222794.149999999</v>
      </c>
      <c r="C33" s="133">
        <f>SUMIFS('Dívidas garantidas - RRF'!AT$3:AT$387,'Dívidas garantidas - RRF'!$AV$3:$AV$387,MONTH('Fluxo dív. garantidas - RRF'!$A33),'Dívidas garantidas - RRF'!$AW$3:$AW$387,YEAR('Fluxo dív. garantidas - RRF'!$A33))</f>
        <v>5773221.6799999997</v>
      </c>
      <c r="D33" s="133">
        <f>SUMIFS('Dívidas garantidas - RRF'!AU$3:AU$387,'Dívidas garantidas - RRF'!$AV$3:$AV$387,MONTH('Fluxo dív. garantidas - RRF'!$A33),'Dívidas garantidas - RRF'!$AW$3:$AW$387,YEAR('Fluxo dív. garantidas - RRF'!$A33))</f>
        <v>47996015.829999998</v>
      </c>
      <c r="G33" s="138">
        <f t="shared" si="7"/>
        <v>0.22222222222222221</v>
      </c>
      <c r="H33" s="136">
        <v>45474</v>
      </c>
      <c r="I33" s="137">
        <f t="shared" si="8"/>
        <v>4892559.6155555546</v>
      </c>
      <c r="J33" s="137">
        <f t="shared" si="9"/>
        <v>5773221.6799999997</v>
      </c>
      <c r="K33" s="137">
        <f t="shared" si="10"/>
        <v>10665781.295555554</v>
      </c>
      <c r="N33" s="140">
        <f t="shared" si="4"/>
        <v>45474</v>
      </c>
      <c r="O33" s="140">
        <f t="shared" si="5"/>
        <v>45505</v>
      </c>
      <c r="P33" s="141">
        <f t="shared" si="6"/>
        <v>37330234.534444444</v>
      </c>
    </row>
    <row r="34" spans="1:16" x14ac:dyDescent="0.25">
      <c r="A34" s="132">
        <v>45505</v>
      </c>
      <c r="B34" s="133">
        <f>SUMIFS('Dívidas garantidas - RRF'!AS$3:AS$387,'Dívidas garantidas - RRF'!$AV$3:$AV$387,MONTH('Fluxo dív. garantidas - RRF'!$A34),'Dívidas garantidas - RRF'!$AW$3:$AW$387,YEAR('Fluxo dív. garantidas - RRF'!$A34))</f>
        <v>42249230.789999999</v>
      </c>
      <c r="C34" s="133">
        <f>SUMIFS('Dívidas garantidas - RRF'!AT$3:AT$387,'Dívidas garantidas - RRF'!$AV$3:$AV$387,MONTH('Fluxo dív. garantidas - RRF'!$A34),'Dívidas garantidas - RRF'!$AW$3:$AW$387,YEAR('Fluxo dív. garantidas - RRF'!$A34))</f>
        <v>6208612.6400000006</v>
      </c>
      <c r="D34" s="133">
        <f>SUMIFS('Dívidas garantidas - RRF'!AU$3:AU$387,'Dívidas garantidas - RRF'!$AV$3:$AV$387,MONTH('Fluxo dív. garantidas - RRF'!$A34),'Dívidas garantidas - RRF'!$AW$3:$AW$387,YEAR('Fluxo dív. garantidas - RRF'!$A34))</f>
        <v>48457843.43</v>
      </c>
      <c r="G34" s="138">
        <f t="shared" si="7"/>
        <v>0.22222222222222221</v>
      </c>
      <c r="H34" s="136">
        <v>45505</v>
      </c>
      <c r="I34" s="137">
        <f t="shared" si="8"/>
        <v>4559797.0111111104</v>
      </c>
      <c r="J34" s="137">
        <f t="shared" si="9"/>
        <v>6208612.6400000006</v>
      </c>
      <c r="K34" s="137">
        <f t="shared" si="10"/>
        <v>10768409.651111111</v>
      </c>
      <c r="N34" s="140">
        <f t="shared" si="4"/>
        <v>45505</v>
      </c>
      <c r="O34" s="140">
        <f t="shared" si="5"/>
        <v>45536</v>
      </c>
      <c r="P34" s="141">
        <f t="shared" si="6"/>
        <v>37689433.778888889</v>
      </c>
    </row>
    <row r="35" spans="1:16" x14ac:dyDescent="0.25">
      <c r="A35" s="132">
        <v>45536</v>
      </c>
      <c r="B35" s="133">
        <f>SUMIFS('Dívidas garantidas - RRF'!AS$3:AS$387,'Dívidas garantidas - RRF'!$AV$3:$AV$387,MONTH('Fluxo dív. garantidas - RRF'!$A35),'Dívidas garantidas - RRF'!$AW$3:$AW$387,YEAR('Fluxo dív. garantidas - RRF'!$A35))</f>
        <v>153512920.43000001</v>
      </c>
      <c r="C35" s="133">
        <f>SUMIFS('Dívidas garantidas - RRF'!AT$3:AT$387,'Dívidas garantidas - RRF'!$AV$3:$AV$387,MONTH('Fluxo dív. garantidas - RRF'!$A35),'Dívidas garantidas - RRF'!$AW$3:$AW$387,YEAR('Fluxo dív. garantidas - RRF'!$A35))</f>
        <v>21331606.240000002</v>
      </c>
      <c r="D35" s="133">
        <f>SUMIFS('Dívidas garantidas - RRF'!AU$3:AU$387,'Dívidas garantidas - RRF'!$AV$3:$AV$387,MONTH('Fluxo dív. garantidas - RRF'!$A35),'Dívidas garantidas - RRF'!$AW$3:$AW$387,YEAR('Fluxo dív. garantidas - RRF'!$A35))</f>
        <v>174844526.66999999</v>
      </c>
      <c r="G35" s="138">
        <f t="shared" si="7"/>
        <v>0.22222222222222221</v>
      </c>
      <c r="H35" s="136">
        <v>45536</v>
      </c>
      <c r="I35" s="137">
        <f t="shared" si="8"/>
        <v>17522733.019999996</v>
      </c>
      <c r="J35" s="137">
        <f t="shared" si="9"/>
        <v>21331606.240000002</v>
      </c>
      <c r="K35" s="137">
        <f t="shared" si="10"/>
        <v>38854339.259999998</v>
      </c>
      <c r="N35" s="140">
        <f t="shared" si="4"/>
        <v>45536</v>
      </c>
      <c r="O35" s="140">
        <f t="shared" si="5"/>
        <v>45566</v>
      </c>
      <c r="P35" s="141">
        <f t="shared" si="6"/>
        <v>135990187.41</v>
      </c>
    </row>
    <row r="36" spans="1:16" x14ac:dyDescent="0.25">
      <c r="A36" s="132">
        <v>45566</v>
      </c>
      <c r="B36" s="133">
        <f>SUMIFS('Dívidas garantidas - RRF'!AS$3:AS$387,'Dívidas garantidas - RRF'!$AV$3:$AV$387,MONTH('Fluxo dív. garantidas - RRF'!$A36),'Dívidas garantidas - RRF'!$AW$3:$AW$387,YEAR('Fluxo dív. garantidas - RRF'!$A36))</f>
        <v>53337674.100000001</v>
      </c>
      <c r="C36" s="133">
        <f>SUMIFS('Dívidas garantidas - RRF'!AT$3:AT$387,'Dívidas garantidas - RRF'!$AV$3:$AV$387,MONTH('Fluxo dív. garantidas - RRF'!$A36),'Dívidas garantidas - RRF'!$AW$3:$AW$387,YEAR('Fluxo dív. garantidas - RRF'!$A36))</f>
        <v>5698636.4000000004</v>
      </c>
      <c r="D36" s="133">
        <f>SUMIFS('Dívidas garantidas - RRF'!AU$3:AU$387,'Dívidas garantidas - RRF'!$AV$3:$AV$387,MONTH('Fluxo dív. garantidas - RRF'!$A36),'Dívidas garantidas - RRF'!$AW$3:$AW$387,YEAR('Fluxo dív. garantidas - RRF'!$A36))</f>
        <v>59036310.5</v>
      </c>
      <c r="G36" s="138">
        <f t="shared" si="7"/>
        <v>0.22222222222222221</v>
      </c>
      <c r="H36" s="136">
        <v>45566</v>
      </c>
      <c r="I36" s="137">
        <f t="shared" si="8"/>
        <v>7420543.7111111097</v>
      </c>
      <c r="J36" s="137">
        <f t="shared" si="9"/>
        <v>5698636.4000000004</v>
      </c>
      <c r="K36" s="137">
        <f t="shared" si="10"/>
        <v>13119180.11111111</v>
      </c>
      <c r="N36" s="140">
        <f t="shared" si="4"/>
        <v>45566</v>
      </c>
      <c r="O36" s="140">
        <f t="shared" si="5"/>
        <v>45597</v>
      </c>
      <c r="P36" s="141">
        <f t="shared" si="6"/>
        <v>45917130.388888888</v>
      </c>
    </row>
    <row r="37" spans="1:16" x14ac:dyDescent="0.25">
      <c r="A37" s="132">
        <v>45597</v>
      </c>
      <c r="B37" s="133">
        <f>SUMIFS('Dívidas garantidas - RRF'!AS$3:AS$387,'Dívidas garantidas - RRF'!$AV$3:$AV$387,MONTH('Fluxo dív. garantidas - RRF'!$A37),'Dívidas garantidas - RRF'!$AW$3:$AW$387,YEAR('Fluxo dív. garantidas - RRF'!$A37))</f>
        <v>158410237.63999999</v>
      </c>
      <c r="C37" s="133">
        <f>SUMIFS('Dívidas garantidas - RRF'!AT$3:AT$387,'Dívidas garantidas - RRF'!$AV$3:$AV$387,MONTH('Fluxo dív. garantidas - RRF'!$A37),'Dívidas garantidas - RRF'!$AW$3:$AW$387,YEAR('Fluxo dív. garantidas - RRF'!$A37))</f>
        <v>16722663.139999999</v>
      </c>
      <c r="D37" s="133">
        <f>SUMIFS('Dívidas garantidas - RRF'!AU$3:AU$387,'Dívidas garantidas - RRF'!$AV$3:$AV$387,MONTH('Fluxo dív. garantidas - RRF'!$A37),'Dívidas garantidas - RRF'!$AW$3:$AW$387,YEAR('Fluxo dív. garantidas - RRF'!$A37))</f>
        <v>175132900.78</v>
      </c>
      <c r="G37" s="138">
        <f t="shared" si="7"/>
        <v>0.22222222222222221</v>
      </c>
      <c r="H37" s="136">
        <v>45597</v>
      </c>
      <c r="I37" s="137">
        <f t="shared" si="8"/>
        <v>22195759.255555555</v>
      </c>
      <c r="J37" s="137">
        <f t="shared" si="9"/>
        <v>16722663.139999999</v>
      </c>
      <c r="K37" s="137">
        <f t="shared" si="10"/>
        <v>38918422.395555556</v>
      </c>
      <c r="N37" s="140">
        <f t="shared" si="4"/>
        <v>45597</v>
      </c>
      <c r="O37" s="140">
        <f t="shared" si="5"/>
        <v>45627</v>
      </c>
      <c r="P37" s="141">
        <f t="shared" si="6"/>
        <v>136214478.38444445</v>
      </c>
    </row>
    <row r="38" spans="1:16" x14ac:dyDescent="0.25">
      <c r="A38" s="132">
        <v>45627</v>
      </c>
      <c r="B38" s="133">
        <f>SUMIFS('Dívidas garantidas - RRF'!AS$3:AS$387,'Dívidas garantidas - RRF'!$AV$3:$AV$387,MONTH('Fluxo dív. garantidas - RRF'!$A38),'Dívidas garantidas - RRF'!$AW$3:$AW$387,YEAR('Fluxo dív. garantidas - RRF'!$A38))</f>
        <v>53407849.289999992</v>
      </c>
      <c r="C38" s="133">
        <f>SUMIFS('Dívidas garantidas - RRF'!AT$3:AT$387,'Dívidas garantidas - RRF'!$AV$3:$AV$387,MONTH('Fluxo dív. garantidas - RRF'!$A38),'Dívidas garantidas - RRF'!$AW$3:$AW$387,YEAR('Fluxo dív. garantidas - RRF'!$A38))</f>
        <v>5385036.3700000001</v>
      </c>
      <c r="D38" s="133">
        <f>SUMIFS('Dívidas garantidas - RRF'!AU$3:AU$387,'Dívidas garantidas - RRF'!$AV$3:$AV$387,MONTH('Fluxo dív. garantidas - RRF'!$A38),'Dívidas garantidas - RRF'!$AW$3:$AW$387,YEAR('Fluxo dív. garantidas - RRF'!$A38))</f>
        <v>58792885.659999996</v>
      </c>
      <c r="G38" s="138">
        <f t="shared" si="7"/>
        <v>0.22222222222222221</v>
      </c>
      <c r="H38" s="136">
        <v>45627</v>
      </c>
      <c r="I38" s="137">
        <f t="shared" si="8"/>
        <v>7680049.3322222205</v>
      </c>
      <c r="J38" s="137">
        <f t="shared" si="9"/>
        <v>5385036.3700000001</v>
      </c>
      <c r="K38" s="137">
        <f t="shared" si="10"/>
        <v>13065085.702222221</v>
      </c>
      <c r="N38" s="140">
        <f t="shared" si="4"/>
        <v>45627</v>
      </c>
      <c r="O38" s="140">
        <f t="shared" si="5"/>
        <v>45658</v>
      </c>
      <c r="P38" s="141">
        <f t="shared" si="6"/>
        <v>45727799.957777776</v>
      </c>
    </row>
    <row r="39" spans="1:16" x14ac:dyDescent="0.25">
      <c r="A39" s="132">
        <v>45658</v>
      </c>
      <c r="B39" s="133">
        <f>SUMIFS('Dívidas garantidas - RRF'!AS$3:AS$387,'Dívidas garantidas - RRF'!$AV$3:$AV$387,MONTH('Fluxo dív. garantidas - RRF'!$A39),'Dívidas garantidas - RRF'!$AW$3:$AW$387,YEAR('Fluxo dív. garantidas - RRF'!$A39))</f>
        <v>53442246.659999996</v>
      </c>
      <c r="C39" s="133">
        <f>SUMIFS('Dívidas garantidas - RRF'!AT$3:AT$387,'Dívidas garantidas - RRF'!$AV$3:$AV$387,MONTH('Fluxo dív. garantidas - RRF'!$A39),'Dívidas garantidas - RRF'!$AW$3:$AW$387,YEAR('Fluxo dív. garantidas - RRF'!$A39))</f>
        <v>5636136.0899999999</v>
      </c>
      <c r="D39" s="133">
        <f>SUMIFS('Dívidas garantidas - RRF'!AU$3:AU$387,'Dívidas garantidas - RRF'!$AV$3:$AV$387,MONTH('Fluxo dív. garantidas - RRF'!$A39),'Dívidas garantidas - RRF'!$AW$3:$AW$387,YEAR('Fluxo dív. garantidas - RRF'!$A39))</f>
        <v>59078382.75</v>
      </c>
      <c r="G39" s="138">
        <f t="shared" si="7"/>
        <v>0.33333333333333331</v>
      </c>
      <c r="H39" s="136">
        <v>45658</v>
      </c>
      <c r="I39" s="137">
        <f t="shared" si="8"/>
        <v>14056658.16</v>
      </c>
      <c r="J39" s="137">
        <f t="shared" si="9"/>
        <v>5636136.0899999999</v>
      </c>
      <c r="K39" s="137">
        <f t="shared" si="10"/>
        <v>19692794.25</v>
      </c>
      <c r="N39" s="140">
        <f t="shared" si="4"/>
        <v>45658</v>
      </c>
      <c r="O39" s="140">
        <f t="shared" si="5"/>
        <v>45689</v>
      </c>
      <c r="P39" s="141">
        <f t="shared" si="6"/>
        <v>39385588.5</v>
      </c>
    </row>
    <row r="40" spans="1:16" x14ac:dyDescent="0.25">
      <c r="A40" s="132">
        <v>45689</v>
      </c>
      <c r="B40" s="133">
        <f>SUMIFS('Dívidas garantidas - RRF'!AS$3:AS$387,'Dívidas garantidas - RRF'!$AV$3:$AV$387,MONTH('Fluxo dív. garantidas - RRF'!$A40),'Dívidas garantidas - RRF'!$AW$3:$AW$387,YEAR('Fluxo dív. garantidas - RRF'!$A40))</f>
        <v>53479053.450000003</v>
      </c>
      <c r="C40" s="133">
        <f>SUMIFS('Dívidas garantidas - RRF'!AT$3:AT$387,'Dívidas garantidas - RRF'!$AV$3:$AV$387,MONTH('Fluxo dív. garantidas - RRF'!$A40),'Dívidas garantidas - RRF'!$AW$3:$AW$387,YEAR('Fluxo dív. garantidas - RRF'!$A40))</f>
        <v>5972933.8799999999</v>
      </c>
      <c r="D40" s="133">
        <f>SUMIFS('Dívidas garantidas - RRF'!AU$3:AU$387,'Dívidas garantidas - RRF'!$AV$3:$AV$387,MONTH('Fluxo dív. garantidas - RRF'!$A40),'Dívidas garantidas - RRF'!$AW$3:$AW$387,YEAR('Fluxo dív. garantidas - RRF'!$A40))</f>
        <v>59451987.329999998</v>
      </c>
      <c r="G40" s="138">
        <f t="shared" si="7"/>
        <v>0.33333333333333331</v>
      </c>
      <c r="H40" s="136">
        <v>45689</v>
      </c>
      <c r="I40" s="137">
        <f t="shared" si="8"/>
        <v>13844395.23</v>
      </c>
      <c r="J40" s="137">
        <f t="shared" si="9"/>
        <v>5972933.8799999999</v>
      </c>
      <c r="K40" s="137">
        <f t="shared" si="10"/>
        <v>19817329.109999999</v>
      </c>
      <c r="N40" s="140">
        <f t="shared" si="4"/>
        <v>45689</v>
      </c>
      <c r="O40" s="140">
        <f t="shared" si="5"/>
        <v>45717</v>
      </c>
      <c r="P40" s="141">
        <f t="shared" si="6"/>
        <v>39634658.219999999</v>
      </c>
    </row>
    <row r="41" spans="1:16" x14ac:dyDescent="0.25">
      <c r="A41" s="132">
        <v>45717</v>
      </c>
      <c r="B41" s="133">
        <f>SUMIFS('Dívidas garantidas - RRF'!AS$3:AS$387,'Dívidas garantidas - RRF'!$AV$3:$AV$387,MONTH('Fluxo dív. garantidas - RRF'!$A41),'Dívidas garantidas - RRF'!$AW$3:$AW$387,YEAR('Fluxo dív. garantidas - RRF'!$A41))</f>
        <v>170274610.47</v>
      </c>
      <c r="C41" s="133">
        <f>SUMIFS('Dívidas garantidas - RRF'!AT$3:AT$387,'Dívidas garantidas - RRF'!$AV$3:$AV$387,MONTH('Fluxo dív. garantidas - RRF'!$A41),'Dívidas garantidas - RRF'!$AW$3:$AW$387,YEAR('Fluxo dív. garantidas - RRF'!$A41))</f>
        <v>19343651.260000002</v>
      </c>
      <c r="D41" s="133">
        <f>SUMIFS('Dívidas garantidas - RRF'!AU$3:AU$387,'Dívidas garantidas - RRF'!$AV$3:$AV$387,MONTH('Fluxo dív. garantidas - RRF'!$A41),'Dívidas garantidas - RRF'!$AW$3:$AW$387,YEAR('Fluxo dív. garantidas - RRF'!$A41))</f>
        <v>189618261.73000002</v>
      </c>
      <c r="G41" s="138">
        <f t="shared" si="7"/>
        <v>0.33333333333333331</v>
      </c>
      <c r="H41" s="136">
        <v>45717</v>
      </c>
      <c r="I41" s="137">
        <f t="shared" si="8"/>
        <v>43862435.983333334</v>
      </c>
      <c r="J41" s="137">
        <f t="shared" si="9"/>
        <v>19343651.260000002</v>
      </c>
      <c r="K41" s="137">
        <f t="shared" si="10"/>
        <v>63206087.24333334</v>
      </c>
      <c r="N41" s="140">
        <f t="shared" si="4"/>
        <v>45717</v>
      </c>
      <c r="O41" s="140">
        <f t="shared" si="5"/>
        <v>45748</v>
      </c>
      <c r="P41" s="141">
        <f t="shared" si="6"/>
        <v>126412174.48666668</v>
      </c>
    </row>
    <row r="42" spans="1:16" x14ac:dyDescent="0.25">
      <c r="A42" s="132">
        <v>45748</v>
      </c>
      <c r="B42" s="133">
        <f>SUMIFS('Dívidas garantidas - RRF'!AS$3:AS$387,'Dívidas garantidas - RRF'!$AV$3:$AV$387,MONTH('Fluxo dív. garantidas - RRF'!$A42),'Dívidas garantidas - RRF'!$AW$3:$AW$387,YEAR('Fluxo dív. garantidas - RRF'!$A42))</f>
        <v>61869912.079999998</v>
      </c>
      <c r="C42" s="133">
        <f>SUMIFS('Dívidas garantidas - RRF'!AT$3:AT$387,'Dívidas garantidas - RRF'!$AV$3:$AV$387,MONTH('Fluxo dív. garantidas - RRF'!$A42),'Dívidas garantidas - RRF'!$AW$3:$AW$387,YEAR('Fluxo dív. garantidas - RRF'!$A42))</f>
        <v>5247737.8499999996</v>
      </c>
      <c r="D42" s="133">
        <f>SUMIFS('Dívidas garantidas - RRF'!AU$3:AU$387,'Dívidas garantidas - RRF'!$AV$3:$AV$387,MONTH('Fluxo dív. garantidas - RRF'!$A42),'Dívidas garantidas - RRF'!$AW$3:$AW$387,YEAR('Fluxo dív. garantidas - RRF'!$A42))</f>
        <v>67117649.930000007</v>
      </c>
      <c r="G42" s="138">
        <f t="shared" si="7"/>
        <v>0.33333333333333331</v>
      </c>
      <c r="H42" s="136">
        <v>45748</v>
      </c>
      <c r="I42" s="137">
        <f t="shared" si="8"/>
        <v>17124812.126666665</v>
      </c>
      <c r="J42" s="137">
        <f t="shared" si="9"/>
        <v>5247737.8499999996</v>
      </c>
      <c r="K42" s="137">
        <f t="shared" si="10"/>
        <v>22372549.976666667</v>
      </c>
      <c r="N42" s="140">
        <f t="shared" si="4"/>
        <v>45748</v>
      </c>
      <c r="O42" s="140">
        <f t="shared" si="5"/>
        <v>45778</v>
      </c>
      <c r="P42" s="141">
        <f t="shared" si="6"/>
        <v>44745099.953333341</v>
      </c>
    </row>
    <row r="43" spans="1:16" x14ac:dyDescent="0.25">
      <c r="A43" s="132">
        <v>45778</v>
      </c>
      <c r="B43" s="133">
        <f>SUMIFS('Dívidas garantidas - RRF'!AS$3:AS$387,'Dívidas garantidas - RRF'!$AV$3:$AV$387,MONTH('Fluxo dív. garantidas - RRF'!$A43),'Dívidas garantidas - RRF'!$AW$3:$AW$387,YEAR('Fluxo dív. garantidas - RRF'!$A43))</f>
        <v>167467443.05000001</v>
      </c>
      <c r="C43" s="133">
        <f>SUMIFS('Dívidas garantidas - RRF'!AT$3:AT$387,'Dívidas garantidas - RRF'!$AV$3:$AV$387,MONTH('Fluxo dív. garantidas - RRF'!$A43),'Dívidas garantidas - RRF'!$AW$3:$AW$387,YEAR('Fluxo dív. garantidas - RRF'!$A43))</f>
        <v>14984362.890000001</v>
      </c>
      <c r="D43" s="133">
        <f>SUMIFS('Dívidas garantidas - RRF'!AU$3:AU$387,'Dívidas garantidas - RRF'!$AV$3:$AV$387,MONTH('Fluxo dív. garantidas - RRF'!$A43),'Dívidas garantidas - RRF'!$AW$3:$AW$387,YEAR('Fluxo dív. garantidas - RRF'!$A43))</f>
        <v>182451805.94</v>
      </c>
      <c r="G43" s="138">
        <f t="shared" si="7"/>
        <v>0.33333333333333331</v>
      </c>
      <c r="H43" s="136">
        <v>45778</v>
      </c>
      <c r="I43" s="137">
        <f t="shared" si="8"/>
        <v>45832905.75666666</v>
      </c>
      <c r="J43" s="137">
        <f t="shared" si="9"/>
        <v>14984362.890000001</v>
      </c>
      <c r="K43" s="137">
        <f t="shared" si="10"/>
        <v>60817268.646666661</v>
      </c>
      <c r="N43" s="140">
        <f t="shared" si="4"/>
        <v>45778</v>
      </c>
      <c r="O43" s="140">
        <f t="shared" si="5"/>
        <v>45809</v>
      </c>
      <c r="P43" s="141">
        <f t="shared" si="6"/>
        <v>121634537.29333334</v>
      </c>
    </row>
    <row r="44" spans="1:16" x14ac:dyDescent="0.25">
      <c r="A44" s="132">
        <v>45809</v>
      </c>
      <c r="B44" s="133">
        <f>SUMIFS('Dívidas garantidas - RRF'!AS$3:AS$387,'Dívidas garantidas - RRF'!$AV$3:$AV$387,MONTH('Fluxo dív. garantidas - RRF'!$A44),'Dívidas garantidas - RRF'!$AW$3:$AW$387,YEAR('Fluxo dív. garantidas - RRF'!$A44))</f>
        <v>58844772.32</v>
      </c>
      <c r="C44" s="133">
        <f>SUMIFS('Dívidas garantidas - RRF'!AT$3:AT$387,'Dívidas garantidas - RRF'!$AV$3:$AV$387,MONTH('Fluxo dív. garantidas - RRF'!$A44),'Dívidas garantidas - RRF'!$AW$3:$AW$387,YEAR('Fluxo dív. garantidas - RRF'!$A44))</f>
        <v>5465675.7599999998</v>
      </c>
      <c r="D44" s="133">
        <f>SUMIFS('Dívidas garantidas - RRF'!AU$3:AU$387,'Dívidas garantidas - RRF'!$AV$3:$AV$387,MONTH('Fluxo dív. garantidas - RRF'!$A44),'Dívidas garantidas - RRF'!$AW$3:$AW$387,YEAR('Fluxo dív. garantidas - RRF'!$A44))</f>
        <v>64310448.079999998</v>
      </c>
      <c r="G44" s="138">
        <f t="shared" si="7"/>
        <v>0.33333333333333331</v>
      </c>
      <c r="H44" s="136">
        <v>45809</v>
      </c>
      <c r="I44" s="137">
        <f t="shared" si="8"/>
        <v>15971140.266666664</v>
      </c>
      <c r="J44" s="137">
        <f t="shared" si="9"/>
        <v>5465675.7599999998</v>
      </c>
      <c r="K44" s="137">
        <f t="shared" si="10"/>
        <v>21436816.026666664</v>
      </c>
      <c r="N44" s="140">
        <f t="shared" si="4"/>
        <v>45809</v>
      </c>
      <c r="O44" s="140">
        <f t="shared" si="5"/>
        <v>45839</v>
      </c>
      <c r="P44" s="141">
        <f t="shared" si="6"/>
        <v>42873632.053333335</v>
      </c>
    </row>
    <row r="45" spans="1:16" x14ac:dyDescent="0.25">
      <c r="A45" s="132">
        <v>45839</v>
      </c>
      <c r="B45" s="133">
        <f>SUMIFS('Dívidas garantidas - RRF'!AS$3:AS$387,'Dívidas garantidas - RRF'!$AV$3:$AV$387,MONTH('Fluxo dív. garantidas - RRF'!$A45),'Dívidas garantidas - RRF'!$AW$3:$AW$387,YEAR('Fluxo dív. garantidas - RRF'!$A45))</f>
        <v>58885883.32</v>
      </c>
      <c r="C45" s="133">
        <f>SUMIFS('Dívidas garantidas - RRF'!AT$3:AT$387,'Dívidas garantidas - RRF'!$AV$3:$AV$387,MONTH('Fluxo dív. garantidas - RRF'!$A45),'Dívidas garantidas - RRF'!$AW$3:$AW$387,YEAR('Fluxo dív. garantidas - RRF'!$A45))</f>
        <v>4960620.87</v>
      </c>
      <c r="D45" s="133">
        <f>SUMIFS('Dívidas garantidas - RRF'!AU$3:AU$387,'Dívidas garantidas - RRF'!$AV$3:$AV$387,MONTH('Fluxo dív. garantidas - RRF'!$A45),'Dívidas garantidas - RRF'!$AW$3:$AW$387,YEAR('Fluxo dív. garantidas - RRF'!$A45))</f>
        <v>63846504.190000005</v>
      </c>
      <c r="G45" s="138">
        <f t="shared" si="7"/>
        <v>0.33333333333333331</v>
      </c>
      <c r="H45" s="136">
        <v>45839</v>
      </c>
      <c r="I45" s="137">
        <f t="shared" si="8"/>
        <v>16321547.193333331</v>
      </c>
      <c r="J45" s="137">
        <f t="shared" si="9"/>
        <v>4960620.87</v>
      </c>
      <c r="K45" s="137">
        <f t="shared" si="10"/>
        <v>21282168.063333333</v>
      </c>
      <c r="N45" s="140">
        <f t="shared" si="4"/>
        <v>45839</v>
      </c>
      <c r="O45" s="140">
        <f t="shared" si="5"/>
        <v>45870</v>
      </c>
      <c r="P45" s="141">
        <f t="shared" si="6"/>
        <v>42564336.126666673</v>
      </c>
    </row>
    <row r="46" spans="1:16" x14ac:dyDescent="0.25">
      <c r="A46" s="132">
        <v>45870</v>
      </c>
      <c r="B46" s="133">
        <f>SUMIFS('Dívidas garantidas - RRF'!AS$3:AS$387,'Dívidas garantidas - RRF'!$AV$3:$AV$387,MONTH('Fluxo dív. garantidas - RRF'!$A46),'Dívidas garantidas - RRF'!$AW$3:$AW$387,YEAR('Fluxo dív. garantidas - RRF'!$A46))</f>
        <v>58929856.769999996</v>
      </c>
      <c r="C46" s="133">
        <f>SUMIFS('Dívidas garantidas - RRF'!AT$3:AT$387,'Dívidas garantidas - RRF'!$AV$3:$AV$387,MONTH('Fluxo dív. garantidas - RRF'!$A46),'Dívidas garantidas - RRF'!$AW$3:$AW$387,YEAR('Fluxo dív. garantidas - RRF'!$A46))</f>
        <v>5189458.91</v>
      </c>
      <c r="D46" s="133">
        <f>SUMIFS('Dívidas garantidas - RRF'!AU$3:AU$387,'Dívidas garantidas - RRF'!$AV$3:$AV$387,MONTH('Fluxo dív. garantidas - RRF'!$A46),'Dívidas garantidas - RRF'!$AW$3:$AW$387,YEAR('Fluxo dív. garantidas - RRF'!$A46))</f>
        <v>64119315.68</v>
      </c>
      <c r="G46" s="138">
        <f t="shared" si="7"/>
        <v>0.33333333333333331</v>
      </c>
      <c r="H46" s="136">
        <v>45870</v>
      </c>
      <c r="I46" s="137">
        <f t="shared" si="8"/>
        <v>16183646.316666666</v>
      </c>
      <c r="J46" s="137">
        <f t="shared" si="9"/>
        <v>5189458.91</v>
      </c>
      <c r="K46" s="137">
        <f t="shared" si="10"/>
        <v>21373105.226666667</v>
      </c>
      <c r="N46" s="140">
        <f t="shared" si="4"/>
        <v>45870</v>
      </c>
      <c r="O46" s="140">
        <f t="shared" si="5"/>
        <v>45901</v>
      </c>
      <c r="P46" s="141">
        <f t="shared" si="6"/>
        <v>42746210.453333333</v>
      </c>
    </row>
    <row r="47" spans="1:16" x14ac:dyDescent="0.25">
      <c r="A47" s="132">
        <v>45901</v>
      </c>
      <c r="B47" s="133">
        <f>SUMIFS('Dívidas garantidas - RRF'!AS$3:AS$387,'Dívidas garantidas - RRF'!$AV$3:$AV$387,MONTH('Fluxo dív. garantidas - RRF'!$A47),'Dívidas garantidas - RRF'!$AW$3:$AW$387,YEAR('Fluxo dív. garantidas - RRF'!$A47))</f>
        <v>167971164.03999999</v>
      </c>
      <c r="C47" s="133">
        <f>SUMIFS('Dívidas garantidas - RRF'!AT$3:AT$387,'Dívidas garantidas - RRF'!$AV$3:$AV$387,MONTH('Fluxo dív. garantidas - RRF'!$A47),'Dívidas garantidas - RRF'!$AW$3:$AW$387,YEAR('Fluxo dív. garantidas - RRF'!$A47))</f>
        <v>19068630.579999998</v>
      </c>
      <c r="D47" s="133">
        <f>SUMIFS('Dívidas garantidas - RRF'!AU$3:AU$387,'Dívidas garantidas - RRF'!$AV$3:$AV$387,MONTH('Fluxo dív. garantidas - RRF'!$A47),'Dívidas garantidas - RRF'!$AW$3:$AW$387,YEAR('Fluxo dív. garantidas - RRF'!$A47))</f>
        <v>187039794.62</v>
      </c>
      <c r="G47" s="138">
        <f t="shared" si="7"/>
        <v>0.33333333333333331</v>
      </c>
      <c r="H47" s="136">
        <v>45901</v>
      </c>
      <c r="I47" s="137">
        <f t="shared" si="8"/>
        <v>43277967.626666665</v>
      </c>
      <c r="J47" s="137">
        <f t="shared" si="9"/>
        <v>19068630.579999998</v>
      </c>
      <c r="K47" s="137">
        <f t="shared" si="10"/>
        <v>62346598.206666663</v>
      </c>
      <c r="N47" s="140">
        <f t="shared" si="4"/>
        <v>45901</v>
      </c>
      <c r="O47" s="140">
        <f t="shared" si="5"/>
        <v>45931</v>
      </c>
      <c r="P47" s="141">
        <f t="shared" si="6"/>
        <v>124693196.41333334</v>
      </c>
    </row>
    <row r="48" spans="1:16" x14ac:dyDescent="0.25">
      <c r="A48" s="132">
        <v>45931</v>
      </c>
      <c r="B48" s="133">
        <f>SUMIFS('Dívidas garantidas - RRF'!AS$3:AS$387,'Dívidas garantidas - RRF'!$AV$3:$AV$387,MONTH('Fluxo dív. garantidas - RRF'!$A48),'Dívidas garantidas - RRF'!$AW$3:$AW$387,YEAR('Fluxo dív. garantidas - RRF'!$A48))</f>
        <v>59012215.200000003</v>
      </c>
      <c r="C48" s="133">
        <f>SUMIFS('Dívidas garantidas - RRF'!AT$3:AT$387,'Dívidas garantidas - RRF'!$AV$3:$AV$387,MONTH('Fluxo dív. garantidas - RRF'!$A48),'Dívidas garantidas - RRF'!$AW$3:$AW$387,YEAR('Fluxo dív. garantidas - RRF'!$A48))</f>
        <v>4880090.8499999996</v>
      </c>
      <c r="D48" s="133">
        <f>SUMIFS('Dívidas garantidas - RRF'!AU$3:AU$387,'Dívidas garantidas - RRF'!$AV$3:$AV$387,MONTH('Fluxo dív. garantidas - RRF'!$A48),'Dívidas garantidas - RRF'!$AW$3:$AW$387,YEAR('Fluxo dív. garantidas - RRF'!$A48))</f>
        <v>63892306.049999997</v>
      </c>
      <c r="G48" s="138">
        <f t="shared" si="7"/>
        <v>0.33333333333333331</v>
      </c>
      <c r="H48" s="136">
        <v>45931</v>
      </c>
      <c r="I48" s="137">
        <f t="shared" si="8"/>
        <v>16417344.499999998</v>
      </c>
      <c r="J48" s="137">
        <f t="shared" si="9"/>
        <v>4880090.8499999996</v>
      </c>
      <c r="K48" s="137">
        <f t="shared" si="10"/>
        <v>21297435.349999998</v>
      </c>
      <c r="N48" s="140">
        <f t="shared" si="4"/>
        <v>45931</v>
      </c>
      <c r="O48" s="140">
        <f t="shared" si="5"/>
        <v>45962</v>
      </c>
      <c r="P48" s="141">
        <f t="shared" si="6"/>
        <v>42594870.700000003</v>
      </c>
    </row>
    <row r="49" spans="1:16" x14ac:dyDescent="0.25">
      <c r="A49" s="132">
        <v>45962</v>
      </c>
      <c r="B49" s="133">
        <f>SUMIFS('Dívidas garantidas - RRF'!AS$3:AS$387,'Dívidas garantidas - RRF'!$AV$3:$AV$387,MONTH('Fluxo dív. garantidas - RRF'!$A49),'Dívidas garantidas - RRF'!$AW$3:$AW$387,YEAR('Fluxo dív. garantidas - RRF'!$A49))</f>
        <v>165142343.72</v>
      </c>
      <c r="C49" s="133">
        <f>SUMIFS('Dívidas garantidas - RRF'!AT$3:AT$387,'Dívidas garantidas - RRF'!$AV$3:$AV$387,MONTH('Fluxo dív. garantidas - RRF'!$A49),'Dívidas garantidas - RRF'!$AW$3:$AW$387,YEAR('Fluxo dív. garantidas - RRF'!$A49))</f>
        <v>14683526.34</v>
      </c>
      <c r="D49" s="133">
        <f>SUMIFS('Dívidas garantidas - RRF'!AU$3:AU$387,'Dívidas garantidas - RRF'!$AV$3:$AV$387,MONTH('Fluxo dív. garantidas - RRF'!$A49),'Dívidas garantidas - RRF'!$AW$3:$AW$387,YEAR('Fluxo dív. garantidas - RRF'!$A49))</f>
        <v>179825870.06</v>
      </c>
      <c r="G49" s="138">
        <f t="shared" si="7"/>
        <v>0.33333333333333331</v>
      </c>
      <c r="H49" s="136">
        <v>45962</v>
      </c>
      <c r="I49" s="137">
        <f t="shared" si="8"/>
        <v>45258430.346666664</v>
      </c>
      <c r="J49" s="137">
        <f t="shared" si="9"/>
        <v>14683526.34</v>
      </c>
      <c r="K49" s="137">
        <f t="shared" si="10"/>
        <v>59941956.686666667</v>
      </c>
      <c r="N49" s="140">
        <f t="shared" si="4"/>
        <v>45962</v>
      </c>
      <c r="O49" s="140">
        <f t="shared" si="5"/>
        <v>45992</v>
      </c>
      <c r="P49" s="141">
        <f t="shared" si="6"/>
        <v>119883913.37333333</v>
      </c>
    </row>
    <row r="50" spans="1:16" x14ac:dyDescent="0.25">
      <c r="A50" s="132">
        <v>45992</v>
      </c>
      <c r="B50" s="133">
        <f>SUMIFS('Dívidas garantidas - RRF'!AS$3:AS$387,'Dívidas garantidas - RRF'!$AV$3:$AV$387,MONTH('Fluxo dív. garantidas - RRF'!$A50),'Dívidas garantidas - RRF'!$AW$3:$AW$387,YEAR('Fluxo dív. garantidas - RRF'!$A50))</f>
        <v>59097508.829999998</v>
      </c>
      <c r="C50" s="133">
        <f>SUMIFS('Dívidas garantidas - RRF'!AT$3:AT$387,'Dívidas garantidas - RRF'!$AV$3:$AV$387,MONTH('Fluxo dív. garantidas - RRF'!$A50),'Dívidas garantidas - RRF'!$AW$3:$AW$387,YEAR('Fluxo dív. garantidas - RRF'!$A50))</f>
        <v>4497426.1500000004</v>
      </c>
      <c r="D50" s="133">
        <f>SUMIFS('Dívidas garantidas - RRF'!AU$3:AU$387,'Dívidas garantidas - RRF'!$AV$3:$AV$387,MONTH('Fluxo dív. garantidas - RRF'!$A50),'Dívidas garantidas - RRF'!$AW$3:$AW$387,YEAR('Fluxo dív. garantidas - RRF'!$A50))</f>
        <v>63594934.980000004</v>
      </c>
      <c r="G50" s="138">
        <f t="shared" si="7"/>
        <v>0.33333333333333331</v>
      </c>
      <c r="H50" s="136">
        <v>45992</v>
      </c>
      <c r="I50" s="137">
        <f t="shared" si="8"/>
        <v>16700885.51</v>
      </c>
      <c r="J50" s="137">
        <f t="shared" si="9"/>
        <v>4497426.1500000004</v>
      </c>
      <c r="K50" s="137">
        <f t="shared" si="10"/>
        <v>21198311.66</v>
      </c>
      <c r="N50" s="140">
        <f t="shared" si="4"/>
        <v>45992</v>
      </c>
      <c r="O50" s="140">
        <f t="shared" si="5"/>
        <v>46023</v>
      </c>
      <c r="P50" s="141">
        <f t="shared" si="6"/>
        <v>42396623.320000008</v>
      </c>
    </row>
    <row r="51" spans="1:16" x14ac:dyDescent="0.25">
      <c r="A51" s="132">
        <v>46023</v>
      </c>
      <c r="B51" s="133">
        <f>SUMIFS('Dívidas garantidas - RRF'!AS$3:AS$387,'Dívidas garantidas - RRF'!$AV$3:$AV$387,MONTH('Fluxo dív. garantidas - RRF'!$A51),'Dívidas garantidas - RRF'!$AW$3:$AW$387,YEAR('Fluxo dív. garantidas - RRF'!$A51))</f>
        <v>59138771.469999999</v>
      </c>
      <c r="C51" s="133">
        <f>SUMIFS('Dívidas garantidas - RRF'!AT$3:AT$387,'Dívidas garantidas - RRF'!$AV$3:$AV$387,MONTH('Fluxo dív. garantidas - RRF'!$A51),'Dívidas garantidas - RRF'!$AW$3:$AW$387,YEAR('Fluxo dív. garantidas - RRF'!$A51))</f>
        <v>4827466.18</v>
      </c>
      <c r="D51" s="133">
        <f>SUMIFS('Dívidas garantidas - RRF'!AU$3:AU$387,'Dívidas garantidas - RRF'!$AV$3:$AV$387,MONTH('Fluxo dív. garantidas - RRF'!$A51),'Dívidas garantidas - RRF'!$AW$3:$AW$387,YEAR('Fluxo dív. garantidas - RRF'!$A51))</f>
        <v>63966237.649999999</v>
      </c>
      <c r="G51" s="138">
        <f t="shared" si="7"/>
        <v>0.44444444444444442</v>
      </c>
      <c r="H51" s="136">
        <v>46023</v>
      </c>
      <c r="I51" s="137">
        <f t="shared" si="8"/>
        <v>23601972.775555555</v>
      </c>
      <c r="J51" s="137">
        <f t="shared" si="9"/>
        <v>4827466.18</v>
      </c>
      <c r="K51" s="137">
        <f t="shared" si="10"/>
        <v>28429438.955555554</v>
      </c>
      <c r="N51" s="140">
        <f t="shared" si="4"/>
        <v>46023</v>
      </c>
      <c r="O51" s="140">
        <f t="shared" si="5"/>
        <v>46054</v>
      </c>
      <c r="P51" s="141">
        <f t="shared" si="6"/>
        <v>35536798.694444448</v>
      </c>
    </row>
    <row r="52" spans="1:16" x14ac:dyDescent="0.25">
      <c r="A52" s="132">
        <v>46054</v>
      </c>
      <c r="B52" s="133">
        <f>SUMIFS('Dívidas garantidas - RRF'!AS$3:AS$387,'Dívidas garantidas - RRF'!$AV$3:$AV$387,MONTH('Fluxo dív. garantidas - RRF'!$A52),'Dívidas garantidas - RRF'!$AW$3:$AW$387,YEAR('Fluxo dív. garantidas - RRF'!$A52))</f>
        <v>59184425.890000001</v>
      </c>
      <c r="C52" s="133">
        <f>SUMIFS('Dívidas garantidas - RRF'!AT$3:AT$387,'Dívidas garantidas - RRF'!$AV$3:$AV$387,MONTH('Fluxo dív. garantidas - RRF'!$A52),'Dívidas garantidas - RRF'!$AW$3:$AW$387,YEAR('Fluxo dív. garantidas - RRF'!$A52))</f>
        <v>5108375.7699999996</v>
      </c>
      <c r="D52" s="133">
        <f>SUMIFS('Dívidas garantidas - RRF'!AU$3:AU$387,'Dívidas garantidas - RRF'!$AV$3:$AV$387,MONTH('Fluxo dív. garantidas - RRF'!$A52),'Dívidas garantidas - RRF'!$AW$3:$AW$387,YEAR('Fluxo dív. garantidas - RRF'!$A52))</f>
        <v>64292801.660000004</v>
      </c>
      <c r="G52" s="138">
        <f t="shared" si="7"/>
        <v>0.44444444444444442</v>
      </c>
      <c r="H52" s="136">
        <v>46054</v>
      </c>
      <c r="I52" s="137">
        <f t="shared" si="8"/>
        <v>23466202.745555557</v>
      </c>
      <c r="J52" s="137">
        <f t="shared" si="9"/>
        <v>5108375.7699999996</v>
      </c>
      <c r="K52" s="137">
        <f t="shared" si="10"/>
        <v>28574578.515555557</v>
      </c>
      <c r="N52" s="140">
        <f t="shared" si="4"/>
        <v>46054</v>
      </c>
      <c r="O52" s="140">
        <f t="shared" si="5"/>
        <v>46082</v>
      </c>
      <c r="P52" s="141">
        <f t="shared" si="6"/>
        <v>35718223.144444451</v>
      </c>
    </row>
    <row r="53" spans="1:16" x14ac:dyDescent="0.25">
      <c r="A53" s="132">
        <v>46082</v>
      </c>
      <c r="B53" s="133">
        <f>SUMIFS('Dívidas garantidas - RRF'!AS$3:AS$387,'Dívidas garantidas - RRF'!$AV$3:$AV$387,MONTH('Fluxo dív. garantidas - RRF'!$A53),'Dívidas garantidas - RRF'!$AW$3:$AW$387,YEAR('Fluxo dív. garantidas - RRF'!$A53))</f>
        <v>191132652.06999999</v>
      </c>
      <c r="C53" s="133">
        <f>SUMIFS('Dívidas garantidas - RRF'!AT$3:AT$387,'Dívidas garantidas - RRF'!$AV$3:$AV$387,MONTH('Fluxo dív. garantidas - RRF'!$A53),'Dívidas garantidas - RRF'!$AW$3:$AW$387,YEAR('Fluxo dív. garantidas - RRF'!$A53))</f>
        <v>17137412.289999999</v>
      </c>
      <c r="D53" s="133">
        <f>SUMIFS('Dívidas garantidas - RRF'!AU$3:AU$387,'Dívidas garantidas - RRF'!$AV$3:$AV$387,MONTH('Fluxo dív. garantidas - RRF'!$A53),'Dívidas garantidas - RRF'!$AW$3:$AW$387,YEAR('Fluxo dív. garantidas - RRF'!$A53))</f>
        <v>208270064.35999998</v>
      </c>
      <c r="G53" s="138">
        <f t="shared" si="7"/>
        <v>0.44444444444444442</v>
      </c>
      <c r="H53" s="136">
        <v>46082</v>
      </c>
      <c r="I53" s="137">
        <f t="shared" si="8"/>
        <v>75427060.75888887</v>
      </c>
      <c r="J53" s="137">
        <f t="shared" si="9"/>
        <v>17137412.289999999</v>
      </c>
      <c r="K53" s="137">
        <f t="shared" si="10"/>
        <v>92564473.048888877</v>
      </c>
      <c r="N53" s="140">
        <f t="shared" si="4"/>
        <v>46082</v>
      </c>
      <c r="O53" s="140">
        <f t="shared" si="5"/>
        <v>46113</v>
      </c>
      <c r="P53" s="141">
        <f t="shared" si="6"/>
        <v>115705591.31111111</v>
      </c>
    </row>
    <row r="54" spans="1:16" x14ac:dyDescent="0.25">
      <c r="A54" s="132">
        <v>46113</v>
      </c>
      <c r="B54" s="133">
        <f>SUMIFS('Dívidas garantidas - RRF'!AS$3:AS$387,'Dívidas garantidas - RRF'!$AV$3:$AV$387,MONTH('Fluxo dív. garantidas - RRF'!$A54),'Dívidas garantidas - RRF'!$AW$3:$AW$387,YEAR('Fluxo dív. garantidas - RRF'!$A54))</f>
        <v>70469384.319999993</v>
      </c>
      <c r="C54" s="133">
        <f>SUMIFS('Dívidas garantidas - RRF'!AT$3:AT$387,'Dívidas garantidas - RRF'!$AV$3:$AV$387,MONTH('Fluxo dív. garantidas - RRF'!$A54),'Dívidas garantidas - RRF'!$AW$3:$AW$387,YEAR('Fluxo dív. garantidas - RRF'!$A54))</f>
        <v>4496361.82</v>
      </c>
      <c r="D54" s="133">
        <f>SUMIFS('Dívidas garantidas - RRF'!AU$3:AU$387,'Dívidas garantidas - RRF'!$AV$3:$AV$387,MONTH('Fluxo dív. garantidas - RRF'!$A54),'Dívidas garantidas - RRF'!$AW$3:$AW$387,YEAR('Fluxo dív. garantidas - RRF'!$A54))</f>
        <v>74965746.140000001</v>
      </c>
      <c r="G54" s="138">
        <f t="shared" si="7"/>
        <v>0.44444444444444442</v>
      </c>
      <c r="H54" s="136">
        <v>46113</v>
      </c>
      <c r="I54" s="137">
        <f t="shared" si="8"/>
        <v>28821747.575555556</v>
      </c>
      <c r="J54" s="137">
        <f t="shared" si="9"/>
        <v>4496361.82</v>
      </c>
      <c r="K54" s="137">
        <f t="shared" si="10"/>
        <v>33318109.395555556</v>
      </c>
      <c r="N54" s="140">
        <f t="shared" si="4"/>
        <v>46113</v>
      </c>
      <c r="O54" s="140">
        <f t="shared" si="5"/>
        <v>46143</v>
      </c>
      <c r="P54" s="141">
        <f t="shared" si="6"/>
        <v>41647636.744444445</v>
      </c>
    </row>
    <row r="55" spans="1:16" x14ac:dyDescent="0.25">
      <c r="A55" s="132">
        <v>46143</v>
      </c>
      <c r="B55" s="133">
        <f>SUMIFS('Dívidas garantidas - RRF'!AS$3:AS$387,'Dívidas garantidas - RRF'!$AV$3:$AV$387,MONTH('Fluxo dív. garantidas - RRF'!$A55),'Dívidas garantidas - RRF'!$AW$3:$AW$387,YEAR('Fluxo dív. garantidas - RRF'!$A55))</f>
        <v>177137171.87</v>
      </c>
      <c r="C55" s="133">
        <f>SUMIFS('Dívidas garantidas - RRF'!AT$3:AT$387,'Dívidas garantidas - RRF'!$AV$3:$AV$387,MONTH('Fluxo dív. garantidas - RRF'!$A55),'Dívidas garantidas - RRF'!$AW$3:$AW$387,YEAR('Fluxo dív. garantidas - RRF'!$A55))</f>
        <v>13259849.189999999</v>
      </c>
      <c r="D55" s="133">
        <f>SUMIFS('Dívidas garantidas - RRF'!AU$3:AU$387,'Dívidas garantidas - RRF'!$AV$3:$AV$387,MONTH('Fluxo dív. garantidas - RRF'!$A55),'Dívidas garantidas - RRF'!$AW$3:$AW$387,YEAR('Fluxo dív. garantidas - RRF'!$A55))</f>
        <v>190397021.06</v>
      </c>
      <c r="G55" s="138">
        <f t="shared" si="7"/>
        <v>0.44444444444444442</v>
      </c>
      <c r="H55" s="136">
        <v>46143</v>
      </c>
      <c r="I55" s="137">
        <f t="shared" si="8"/>
        <v>71361049.058888882</v>
      </c>
      <c r="J55" s="137">
        <f t="shared" si="9"/>
        <v>13259849.189999999</v>
      </c>
      <c r="K55" s="137">
        <f t="shared" si="10"/>
        <v>84620898.24888888</v>
      </c>
      <c r="N55" s="140">
        <f t="shared" si="4"/>
        <v>46143</v>
      </c>
      <c r="O55" s="140">
        <f t="shared" si="5"/>
        <v>46174</v>
      </c>
      <c r="P55" s="141">
        <f t="shared" si="6"/>
        <v>105776122.81111112</v>
      </c>
    </row>
    <row r="56" spans="1:16" x14ac:dyDescent="0.25">
      <c r="A56" s="132">
        <v>46174</v>
      </c>
      <c r="B56" s="133">
        <f>SUMIFS('Dívidas garantidas - RRF'!AS$3:AS$387,'Dívidas garantidas - RRF'!$AV$3:$AV$387,MONTH('Fluxo dív. garantidas - RRF'!$A56),'Dívidas garantidas - RRF'!$AW$3:$AW$387,YEAR('Fluxo dív. garantidas - RRF'!$A56))</f>
        <v>67444329.200000003</v>
      </c>
      <c r="C56" s="133">
        <f>SUMIFS('Dívidas garantidas - RRF'!AT$3:AT$387,'Dívidas garantidas - RRF'!$AV$3:$AV$387,MONTH('Fluxo dív. garantidas - RRF'!$A56),'Dívidas garantidas - RRF'!$AW$3:$AW$387,YEAR('Fluxo dív. garantidas - RRF'!$A56))</f>
        <v>4450425.25</v>
      </c>
      <c r="D56" s="133">
        <f>SUMIFS('Dívidas garantidas - RRF'!AU$3:AU$387,'Dívidas garantidas - RRF'!$AV$3:$AV$387,MONTH('Fluxo dív. garantidas - RRF'!$A56),'Dívidas garantidas - RRF'!$AW$3:$AW$387,YEAR('Fluxo dív. garantidas - RRF'!$A56))</f>
        <v>71894754.450000003</v>
      </c>
      <c r="G56" s="138">
        <f t="shared" si="7"/>
        <v>0.44444444444444442</v>
      </c>
      <c r="H56" s="136">
        <v>46174</v>
      </c>
      <c r="I56" s="137">
        <f t="shared" si="8"/>
        <v>27502798.949999999</v>
      </c>
      <c r="J56" s="137">
        <f t="shared" si="9"/>
        <v>4450425.25</v>
      </c>
      <c r="K56" s="137">
        <f t="shared" si="10"/>
        <v>31953224.199999999</v>
      </c>
      <c r="N56" s="140">
        <f t="shared" si="4"/>
        <v>46174</v>
      </c>
      <c r="O56" s="140">
        <f t="shared" si="5"/>
        <v>46204</v>
      </c>
      <c r="P56" s="141">
        <f t="shared" si="6"/>
        <v>39941530.25</v>
      </c>
    </row>
    <row r="57" spans="1:16" x14ac:dyDescent="0.25">
      <c r="A57" s="132">
        <v>46204</v>
      </c>
      <c r="B57" s="133">
        <f>SUMIFS('Dívidas garantidas - RRF'!AS$3:AS$387,'Dívidas garantidas - RRF'!$AV$3:$AV$387,MONTH('Fluxo dív. garantidas - RRF'!$A57),'Dívidas garantidas - RRF'!$AW$3:$AW$387,YEAR('Fluxo dív. garantidas - RRF'!$A57))</f>
        <v>67495991.520000011</v>
      </c>
      <c r="C57" s="133">
        <f>SUMIFS('Dívidas garantidas - RRF'!AT$3:AT$387,'Dívidas garantidas - RRF'!$AV$3:$AV$387,MONTH('Fluxo dív. garantidas - RRF'!$A57),'Dívidas garantidas - RRF'!$AW$3:$AW$387,YEAR('Fluxo dív. garantidas - RRF'!$A57))</f>
        <v>4247647.41</v>
      </c>
      <c r="D57" s="133">
        <f>SUMIFS('Dívidas garantidas - RRF'!AU$3:AU$387,'Dívidas garantidas - RRF'!$AV$3:$AV$387,MONTH('Fluxo dív. garantidas - RRF'!$A57),'Dívidas garantidas - RRF'!$AW$3:$AW$387,YEAR('Fluxo dív. garantidas - RRF'!$A57))</f>
        <v>71743638.929999992</v>
      </c>
      <c r="G57" s="138">
        <f t="shared" si="7"/>
        <v>0.44444444444444442</v>
      </c>
      <c r="H57" s="136">
        <v>46204</v>
      </c>
      <c r="I57" s="137">
        <f t="shared" si="8"/>
        <v>27638414.336666662</v>
      </c>
      <c r="J57" s="137">
        <f t="shared" si="9"/>
        <v>4247647.41</v>
      </c>
      <c r="K57" s="137">
        <f t="shared" si="10"/>
        <v>31886061.746666662</v>
      </c>
      <c r="N57" s="140">
        <f t="shared" si="4"/>
        <v>46204</v>
      </c>
      <c r="O57" s="140">
        <f t="shared" si="5"/>
        <v>46235</v>
      </c>
      <c r="P57" s="141">
        <f t="shared" si="6"/>
        <v>39857577.18333333</v>
      </c>
    </row>
    <row r="58" spans="1:16" x14ac:dyDescent="0.25">
      <c r="A58" s="132">
        <v>46235</v>
      </c>
      <c r="B58" s="133">
        <f>SUMIFS('Dívidas garantidas - RRF'!AS$3:AS$387,'Dívidas garantidas - RRF'!$AV$3:$AV$387,MONTH('Fluxo dív. garantidas - RRF'!$A58),'Dívidas garantidas - RRF'!$AW$3:$AW$387,YEAR('Fluxo dív. garantidas - RRF'!$A58))</f>
        <v>67547518.640000001</v>
      </c>
      <c r="C58" s="133">
        <f>SUMIFS('Dívidas garantidas - RRF'!AT$3:AT$387,'Dívidas garantidas - RRF'!$AV$3:$AV$387,MONTH('Fluxo dív. garantidas - RRF'!$A58),'Dívidas garantidas - RRF'!$AW$3:$AW$387,YEAR('Fluxo dív. garantidas - RRF'!$A58))</f>
        <v>4550439.1500000004</v>
      </c>
      <c r="D58" s="133">
        <f>SUMIFS('Dívidas garantidas - RRF'!AU$3:AU$387,'Dívidas garantidas - RRF'!$AV$3:$AV$387,MONTH('Fluxo dív. garantidas - RRF'!$A58),'Dívidas garantidas - RRF'!$AW$3:$AW$387,YEAR('Fluxo dív. garantidas - RRF'!$A58))</f>
        <v>72097957.790000007</v>
      </c>
      <c r="G58" s="138">
        <f t="shared" si="7"/>
        <v>0.44444444444444442</v>
      </c>
      <c r="H58" s="136">
        <v>46235</v>
      </c>
      <c r="I58" s="137">
        <f t="shared" si="8"/>
        <v>27493097.645555556</v>
      </c>
      <c r="J58" s="137">
        <f t="shared" si="9"/>
        <v>4550439.1500000004</v>
      </c>
      <c r="K58" s="137">
        <f t="shared" si="10"/>
        <v>32043536.795555558</v>
      </c>
      <c r="N58" s="140">
        <f t="shared" si="4"/>
        <v>46235</v>
      </c>
      <c r="O58" s="140">
        <f t="shared" si="5"/>
        <v>46266</v>
      </c>
      <c r="P58" s="141">
        <f t="shared" si="6"/>
        <v>40054420.994444445</v>
      </c>
    </row>
    <row r="59" spans="1:16" x14ac:dyDescent="0.25">
      <c r="A59" s="132">
        <v>46266</v>
      </c>
      <c r="B59" s="133">
        <f>SUMIFS('Dívidas garantidas - RRF'!AS$3:AS$387,'Dívidas garantidas - RRF'!$AV$3:$AV$387,MONTH('Fluxo dív. garantidas - RRF'!$A59),'Dívidas garantidas - RRF'!$AW$3:$AW$387,YEAR('Fluxo dív. garantidas - RRF'!$A59))</f>
        <v>188920625.61999997</v>
      </c>
      <c r="C59" s="133">
        <f>SUMIFS('Dívidas garantidas - RRF'!AT$3:AT$387,'Dívidas garantidas - RRF'!$AV$3:$AV$387,MONTH('Fluxo dív. garantidas - RRF'!$A59),'Dívidas garantidas - RRF'!$AW$3:$AW$387,YEAR('Fluxo dív. garantidas - RRF'!$A59))</f>
        <v>16749376.380000001</v>
      </c>
      <c r="D59" s="133">
        <f>SUMIFS('Dívidas garantidas - RRF'!AU$3:AU$387,'Dívidas garantidas - RRF'!$AV$3:$AV$387,MONTH('Fluxo dív. garantidas - RRF'!$A59),'Dívidas garantidas - RRF'!$AW$3:$AW$387,YEAR('Fluxo dív. garantidas - RRF'!$A59))</f>
        <v>205670002</v>
      </c>
      <c r="G59" s="138">
        <f t="shared" si="7"/>
        <v>0.44444444444444442</v>
      </c>
      <c r="H59" s="136">
        <v>46266</v>
      </c>
      <c r="I59" s="137">
        <f t="shared" si="8"/>
        <v>74659513.397777781</v>
      </c>
      <c r="J59" s="137">
        <f t="shared" si="9"/>
        <v>16749376.380000001</v>
      </c>
      <c r="K59" s="137">
        <f t="shared" si="10"/>
        <v>91408889.777777776</v>
      </c>
      <c r="N59" s="140">
        <f t="shared" si="4"/>
        <v>46266</v>
      </c>
      <c r="O59" s="140">
        <f t="shared" si="5"/>
        <v>46296</v>
      </c>
      <c r="P59" s="141">
        <f t="shared" si="6"/>
        <v>114261112.22222222</v>
      </c>
    </row>
    <row r="60" spans="1:16" x14ac:dyDescent="0.25">
      <c r="A60" s="132">
        <v>46296</v>
      </c>
      <c r="B60" s="133">
        <f>SUMIFS('Dívidas garantidas - RRF'!AS$3:AS$387,'Dívidas garantidas - RRF'!$AV$3:$AV$387,MONTH('Fluxo dív. garantidas - RRF'!$A60),'Dívidas garantidas - RRF'!$AW$3:$AW$387,YEAR('Fluxo dív. garantidas - RRF'!$A60))</f>
        <v>67650832.349999994</v>
      </c>
      <c r="C60" s="133">
        <f>SUMIFS('Dívidas garantidas - RRF'!AT$3:AT$387,'Dívidas garantidas - RRF'!$AV$3:$AV$387,MONTH('Fluxo dív. garantidas - RRF'!$A60),'Dívidas garantidas - RRF'!$AW$3:$AW$387,YEAR('Fluxo dív. garantidas - RRF'!$A60))</f>
        <v>4076265.69</v>
      </c>
      <c r="D60" s="133">
        <f>SUMIFS('Dívidas garantidas - RRF'!AU$3:AU$387,'Dívidas garantidas - RRF'!$AV$3:$AV$387,MONTH('Fluxo dív. garantidas - RRF'!$A60),'Dívidas garantidas - RRF'!$AW$3:$AW$387,YEAR('Fluxo dív. garantidas - RRF'!$A60))</f>
        <v>71727098.040000007</v>
      </c>
      <c r="G60" s="138">
        <f t="shared" si="7"/>
        <v>0.44444444444444442</v>
      </c>
      <c r="H60" s="136">
        <v>46296</v>
      </c>
      <c r="I60" s="137">
        <f t="shared" si="8"/>
        <v>27802444.550000001</v>
      </c>
      <c r="J60" s="137">
        <f t="shared" si="9"/>
        <v>4076265.69</v>
      </c>
      <c r="K60" s="137">
        <f t="shared" si="10"/>
        <v>31878710.240000002</v>
      </c>
      <c r="N60" s="140">
        <f t="shared" si="4"/>
        <v>46296</v>
      </c>
      <c r="O60" s="140">
        <f t="shared" si="5"/>
        <v>46327</v>
      </c>
      <c r="P60" s="141">
        <f t="shared" si="6"/>
        <v>39848387.800000004</v>
      </c>
    </row>
    <row r="61" spans="1:16" x14ac:dyDescent="0.25">
      <c r="A61" s="132">
        <v>46327</v>
      </c>
      <c r="B61" s="133">
        <f>SUMIFS('Dívidas garantidas - RRF'!AS$3:AS$387,'Dívidas garantidas - RRF'!$AV$3:$AV$387,MONTH('Fluxo dív. garantidas - RRF'!$A61),'Dívidas garantidas - RRF'!$AW$3:$AW$387,YEAR('Fluxo dív. garantidas - RRF'!$A61))</f>
        <v>174844666.32999998</v>
      </c>
      <c r="C61" s="133">
        <f>SUMIFS('Dívidas garantidas - RRF'!AT$3:AT$387,'Dívidas garantidas - RRF'!$AV$3:$AV$387,MONTH('Fluxo dív. garantidas - RRF'!$A61),'Dívidas garantidas - RRF'!$AW$3:$AW$387,YEAR('Fluxo dív. garantidas - RRF'!$A61))</f>
        <v>12845888.49</v>
      </c>
      <c r="D61" s="133">
        <f>SUMIFS('Dívidas garantidas - RRF'!AU$3:AU$387,'Dívidas garantidas - RRF'!$AV$3:$AV$387,MONTH('Fluxo dív. garantidas - RRF'!$A61),'Dívidas garantidas - RRF'!$AW$3:$AW$387,YEAR('Fluxo dív. garantidas - RRF'!$A61))</f>
        <v>187690554.81999999</v>
      </c>
      <c r="G61" s="138">
        <f t="shared" si="7"/>
        <v>0.44444444444444442</v>
      </c>
      <c r="H61" s="136">
        <v>46327</v>
      </c>
      <c r="I61" s="137">
        <f t="shared" si="8"/>
        <v>70572135.87444444</v>
      </c>
      <c r="J61" s="137">
        <f t="shared" si="9"/>
        <v>12845888.49</v>
      </c>
      <c r="K61" s="137">
        <f t="shared" si="10"/>
        <v>83418024.364444435</v>
      </c>
      <c r="N61" s="140">
        <f t="shared" si="4"/>
        <v>46327</v>
      </c>
      <c r="O61" s="140">
        <f t="shared" si="5"/>
        <v>46357</v>
      </c>
      <c r="P61" s="141">
        <f t="shared" si="6"/>
        <v>104272530.45555556</v>
      </c>
    </row>
    <row r="62" spans="1:16" x14ac:dyDescent="0.25">
      <c r="A62" s="132">
        <v>46357</v>
      </c>
      <c r="B62" s="133">
        <f>SUMIFS('Dívidas garantidas - RRF'!AS$3:AS$387,'Dívidas garantidas - RRF'!$AV$3:$AV$387,MONTH('Fluxo dív. garantidas - RRF'!$A62),'Dívidas garantidas - RRF'!$AW$3:$AW$387,YEAR('Fluxo dív. garantidas - RRF'!$A62))</f>
        <v>67755563.890000001</v>
      </c>
      <c r="C62" s="133">
        <f>SUMIFS('Dívidas garantidas - RRF'!AT$3:AT$387,'Dívidas garantidas - RRF'!$AV$3:$AV$387,MONTH('Fluxo dív. garantidas - RRF'!$A62),'Dívidas garantidas - RRF'!$AW$3:$AW$387,YEAR('Fluxo dív. garantidas - RRF'!$A62))</f>
        <v>3857468.9299999997</v>
      </c>
      <c r="D62" s="133">
        <f>SUMIFS('Dívidas garantidas - RRF'!AU$3:AU$387,'Dívidas garantidas - RRF'!$AV$3:$AV$387,MONTH('Fluxo dív. garantidas - RRF'!$A62),'Dívidas garantidas - RRF'!$AW$3:$AW$387,YEAR('Fluxo dív. garantidas - RRF'!$A62))</f>
        <v>71613032.820000008</v>
      </c>
      <c r="G62" s="138">
        <f t="shared" si="7"/>
        <v>0.44444444444444442</v>
      </c>
      <c r="H62" s="136">
        <v>46357</v>
      </c>
      <c r="I62" s="137">
        <f t="shared" si="8"/>
        <v>27970545.65666667</v>
      </c>
      <c r="J62" s="137">
        <f t="shared" si="9"/>
        <v>3857468.9299999997</v>
      </c>
      <c r="K62" s="137">
        <f t="shared" si="10"/>
        <v>31828014.58666667</v>
      </c>
      <c r="N62" s="140">
        <f t="shared" si="4"/>
        <v>46357</v>
      </c>
      <c r="O62" s="140">
        <f t="shared" si="5"/>
        <v>46388</v>
      </c>
      <c r="P62" s="141">
        <f t="shared" si="6"/>
        <v>39785018.233333334</v>
      </c>
    </row>
    <row r="63" spans="1:16" x14ac:dyDescent="0.25">
      <c r="A63" s="132">
        <v>46388</v>
      </c>
      <c r="B63" s="133">
        <f>SUMIFS('Dívidas garantidas - RRF'!AS$3:AS$387,'Dívidas garantidas - RRF'!$AV$3:$AV$387,MONTH('Fluxo dív. garantidas - RRF'!$A63),'Dívidas garantidas - RRF'!$AW$3:$AW$387,YEAR('Fluxo dív. garantidas - RRF'!$A63))</f>
        <v>67807388.140000001</v>
      </c>
      <c r="C63" s="133">
        <f>SUMIFS('Dívidas garantidas - RRF'!AT$3:AT$387,'Dívidas garantidas - RRF'!$AV$3:$AV$387,MONTH('Fluxo dív. garantidas - RRF'!$A63),'Dívidas garantidas - RRF'!$AW$3:$AW$387,YEAR('Fluxo dív. garantidas - RRF'!$A63))</f>
        <v>4036864.0100000002</v>
      </c>
      <c r="D63" s="133">
        <f>SUMIFS('Dívidas garantidas - RRF'!AU$3:AU$387,'Dívidas garantidas - RRF'!$AV$3:$AV$387,MONTH('Fluxo dív. garantidas - RRF'!$A63),'Dívidas garantidas - RRF'!$AW$3:$AW$387,YEAR('Fluxo dív. garantidas - RRF'!$A63))</f>
        <v>71844252.150000006</v>
      </c>
      <c r="G63" s="138">
        <f t="shared" si="7"/>
        <v>0.55555555555555558</v>
      </c>
      <c r="H63" s="136">
        <v>46388</v>
      </c>
      <c r="I63" s="137">
        <f t="shared" si="8"/>
        <v>35876609.406666674</v>
      </c>
      <c r="J63" s="137">
        <f t="shared" si="9"/>
        <v>4036864.0100000002</v>
      </c>
      <c r="K63" s="137">
        <f t="shared" si="10"/>
        <v>39913473.416666672</v>
      </c>
      <c r="N63" s="140">
        <f t="shared" si="4"/>
        <v>46388</v>
      </c>
      <c r="O63" s="140">
        <f t="shared" si="5"/>
        <v>46419</v>
      </c>
      <c r="P63" s="141">
        <f t="shared" si="6"/>
        <v>31930778.733333334</v>
      </c>
    </row>
    <row r="64" spans="1:16" x14ac:dyDescent="0.25">
      <c r="A64" s="132">
        <v>46419</v>
      </c>
      <c r="B64" s="133">
        <f>SUMIFS('Dívidas garantidas - RRF'!AS$3:AS$387,'Dívidas garantidas - RRF'!$AV$3:$AV$387,MONTH('Fluxo dív. garantidas - RRF'!$A64),'Dívidas garantidas - RRF'!$AW$3:$AW$387,YEAR('Fluxo dív. garantidas - RRF'!$A64))</f>
        <v>67859255.099999994</v>
      </c>
      <c r="C64" s="133">
        <f>SUMIFS('Dívidas garantidas - RRF'!AT$3:AT$387,'Dívidas garantidas - RRF'!$AV$3:$AV$387,MONTH('Fluxo dív. garantidas - RRF'!$A64),'Dívidas garantidas - RRF'!$AW$3:$AW$387,YEAR('Fluxo dív. garantidas - RRF'!$A64))</f>
        <v>3976749.63</v>
      </c>
      <c r="D64" s="133">
        <f>SUMIFS('Dívidas garantidas - RRF'!AU$3:AU$387,'Dívidas garantidas - RRF'!$AV$3:$AV$387,MONTH('Fluxo dív. garantidas - RRF'!$A64),'Dívidas garantidas - RRF'!$AW$3:$AW$387,YEAR('Fluxo dív. garantidas - RRF'!$A64))</f>
        <v>71836004.730000004</v>
      </c>
      <c r="G64" s="138">
        <f t="shared" si="7"/>
        <v>0.55555555555555558</v>
      </c>
      <c r="H64" s="136">
        <v>46419</v>
      </c>
      <c r="I64" s="137">
        <f t="shared" si="8"/>
        <v>35932141.88666667</v>
      </c>
      <c r="J64" s="137">
        <f t="shared" si="9"/>
        <v>3976749.63</v>
      </c>
      <c r="K64" s="137">
        <f t="shared" si="10"/>
        <v>39908891.516666673</v>
      </c>
      <c r="N64" s="140">
        <f t="shared" si="4"/>
        <v>46419</v>
      </c>
      <c r="O64" s="140">
        <f t="shared" si="5"/>
        <v>46447</v>
      </c>
      <c r="P64" s="141">
        <f t="shared" si="6"/>
        <v>31927113.213333331</v>
      </c>
    </row>
    <row r="65" spans="1:16" x14ac:dyDescent="0.25">
      <c r="A65" s="132">
        <v>46447</v>
      </c>
      <c r="B65" s="133">
        <f>SUMIFS('Dívidas garantidas - RRF'!AS$3:AS$387,'Dívidas garantidas - RRF'!$AV$3:$AV$387,MONTH('Fluxo dív. garantidas - RRF'!$A65),'Dívidas garantidas - RRF'!$AW$3:$AW$387,YEAR('Fluxo dív. garantidas - RRF'!$A65))</f>
        <v>190388962.94999999</v>
      </c>
      <c r="C65" s="133">
        <f>SUMIFS('Dívidas garantidas - RRF'!AT$3:AT$387,'Dívidas garantidas - RRF'!$AV$3:$AV$387,MONTH('Fluxo dív. garantidas - RRF'!$A65),'Dívidas garantidas - RRF'!$AW$3:$AW$387,YEAR('Fluxo dív. garantidas - RRF'!$A65))</f>
        <v>15354779.740000002</v>
      </c>
      <c r="D65" s="133">
        <f>SUMIFS('Dívidas garantidas - RRF'!AU$3:AU$387,'Dívidas garantidas - RRF'!$AV$3:$AV$387,MONTH('Fluxo dív. garantidas - RRF'!$A65),'Dívidas garantidas - RRF'!$AW$3:$AW$387,YEAR('Fluxo dív. garantidas - RRF'!$A65))</f>
        <v>205743742.69</v>
      </c>
      <c r="G65" s="138">
        <f t="shared" si="7"/>
        <v>0.55555555555555558</v>
      </c>
      <c r="H65" s="136">
        <v>46447</v>
      </c>
      <c r="I65" s="137">
        <f t="shared" si="8"/>
        <v>98947299.532222211</v>
      </c>
      <c r="J65" s="137">
        <f t="shared" si="9"/>
        <v>15354779.740000002</v>
      </c>
      <c r="K65" s="137">
        <f t="shared" si="10"/>
        <v>114302079.27222222</v>
      </c>
      <c r="N65" s="140">
        <f t="shared" si="4"/>
        <v>46447</v>
      </c>
      <c r="O65" s="140">
        <f t="shared" si="5"/>
        <v>46478</v>
      </c>
      <c r="P65" s="141">
        <f t="shared" si="6"/>
        <v>91441663.417777777</v>
      </c>
    </row>
    <row r="66" spans="1:16" x14ac:dyDescent="0.25">
      <c r="A66" s="132">
        <v>46478</v>
      </c>
      <c r="B66" s="133">
        <f>SUMIFS('Dívidas garantidas - RRF'!AS$3:AS$387,'Dívidas garantidas - RRF'!$AV$3:$AV$387,MONTH('Fluxo dív. garantidas - RRF'!$A66),'Dívidas garantidas - RRF'!$AW$3:$AW$387,YEAR('Fluxo dív. garantidas - RRF'!$A66))</f>
        <v>56649353.030000001</v>
      </c>
      <c r="C66" s="133">
        <f>SUMIFS('Dívidas garantidas - RRF'!AT$3:AT$387,'Dívidas garantidas - RRF'!$AV$3:$AV$387,MONTH('Fluxo dív. garantidas - RRF'!$A66),'Dívidas garantidas - RRF'!$AW$3:$AW$387,YEAR('Fluxo dív. garantidas - RRF'!$A66))</f>
        <v>3860606.3600000003</v>
      </c>
      <c r="D66" s="133">
        <f>SUMIFS('Dívidas garantidas - RRF'!AU$3:AU$387,'Dívidas garantidas - RRF'!$AV$3:$AV$387,MONTH('Fluxo dív. garantidas - RRF'!$A66),'Dívidas garantidas - RRF'!$AW$3:$AW$387,YEAR('Fluxo dív. garantidas - RRF'!$A66))</f>
        <v>60509959.390000001</v>
      </c>
      <c r="G66" s="138">
        <f t="shared" si="7"/>
        <v>0.55555555555555558</v>
      </c>
      <c r="H66" s="136">
        <v>46478</v>
      </c>
      <c r="I66" s="137">
        <f t="shared" si="8"/>
        <v>29756037.745555557</v>
      </c>
      <c r="J66" s="137">
        <f t="shared" si="9"/>
        <v>3860606.3600000003</v>
      </c>
      <c r="K66" s="137">
        <f t="shared" si="10"/>
        <v>33616644.105555557</v>
      </c>
      <c r="N66" s="140">
        <f t="shared" si="4"/>
        <v>46478</v>
      </c>
      <c r="O66" s="140">
        <f t="shared" si="5"/>
        <v>46508</v>
      </c>
      <c r="P66" s="141">
        <f t="shared" si="6"/>
        <v>26893315.284444444</v>
      </c>
    </row>
    <row r="67" spans="1:16" x14ac:dyDescent="0.25">
      <c r="A67" s="132">
        <v>46508</v>
      </c>
      <c r="B67" s="133">
        <f>SUMIFS('Dívidas garantidas - RRF'!AS$3:AS$387,'Dívidas garantidas - RRF'!$AV$3:$AV$387,MONTH('Fluxo dív. garantidas - RRF'!$A67),'Dívidas garantidas - RRF'!$AW$3:$AW$387,YEAR('Fluxo dív. garantidas - RRF'!$A67))</f>
        <v>164373247.84999999</v>
      </c>
      <c r="C67" s="133">
        <f>SUMIFS('Dívidas garantidas - RRF'!AT$3:AT$387,'Dívidas garantidas - RRF'!$AV$3:$AV$387,MONTH('Fluxo dív. garantidas - RRF'!$A67),'Dívidas garantidas - RRF'!$AW$3:$AW$387,YEAR('Fluxo dív. garantidas - RRF'!$A67))</f>
        <v>11888344.540000001</v>
      </c>
      <c r="D67" s="133">
        <f>SUMIFS('Dívidas garantidas - RRF'!AU$3:AU$387,'Dívidas garantidas - RRF'!$AV$3:$AV$387,MONTH('Fluxo dív. garantidas - RRF'!$A67),'Dívidas garantidas - RRF'!$AW$3:$AW$387,YEAR('Fluxo dív. garantidas - RRF'!$A67))</f>
        <v>176261592.38999999</v>
      </c>
      <c r="G67" s="138">
        <f t="shared" si="7"/>
        <v>0.55555555555555558</v>
      </c>
      <c r="H67" s="136">
        <v>46508</v>
      </c>
      <c r="I67" s="137">
        <f t="shared" si="8"/>
        <v>86034762.343333319</v>
      </c>
      <c r="J67" s="137">
        <f t="shared" si="9"/>
        <v>11888344.540000001</v>
      </c>
      <c r="K67" s="137">
        <f t="shared" si="10"/>
        <v>97923106.883333325</v>
      </c>
      <c r="N67" s="140">
        <f t="shared" si="4"/>
        <v>46508</v>
      </c>
      <c r="O67" s="140">
        <f t="shared" si="5"/>
        <v>46539</v>
      </c>
      <c r="P67" s="141">
        <f t="shared" si="6"/>
        <v>78338485.50666666</v>
      </c>
    </row>
    <row r="68" spans="1:16" x14ac:dyDescent="0.25">
      <c r="A68" s="132">
        <v>46539</v>
      </c>
      <c r="B68" s="133">
        <f>SUMIFS('Dívidas garantidas - RRF'!AS$3:AS$387,'Dívidas garantidas - RRF'!$AV$3:$AV$387,MONTH('Fluxo dív. garantidas - RRF'!$A68),'Dívidas garantidas - RRF'!$AW$3:$AW$387,YEAR('Fluxo dív. garantidas - RRF'!$A68))</f>
        <v>53724006.089999996</v>
      </c>
      <c r="C68" s="133">
        <f>SUMIFS('Dívidas garantidas - RRF'!AT$3:AT$387,'Dívidas garantidas - RRF'!$AV$3:$AV$387,MONTH('Fluxo dív. garantidas - RRF'!$A68),'Dívidas garantidas - RRF'!$AW$3:$AW$387,YEAR('Fluxo dív. garantidas - RRF'!$A68))</f>
        <v>3558102.99</v>
      </c>
      <c r="D68" s="133">
        <f>SUMIFS('Dívidas garantidas - RRF'!AU$3:AU$387,'Dívidas garantidas - RRF'!$AV$3:$AV$387,MONTH('Fluxo dív. garantidas - RRF'!$A68),'Dívidas garantidas - RRF'!$AW$3:$AW$387,YEAR('Fluxo dív. garantidas - RRF'!$A68))</f>
        <v>57282109.079999998</v>
      </c>
      <c r="G68" s="138">
        <f t="shared" si="7"/>
        <v>0.55555555555555558</v>
      </c>
      <c r="H68" s="136">
        <v>46539</v>
      </c>
      <c r="I68" s="137">
        <f t="shared" si="8"/>
        <v>28265290.943333335</v>
      </c>
      <c r="J68" s="137">
        <f t="shared" si="9"/>
        <v>3558102.99</v>
      </c>
      <c r="K68" s="137">
        <f t="shared" si="10"/>
        <v>31823393.933333334</v>
      </c>
      <c r="N68" s="140">
        <f t="shared" ref="N68:N122" si="11">H68</f>
        <v>46539</v>
      </c>
      <c r="O68" s="140">
        <f t="shared" ref="O68:O122" si="12">EDATE(N68,1)</f>
        <v>46569</v>
      </c>
      <c r="P68" s="141">
        <f t="shared" ref="P68:P122" si="13">D68-K68</f>
        <v>25458715.146666665</v>
      </c>
    </row>
    <row r="69" spans="1:16" x14ac:dyDescent="0.25">
      <c r="A69" s="132">
        <v>46569</v>
      </c>
      <c r="B69" s="133">
        <f>SUMIFS('Dívidas garantidas - RRF'!AS$3:AS$387,'Dívidas garantidas - RRF'!$AV$3:$AV$387,MONTH('Fluxo dív. garantidas - RRF'!$A69),'Dívidas garantidas - RRF'!$AW$3:$AW$387,YEAR('Fluxo dív. garantidas - RRF'!$A69))</f>
        <v>53766484.439999998</v>
      </c>
      <c r="C69" s="133">
        <f>SUMIFS('Dívidas garantidas - RRF'!AT$3:AT$387,'Dívidas garantidas - RRF'!$AV$3:$AV$387,MONTH('Fluxo dív. garantidas - RRF'!$A69),'Dívidas garantidas - RRF'!$AW$3:$AW$387,YEAR('Fluxo dív. garantidas - RRF'!$A69))</f>
        <v>3595589.64</v>
      </c>
      <c r="D69" s="133">
        <f>SUMIFS('Dívidas garantidas - RRF'!AU$3:AU$387,'Dívidas garantidas - RRF'!$AV$3:$AV$387,MONTH('Fluxo dív. garantidas - RRF'!$A69),'Dívidas garantidas - RRF'!$AW$3:$AW$387,YEAR('Fluxo dív. garantidas - RRF'!$A69))</f>
        <v>57362074.079999998</v>
      </c>
      <c r="G69" s="138">
        <f t="shared" si="7"/>
        <v>0.55555555555555558</v>
      </c>
      <c r="H69" s="136">
        <v>46569</v>
      </c>
      <c r="I69" s="137">
        <f t="shared" si="8"/>
        <v>28272229.293333333</v>
      </c>
      <c r="J69" s="137">
        <f t="shared" si="9"/>
        <v>3595589.64</v>
      </c>
      <c r="K69" s="137">
        <f t="shared" si="10"/>
        <v>31867818.933333334</v>
      </c>
      <c r="N69" s="140">
        <f t="shared" si="11"/>
        <v>46569</v>
      </c>
      <c r="O69" s="140">
        <f t="shared" si="12"/>
        <v>46600</v>
      </c>
      <c r="P69" s="141">
        <f t="shared" si="13"/>
        <v>25494255.146666665</v>
      </c>
    </row>
    <row r="70" spans="1:16" x14ac:dyDescent="0.25">
      <c r="A70" s="132">
        <v>46600</v>
      </c>
      <c r="B70" s="133">
        <f>SUMIFS('Dívidas garantidas - RRF'!AS$3:AS$387,'Dívidas garantidas - RRF'!$AV$3:$AV$387,MONTH('Fluxo dív. garantidas - RRF'!$A70),'Dívidas garantidas - RRF'!$AW$3:$AW$387,YEAR('Fluxo dív. garantidas - RRF'!$A70))</f>
        <v>53807083.400000006</v>
      </c>
      <c r="C70" s="133">
        <f>SUMIFS('Dívidas garantidas - RRF'!AT$3:AT$387,'Dívidas garantidas - RRF'!$AV$3:$AV$387,MONTH('Fluxo dív. garantidas - RRF'!$A70),'Dívidas garantidas - RRF'!$AW$3:$AW$387,YEAR('Fluxo dív. garantidas - RRF'!$A70))</f>
        <v>3777674.5999999996</v>
      </c>
      <c r="D70" s="133">
        <f>SUMIFS('Dívidas garantidas - RRF'!AU$3:AU$387,'Dívidas garantidas - RRF'!$AV$3:$AV$387,MONTH('Fluxo dív. garantidas - RRF'!$A70),'Dívidas garantidas - RRF'!$AW$3:$AW$387,YEAR('Fluxo dív. garantidas - RRF'!$A70))</f>
        <v>57584758</v>
      </c>
      <c r="G70" s="138">
        <f t="shared" ref="G70:G122" si="14">(YEAR(A70)-2022)*100%/9</f>
        <v>0.55555555555555558</v>
      </c>
      <c r="H70" s="136">
        <v>46600</v>
      </c>
      <c r="I70" s="137">
        <f t="shared" si="8"/>
        <v>28213857.622222222</v>
      </c>
      <c r="J70" s="137">
        <f t="shared" si="9"/>
        <v>3777674.5999999996</v>
      </c>
      <c r="K70" s="137">
        <f t="shared" si="10"/>
        <v>31991532.222222224</v>
      </c>
      <c r="N70" s="140">
        <f t="shared" si="11"/>
        <v>46600</v>
      </c>
      <c r="O70" s="140">
        <f t="shared" si="12"/>
        <v>46631</v>
      </c>
      <c r="P70" s="141">
        <f t="shared" si="13"/>
        <v>25593225.777777776</v>
      </c>
    </row>
    <row r="71" spans="1:16" x14ac:dyDescent="0.25">
      <c r="A71" s="132">
        <v>46631</v>
      </c>
      <c r="B71" s="133">
        <f>SUMIFS('Dívidas garantidas - RRF'!AS$3:AS$387,'Dívidas garantidas - RRF'!$AV$3:$AV$387,MONTH('Fluxo dív. garantidas - RRF'!$A71),'Dívidas garantidas - RRF'!$AW$3:$AW$387,YEAR('Fluxo dív. garantidas - RRF'!$A71))</f>
        <v>219542110.94</v>
      </c>
      <c r="C71" s="133">
        <f>SUMIFS('Dívidas garantidas - RRF'!AT$3:AT$387,'Dívidas garantidas - RRF'!$AV$3:$AV$387,MONTH('Fluxo dív. garantidas - RRF'!$A71),'Dívidas garantidas - RRF'!$AW$3:$AW$387,YEAR('Fluxo dív. garantidas - RRF'!$A71))</f>
        <v>14823399.630000001</v>
      </c>
      <c r="D71" s="133">
        <f>SUMIFS('Dívidas garantidas - RRF'!AU$3:AU$387,'Dívidas garantidas - RRF'!$AV$3:$AV$387,MONTH('Fluxo dív. garantidas - RRF'!$A71),'Dívidas garantidas - RRF'!$AW$3:$AW$387,YEAR('Fluxo dív. garantidas - RRF'!$A71))</f>
        <v>234365510.56999999</v>
      </c>
      <c r="G71" s="138">
        <f t="shared" si="14"/>
        <v>0.55555555555555558</v>
      </c>
      <c r="H71" s="136">
        <v>46631</v>
      </c>
      <c r="I71" s="137">
        <f t="shared" si="8"/>
        <v>115379661.79777779</v>
      </c>
      <c r="J71" s="137">
        <f t="shared" si="9"/>
        <v>14823399.630000001</v>
      </c>
      <c r="K71" s="137">
        <f t="shared" si="10"/>
        <v>130203061.42777778</v>
      </c>
      <c r="N71" s="140">
        <f t="shared" si="11"/>
        <v>46631</v>
      </c>
      <c r="O71" s="140">
        <f t="shared" si="12"/>
        <v>46661</v>
      </c>
      <c r="P71" s="141">
        <f t="shared" si="13"/>
        <v>104162449.14222221</v>
      </c>
    </row>
    <row r="72" spans="1:16" x14ac:dyDescent="0.25">
      <c r="A72" s="132">
        <v>46661</v>
      </c>
      <c r="B72" s="133">
        <f>SUMIFS('Dívidas garantidas - RRF'!AS$3:AS$387,'Dívidas garantidas - RRF'!$AV$3:$AV$387,MONTH('Fluxo dív. garantidas - RRF'!$A72),'Dívidas garantidas - RRF'!$AW$3:$AW$387,YEAR('Fluxo dív. garantidas - RRF'!$A72))</f>
        <v>85164452.390000001</v>
      </c>
      <c r="C72" s="133">
        <f>SUMIFS('Dívidas garantidas - RRF'!AT$3:AT$387,'Dívidas garantidas - RRF'!$AV$3:$AV$387,MONTH('Fluxo dív. garantidas - RRF'!$A72),'Dívidas garantidas - RRF'!$AW$3:$AW$387,YEAR('Fluxo dív. garantidas - RRF'!$A72))</f>
        <v>3488306.55</v>
      </c>
      <c r="D72" s="133">
        <f>SUMIFS('Dívidas garantidas - RRF'!AU$3:AU$387,'Dívidas garantidas - RRF'!$AV$3:$AV$387,MONTH('Fluxo dív. garantidas - RRF'!$A72),'Dívidas garantidas - RRF'!$AW$3:$AW$387,YEAR('Fluxo dív. garantidas - RRF'!$A72))</f>
        <v>88652758.939999998</v>
      </c>
      <c r="G72" s="138">
        <f t="shared" si="14"/>
        <v>0.55555555555555558</v>
      </c>
      <c r="H72" s="136">
        <v>46661</v>
      </c>
      <c r="I72" s="137">
        <f t="shared" si="8"/>
        <v>45763226.194444448</v>
      </c>
      <c r="J72" s="137">
        <f t="shared" si="9"/>
        <v>3488306.55</v>
      </c>
      <c r="K72" s="137">
        <f t="shared" si="10"/>
        <v>49251532.744444445</v>
      </c>
      <c r="N72" s="140">
        <f t="shared" si="11"/>
        <v>46661</v>
      </c>
      <c r="O72" s="140">
        <f t="shared" si="12"/>
        <v>46692</v>
      </c>
      <c r="P72" s="141">
        <f t="shared" si="13"/>
        <v>39401226.195555553</v>
      </c>
    </row>
    <row r="73" spans="1:16" x14ac:dyDescent="0.25">
      <c r="A73" s="132">
        <v>46692</v>
      </c>
      <c r="B73" s="133">
        <f>SUMIFS('Dívidas garantidas - RRF'!AS$3:AS$387,'Dívidas garantidas - RRF'!$AV$3:$AV$387,MONTH('Fluxo dív. garantidas - RRF'!$A73),'Dívidas garantidas - RRF'!$AW$3:$AW$387,YEAR('Fluxo dív. garantidas - RRF'!$A73))</f>
        <v>193444466.16</v>
      </c>
      <c r="C73" s="133">
        <f>SUMIFS('Dívidas garantidas - RRF'!AT$3:AT$387,'Dívidas garantidas - RRF'!$AV$3:$AV$387,MONTH('Fluxo dív. garantidas - RRF'!$A73),'Dívidas garantidas - RRF'!$AW$3:$AW$387,YEAR('Fluxo dív. garantidas - RRF'!$A73))</f>
        <v>11325179.16</v>
      </c>
      <c r="D73" s="133">
        <f>SUMIFS('Dívidas garantidas - RRF'!AU$3:AU$387,'Dívidas garantidas - RRF'!$AV$3:$AV$387,MONTH('Fluxo dív. garantidas - RRF'!$A73),'Dívidas garantidas - RRF'!$AW$3:$AW$387,YEAR('Fluxo dív. garantidas - RRF'!$A73))</f>
        <v>204769645.31999999</v>
      </c>
      <c r="G73" s="138">
        <f t="shared" si="14"/>
        <v>0.55555555555555558</v>
      </c>
      <c r="H73" s="136">
        <v>46692</v>
      </c>
      <c r="I73" s="137">
        <f t="shared" si="8"/>
        <v>102435734.90666667</v>
      </c>
      <c r="J73" s="137">
        <f t="shared" si="9"/>
        <v>11325179.16</v>
      </c>
      <c r="K73" s="137">
        <f t="shared" si="10"/>
        <v>113760914.06666666</v>
      </c>
      <c r="N73" s="140">
        <f t="shared" si="11"/>
        <v>46692</v>
      </c>
      <c r="O73" s="140">
        <f t="shared" si="12"/>
        <v>46722</v>
      </c>
      <c r="P73" s="141">
        <f t="shared" si="13"/>
        <v>91008731.25333333</v>
      </c>
    </row>
    <row r="74" spans="1:16" x14ac:dyDescent="0.25">
      <c r="A74" s="132">
        <v>46722</v>
      </c>
      <c r="B74" s="133">
        <f>SUMIFS('Dívidas garantidas - RRF'!AS$3:AS$387,'Dívidas garantidas - RRF'!$AV$3:$AV$387,MONTH('Fluxo dív. garantidas - RRF'!$A74),'Dívidas garantidas - RRF'!$AW$3:$AW$387,YEAR('Fluxo dív. garantidas - RRF'!$A74))</f>
        <v>85300143.799999997</v>
      </c>
      <c r="C74" s="133">
        <f>SUMIFS('Dívidas garantidas - RRF'!AT$3:AT$387,'Dívidas garantidas - RRF'!$AV$3:$AV$387,MONTH('Fluxo dív. garantidas - RRF'!$A74),'Dívidas garantidas - RRF'!$AW$3:$AW$387,YEAR('Fluxo dív. garantidas - RRF'!$A74))</f>
        <v>3283080.8600000003</v>
      </c>
      <c r="D74" s="133">
        <f>SUMIFS('Dívidas garantidas - RRF'!AU$3:AU$387,'Dívidas garantidas - RRF'!$AV$3:$AV$387,MONTH('Fluxo dív. garantidas - RRF'!$A74),'Dívidas garantidas - RRF'!$AW$3:$AW$387,YEAR('Fluxo dív. garantidas - RRF'!$A74))</f>
        <v>88583224.659999996</v>
      </c>
      <c r="G74" s="138">
        <f t="shared" si="14"/>
        <v>0.55555555555555558</v>
      </c>
      <c r="H74" s="136">
        <v>46722</v>
      </c>
      <c r="I74" s="137">
        <f t="shared" si="8"/>
        <v>45929821.728888892</v>
      </c>
      <c r="J74" s="137">
        <f t="shared" si="9"/>
        <v>3283080.8600000003</v>
      </c>
      <c r="K74" s="137">
        <f t="shared" si="10"/>
        <v>49212902.588888891</v>
      </c>
      <c r="N74" s="140">
        <f t="shared" si="11"/>
        <v>46722</v>
      </c>
      <c r="O74" s="140">
        <f t="shared" si="12"/>
        <v>46753</v>
      </c>
      <c r="P74" s="141">
        <f t="shared" si="13"/>
        <v>39370322.071111105</v>
      </c>
    </row>
    <row r="75" spans="1:16" x14ac:dyDescent="0.25">
      <c r="A75" s="132">
        <v>46753</v>
      </c>
      <c r="B75" s="133">
        <f>SUMIFS('Dívidas garantidas - RRF'!AS$3:AS$387,'Dívidas garantidas - RRF'!$AV$3:$AV$387,MONTH('Fluxo dív. garantidas - RRF'!$A75),'Dívidas garantidas - RRF'!$AW$3:$AW$387,YEAR('Fluxo dív. garantidas - RRF'!$A75))</f>
        <v>85368689.420000002</v>
      </c>
      <c r="C75" s="133">
        <f>SUMIFS('Dívidas garantidas - RRF'!AT$3:AT$387,'Dívidas garantidas - RRF'!$AV$3:$AV$387,MONTH('Fluxo dív. garantidas - RRF'!$A75),'Dívidas garantidas - RRF'!$AW$3:$AW$387,YEAR('Fluxo dív. garantidas - RRF'!$A75))</f>
        <v>3631681.6100000003</v>
      </c>
      <c r="D75" s="133">
        <f>SUMIFS('Dívidas garantidas - RRF'!AU$3:AU$387,'Dívidas garantidas - RRF'!$AV$3:$AV$387,MONTH('Fluxo dív. garantidas - RRF'!$A75),'Dívidas garantidas - RRF'!$AW$3:$AW$387,YEAR('Fluxo dív. garantidas - RRF'!$A75))</f>
        <v>89000371.030000001</v>
      </c>
      <c r="G75" s="138">
        <f t="shared" si="14"/>
        <v>0.66666666666666663</v>
      </c>
      <c r="H75" s="136">
        <v>46753</v>
      </c>
      <c r="I75" s="137">
        <f t="shared" si="8"/>
        <v>55701899.076666668</v>
      </c>
      <c r="J75" s="137">
        <f t="shared" si="9"/>
        <v>3631681.6100000003</v>
      </c>
      <c r="K75" s="137">
        <f t="shared" si="10"/>
        <v>59333580.686666667</v>
      </c>
      <c r="N75" s="140">
        <f t="shared" si="11"/>
        <v>46753</v>
      </c>
      <c r="O75" s="140">
        <f t="shared" si="12"/>
        <v>46784</v>
      </c>
      <c r="P75" s="141">
        <f t="shared" si="13"/>
        <v>29666790.343333334</v>
      </c>
    </row>
    <row r="76" spans="1:16" x14ac:dyDescent="0.25">
      <c r="A76" s="132">
        <v>46784</v>
      </c>
      <c r="B76" s="133">
        <f>SUMIFS('Dívidas garantidas - RRF'!AS$3:AS$387,'Dívidas garantidas - RRF'!$AV$3:$AV$387,MONTH('Fluxo dív. garantidas - RRF'!$A76),'Dívidas garantidas - RRF'!$AW$3:$AW$387,YEAR('Fluxo dív. garantidas - RRF'!$A76))</f>
        <v>85444459.699999988</v>
      </c>
      <c r="C76" s="133">
        <f>SUMIFS('Dívidas garantidas - RRF'!AT$3:AT$387,'Dívidas garantidas - RRF'!$AV$3:$AV$387,MONTH('Fluxo dív. garantidas - RRF'!$A76),'Dívidas garantidas - RRF'!$AW$3:$AW$387,YEAR('Fluxo dív. garantidas - RRF'!$A76))</f>
        <v>3203406.54</v>
      </c>
      <c r="D76" s="133">
        <f>SUMIFS('Dívidas garantidas - RRF'!AU$3:AU$387,'Dívidas garantidas - RRF'!$AV$3:$AV$387,MONTH('Fluxo dív. garantidas - RRF'!$A76),'Dívidas garantidas - RRF'!$AW$3:$AW$387,YEAR('Fluxo dív. garantidas - RRF'!$A76))</f>
        <v>88647866.239999995</v>
      </c>
      <c r="G76" s="138">
        <f t="shared" si="14"/>
        <v>0.66666666666666663</v>
      </c>
      <c r="H76" s="136">
        <v>46784</v>
      </c>
      <c r="I76" s="137">
        <f t="shared" si="8"/>
        <v>55895170.953333326</v>
      </c>
      <c r="J76" s="137">
        <f t="shared" si="9"/>
        <v>3203406.54</v>
      </c>
      <c r="K76" s="137">
        <f t="shared" si="10"/>
        <v>59098577.493333325</v>
      </c>
      <c r="N76" s="140">
        <f t="shared" si="11"/>
        <v>46784</v>
      </c>
      <c r="O76" s="140">
        <f t="shared" si="12"/>
        <v>46813</v>
      </c>
      <c r="P76" s="141">
        <f t="shared" si="13"/>
        <v>29549288.74666667</v>
      </c>
    </row>
    <row r="77" spans="1:16" x14ac:dyDescent="0.25">
      <c r="A77" s="132">
        <v>46813</v>
      </c>
      <c r="B77" s="133">
        <f>SUMIFS('Dívidas garantidas - RRF'!AS$3:AS$387,'Dívidas garantidas - RRF'!$AV$3:$AV$387,MONTH('Fluxo dív. garantidas - RRF'!$A77),'Dívidas garantidas - RRF'!$AW$3:$AW$387,YEAR('Fluxo dív. garantidas - RRF'!$A77))</f>
        <v>146024889.10999998</v>
      </c>
      <c r="C77" s="133">
        <f>SUMIFS('Dívidas garantidas - RRF'!AT$3:AT$387,'Dívidas garantidas - RRF'!$AV$3:$AV$387,MONTH('Fluxo dív. garantidas - RRF'!$A77),'Dívidas garantidas - RRF'!$AW$3:$AW$387,YEAR('Fluxo dív. garantidas - RRF'!$A77))</f>
        <v>13533999.140000001</v>
      </c>
      <c r="D77" s="133">
        <f>SUMIFS('Dívidas garantidas - RRF'!AU$3:AU$387,'Dívidas garantidas - RRF'!$AV$3:$AV$387,MONTH('Fluxo dív. garantidas - RRF'!$A77),'Dívidas garantidas - RRF'!$AW$3:$AW$387,YEAR('Fluxo dív. garantidas - RRF'!$A77))</f>
        <v>159558888.25</v>
      </c>
      <c r="G77" s="138">
        <f t="shared" si="14"/>
        <v>0.66666666666666663</v>
      </c>
      <c r="H77" s="136">
        <v>46813</v>
      </c>
      <c r="I77" s="137">
        <f t="shared" si="8"/>
        <v>92838593.026666656</v>
      </c>
      <c r="J77" s="137">
        <f t="shared" si="9"/>
        <v>13533999.140000001</v>
      </c>
      <c r="K77" s="137">
        <f t="shared" si="10"/>
        <v>106372592.16666666</v>
      </c>
      <c r="N77" s="140">
        <f t="shared" si="11"/>
        <v>46813</v>
      </c>
      <c r="O77" s="140">
        <f t="shared" si="12"/>
        <v>46844</v>
      </c>
      <c r="P77" s="141">
        <f t="shared" si="13"/>
        <v>53186296.083333343</v>
      </c>
    </row>
    <row r="78" spans="1:16" x14ac:dyDescent="0.25">
      <c r="A78" s="132">
        <v>46844</v>
      </c>
      <c r="B78" s="133">
        <f>SUMIFS('Dívidas garantidas - RRF'!AS$3:AS$387,'Dívidas garantidas - RRF'!$AV$3:$AV$387,MONTH('Fluxo dív. garantidas - RRF'!$A78),'Dívidas garantidas - RRF'!$AW$3:$AW$387,YEAR('Fluxo dív. garantidas - RRF'!$A78))</f>
        <v>2924971.97</v>
      </c>
      <c r="C78" s="133">
        <f>SUMIFS('Dívidas garantidas - RRF'!AT$3:AT$387,'Dívidas garantidas - RRF'!$AV$3:$AV$387,MONTH('Fluxo dív. garantidas - RRF'!$A78),'Dívidas garantidas - RRF'!$AW$3:$AW$387,YEAR('Fluxo dív. garantidas - RRF'!$A78))</f>
        <v>3478268.83</v>
      </c>
      <c r="D78" s="133">
        <f>SUMIFS('Dívidas garantidas - RRF'!AU$3:AU$387,'Dívidas garantidas - RRF'!$AV$3:$AV$387,MONTH('Fluxo dív. garantidas - RRF'!$A78),'Dívidas garantidas - RRF'!$AW$3:$AW$387,YEAR('Fluxo dív. garantidas - RRF'!$A78))</f>
        <v>6403240.7999999998</v>
      </c>
      <c r="G78" s="138">
        <f t="shared" si="14"/>
        <v>0.66666666666666663</v>
      </c>
      <c r="H78" s="136">
        <v>46844</v>
      </c>
      <c r="I78" s="137">
        <f t="shared" si="8"/>
        <v>790558.36999999918</v>
      </c>
      <c r="J78" s="137">
        <f t="shared" si="9"/>
        <v>3478268.83</v>
      </c>
      <c r="K78" s="137">
        <f t="shared" si="10"/>
        <v>4268827.1999999993</v>
      </c>
      <c r="N78" s="140">
        <f t="shared" si="11"/>
        <v>46844</v>
      </c>
      <c r="O78" s="140">
        <f t="shared" si="12"/>
        <v>46874</v>
      </c>
      <c r="P78" s="141">
        <f t="shared" si="13"/>
        <v>2134413.6000000006</v>
      </c>
    </row>
    <row r="79" spans="1:16" x14ac:dyDescent="0.25">
      <c r="A79" s="132">
        <v>46874</v>
      </c>
      <c r="B79" s="133">
        <f>SUMIFS('Dívidas garantidas - RRF'!AS$3:AS$387,'Dívidas garantidas - RRF'!$AV$3:$AV$387,MONTH('Fluxo dív. garantidas - RRF'!$A79),'Dívidas garantidas - RRF'!$AW$3:$AW$387,YEAR('Fluxo dív. garantidas - RRF'!$A79))</f>
        <v>111680293.80999999</v>
      </c>
      <c r="C79" s="133">
        <f>SUMIFS('Dívidas garantidas - RRF'!AT$3:AT$387,'Dívidas garantidas - RRF'!$AV$3:$AV$387,MONTH('Fluxo dív. garantidas - RRF'!$A79),'Dívidas garantidas - RRF'!$AW$3:$AW$387,YEAR('Fluxo dív. garantidas - RRF'!$A79))</f>
        <v>10168505.109999999</v>
      </c>
      <c r="D79" s="133">
        <f>SUMIFS('Dívidas garantidas - RRF'!AU$3:AU$387,'Dívidas garantidas - RRF'!$AV$3:$AV$387,MONTH('Fluxo dív. garantidas - RRF'!$A79),'Dívidas garantidas - RRF'!$AW$3:$AW$387,YEAR('Fluxo dív. garantidas - RRF'!$A79))</f>
        <v>121848798.92</v>
      </c>
      <c r="G79" s="138">
        <f t="shared" si="14"/>
        <v>0.66666666666666663</v>
      </c>
      <c r="H79" s="136">
        <v>46874</v>
      </c>
      <c r="I79" s="137">
        <f t="shared" si="8"/>
        <v>71064027.50333333</v>
      </c>
      <c r="J79" s="137">
        <f t="shared" si="9"/>
        <v>10168505.109999999</v>
      </c>
      <c r="K79" s="137">
        <f t="shared" si="10"/>
        <v>81232532.61333333</v>
      </c>
      <c r="N79" s="140">
        <f t="shared" si="11"/>
        <v>46874</v>
      </c>
      <c r="O79" s="140">
        <f t="shared" si="12"/>
        <v>46905</v>
      </c>
      <c r="P79" s="141">
        <f t="shared" si="13"/>
        <v>40616266.306666672</v>
      </c>
    </row>
    <row r="80" spans="1:16" x14ac:dyDescent="0.25">
      <c r="A80" s="132">
        <v>46905</v>
      </c>
      <c r="B80" s="133">
        <f>SUMIFS('Dívidas garantidas - RRF'!AS$3:AS$387,'Dívidas garantidas - RRF'!$AV$3:$AV$387,MONTH('Fluxo dív. garantidas - RRF'!$A80),'Dívidas garantidas - RRF'!$AW$3:$AW$387,YEAR('Fluxo dív. garantidas - RRF'!$A80))</f>
        <v>2925642.72</v>
      </c>
      <c r="C80" s="133">
        <f>SUMIFS('Dívidas garantidas - RRF'!AT$3:AT$387,'Dívidas garantidas - RRF'!$AV$3:$AV$387,MONTH('Fluxo dív. garantidas - RRF'!$A80),'Dívidas garantidas - RRF'!$AW$3:$AW$387,YEAR('Fluxo dív. garantidas - RRF'!$A80))</f>
        <v>3385837.52</v>
      </c>
      <c r="D80" s="133">
        <f>SUMIFS('Dívidas garantidas - RRF'!AU$3:AU$387,'Dívidas garantidas - RRF'!$AV$3:$AV$387,MONTH('Fluxo dív. garantidas - RRF'!$A80),'Dívidas garantidas - RRF'!$AW$3:$AW$387,YEAR('Fluxo dív. garantidas - RRF'!$A80))</f>
        <v>6311480.2400000002</v>
      </c>
      <c r="G80" s="138">
        <f t="shared" si="14"/>
        <v>0.66666666666666663</v>
      </c>
      <c r="H80" s="136">
        <v>46905</v>
      </c>
      <c r="I80" s="137">
        <f t="shared" ref="I80:I122" si="15">K80-J80</f>
        <v>821815.97333333315</v>
      </c>
      <c r="J80" s="137">
        <f t="shared" ref="J80:J122" si="16">IF(C80&lt;=K80,C80,K80)</f>
        <v>3385837.52</v>
      </c>
      <c r="K80" s="137">
        <f t="shared" ref="K80:K122" si="17">D80*$G80</f>
        <v>4207653.4933333332</v>
      </c>
      <c r="N80" s="140">
        <f t="shared" si="11"/>
        <v>46905</v>
      </c>
      <c r="O80" s="140">
        <f t="shared" si="12"/>
        <v>46935</v>
      </c>
      <c r="P80" s="141">
        <f t="shared" si="13"/>
        <v>2103826.7466666671</v>
      </c>
    </row>
    <row r="81" spans="1:16" x14ac:dyDescent="0.25">
      <c r="A81" s="132">
        <v>46935</v>
      </c>
      <c r="B81" s="133">
        <f>SUMIFS('Dívidas garantidas - RRF'!AS$3:AS$387,'Dívidas garantidas - RRF'!$AV$3:$AV$387,MONTH('Fluxo dív. garantidas - RRF'!$A81),'Dívidas garantidas - RRF'!$AW$3:$AW$387,YEAR('Fluxo dív. garantidas - RRF'!$A81))</f>
        <v>2925985.73</v>
      </c>
      <c r="C81" s="133">
        <f>SUMIFS('Dívidas garantidas - RRF'!AT$3:AT$387,'Dívidas garantidas - RRF'!$AV$3:$AV$387,MONTH('Fluxo dív. garantidas - RRF'!$A81),'Dívidas garantidas - RRF'!$AW$3:$AW$387,YEAR('Fluxo dív. garantidas - RRF'!$A81))</f>
        <v>3263466.9899999998</v>
      </c>
      <c r="D81" s="133">
        <f>SUMIFS('Dívidas garantidas - RRF'!AU$3:AU$387,'Dívidas garantidas - RRF'!$AV$3:$AV$387,MONTH('Fluxo dív. garantidas - RRF'!$A81),'Dívidas garantidas - RRF'!$AW$3:$AW$387,YEAR('Fluxo dív. garantidas - RRF'!$A81))</f>
        <v>6189452.7199999997</v>
      </c>
      <c r="G81" s="138">
        <f t="shared" si="14"/>
        <v>0.66666666666666663</v>
      </c>
      <c r="H81" s="136">
        <v>46935</v>
      </c>
      <c r="I81" s="137">
        <f t="shared" si="15"/>
        <v>862834.82333333325</v>
      </c>
      <c r="J81" s="137">
        <f t="shared" si="16"/>
        <v>3263466.9899999998</v>
      </c>
      <c r="K81" s="137">
        <f t="shared" si="17"/>
        <v>4126301.813333333</v>
      </c>
      <c r="N81" s="140">
        <f t="shared" si="11"/>
        <v>46935</v>
      </c>
      <c r="O81" s="140">
        <f t="shared" si="12"/>
        <v>46966</v>
      </c>
      <c r="P81" s="141">
        <f t="shared" si="13"/>
        <v>2063150.9066666667</v>
      </c>
    </row>
    <row r="82" spans="1:16" x14ac:dyDescent="0.25">
      <c r="A82" s="132">
        <v>46966</v>
      </c>
      <c r="B82" s="133">
        <f>SUMIFS('Dívidas garantidas - RRF'!AS$3:AS$387,'Dívidas garantidas - RRF'!$AV$3:$AV$387,MONTH('Fluxo dív. garantidas - RRF'!$A82),'Dívidas garantidas - RRF'!$AW$3:$AW$387,YEAR('Fluxo dív. garantidas - RRF'!$A82))</f>
        <v>2926318.34</v>
      </c>
      <c r="C82" s="133">
        <f>SUMIFS('Dívidas garantidas - RRF'!AT$3:AT$387,'Dívidas garantidas - RRF'!$AV$3:$AV$387,MONTH('Fluxo dív. garantidas - RRF'!$A82),'Dívidas garantidas - RRF'!$AW$3:$AW$387,YEAR('Fluxo dív. garantidas - RRF'!$A82))</f>
        <v>3080701.27</v>
      </c>
      <c r="D82" s="133">
        <f>SUMIFS('Dívidas garantidas - RRF'!AU$3:AU$387,'Dívidas garantidas - RRF'!$AV$3:$AV$387,MONTH('Fluxo dív. garantidas - RRF'!$A82),'Dívidas garantidas - RRF'!$AW$3:$AW$387,YEAR('Fluxo dív. garantidas - RRF'!$A82))</f>
        <v>6007019.6100000003</v>
      </c>
      <c r="G82" s="138">
        <f t="shared" si="14"/>
        <v>0.66666666666666663</v>
      </c>
      <c r="H82" s="136">
        <v>46966</v>
      </c>
      <c r="I82" s="137">
        <f t="shared" si="15"/>
        <v>923978.4700000002</v>
      </c>
      <c r="J82" s="137">
        <f t="shared" si="16"/>
        <v>3080701.27</v>
      </c>
      <c r="K82" s="137">
        <f t="shared" si="17"/>
        <v>4004679.74</v>
      </c>
      <c r="N82" s="140">
        <f t="shared" si="11"/>
        <v>46966</v>
      </c>
      <c r="O82" s="140">
        <f t="shared" si="12"/>
        <v>46997</v>
      </c>
      <c r="P82" s="141">
        <f t="shared" si="13"/>
        <v>2002339.87</v>
      </c>
    </row>
    <row r="83" spans="1:16" x14ac:dyDescent="0.25">
      <c r="A83" s="132">
        <v>46997</v>
      </c>
      <c r="B83" s="133">
        <f>SUMIFS('Dívidas garantidas - RRF'!AS$3:AS$387,'Dívidas garantidas - RRF'!$AV$3:$AV$387,MONTH('Fluxo dív. garantidas - RRF'!$A83),'Dívidas garantidas - RRF'!$AW$3:$AW$387,YEAR('Fluxo dív. garantidas - RRF'!$A83))</f>
        <v>118094530.64</v>
      </c>
      <c r="C83" s="133">
        <f>SUMIFS('Dívidas garantidas - RRF'!AT$3:AT$387,'Dívidas garantidas - RRF'!$AV$3:$AV$387,MONTH('Fluxo dív. garantidas - RRF'!$A83),'Dívidas garantidas - RRF'!$AW$3:$AW$387,YEAR('Fluxo dív. garantidas - RRF'!$A83))</f>
        <v>12975896.609999999</v>
      </c>
      <c r="D83" s="133">
        <f>SUMIFS('Dívidas garantidas - RRF'!AU$3:AU$387,'Dívidas garantidas - RRF'!$AV$3:$AV$387,MONTH('Fluxo dív. garantidas - RRF'!$A83),'Dívidas garantidas - RRF'!$AW$3:$AW$387,YEAR('Fluxo dív. garantidas - RRF'!$A83))</f>
        <v>131070427.25</v>
      </c>
      <c r="G83" s="138">
        <f t="shared" si="14"/>
        <v>0.66666666666666663</v>
      </c>
      <c r="H83" s="136">
        <v>46997</v>
      </c>
      <c r="I83" s="137">
        <f t="shared" si="15"/>
        <v>74404388.223333329</v>
      </c>
      <c r="J83" s="137">
        <f t="shared" si="16"/>
        <v>12975896.609999999</v>
      </c>
      <c r="K83" s="137">
        <f t="shared" si="17"/>
        <v>87380284.833333328</v>
      </c>
      <c r="N83" s="140">
        <f t="shared" si="11"/>
        <v>46997</v>
      </c>
      <c r="O83" s="140">
        <f t="shared" si="12"/>
        <v>47027</v>
      </c>
      <c r="P83" s="141">
        <f t="shared" si="13"/>
        <v>43690142.416666672</v>
      </c>
    </row>
    <row r="84" spans="1:16" x14ac:dyDescent="0.25">
      <c r="A84" s="132">
        <v>47027</v>
      </c>
      <c r="B84" s="133">
        <f>SUMIFS('Dívidas garantidas - RRF'!AS$3:AS$387,'Dívidas garantidas - RRF'!$AV$3:$AV$387,MONTH('Fluxo dív. garantidas - RRF'!$A84),'Dívidas garantidas - RRF'!$AW$3:$AW$387,YEAR('Fluxo dív. garantidas - RRF'!$A84))</f>
        <v>2926996.86</v>
      </c>
      <c r="C84" s="133">
        <f>SUMIFS('Dívidas garantidas - RRF'!AT$3:AT$387,'Dívidas garantidas - RRF'!$AV$3:$AV$387,MONTH('Fluxo dív. garantidas - RRF'!$A84),'Dívidas garantidas - RRF'!$AW$3:$AW$387,YEAR('Fluxo dív. garantidas - RRF'!$A84))</f>
        <v>3216379.6399999997</v>
      </c>
      <c r="D84" s="133">
        <f>SUMIFS('Dívidas garantidas - RRF'!AU$3:AU$387,'Dívidas garantidas - RRF'!$AV$3:$AV$387,MONTH('Fluxo dív. garantidas - RRF'!$A84),'Dívidas garantidas - RRF'!$AW$3:$AW$387,YEAR('Fluxo dív. garantidas - RRF'!$A84))</f>
        <v>6143376.5</v>
      </c>
      <c r="G84" s="138">
        <f t="shared" si="14"/>
        <v>0.66666666666666663</v>
      </c>
      <c r="H84" s="136">
        <v>47027</v>
      </c>
      <c r="I84" s="137">
        <f t="shared" si="15"/>
        <v>879204.69333333336</v>
      </c>
      <c r="J84" s="137">
        <f t="shared" si="16"/>
        <v>3216379.6399999997</v>
      </c>
      <c r="K84" s="137">
        <f t="shared" si="17"/>
        <v>4095584.333333333</v>
      </c>
      <c r="N84" s="140">
        <f t="shared" si="11"/>
        <v>47027</v>
      </c>
      <c r="O84" s="140">
        <f t="shared" si="12"/>
        <v>47058</v>
      </c>
      <c r="P84" s="141">
        <f t="shared" si="13"/>
        <v>2047792.166666667</v>
      </c>
    </row>
    <row r="85" spans="1:16" x14ac:dyDescent="0.25">
      <c r="A85" s="132">
        <v>47058</v>
      </c>
      <c r="B85" s="133">
        <f>SUMIFS('Dívidas garantidas - RRF'!AS$3:AS$387,'Dívidas garantidas - RRF'!$AV$3:$AV$387,MONTH('Fluxo dív. garantidas - RRF'!$A85),'Dívidas garantidas - RRF'!$AW$3:$AW$387,YEAR('Fluxo dív. garantidas - RRF'!$A85))</f>
        <v>112224357.40000001</v>
      </c>
      <c r="C85" s="133">
        <f>SUMIFS('Dívidas garantidas - RRF'!AT$3:AT$387,'Dívidas garantidas - RRF'!$AV$3:$AV$387,MONTH('Fluxo dív. garantidas - RRF'!$A85),'Dívidas garantidas - RRF'!$AW$3:$AW$387,YEAR('Fluxo dív. garantidas - RRF'!$A85))</f>
        <v>9983838.870000001</v>
      </c>
      <c r="D85" s="133">
        <f>SUMIFS('Dívidas garantidas - RRF'!AU$3:AU$387,'Dívidas garantidas - RRF'!$AV$3:$AV$387,MONTH('Fluxo dív. garantidas - RRF'!$A85),'Dívidas garantidas - RRF'!$AW$3:$AW$387,YEAR('Fluxo dív. garantidas - RRF'!$A85))</f>
        <v>122208196.27</v>
      </c>
      <c r="G85" s="138">
        <f t="shared" si="14"/>
        <v>0.66666666666666663</v>
      </c>
      <c r="H85" s="136">
        <v>47058</v>
      </c>
      <c r="I85" s="137">
        <f t="shared" si="15"/>
        <v>71488291.976666659</v>
      </c>
      <c r="J85" s="137">
        <f t="shared" si="16"/>
        <v>9983838.870000001</v>
      </c>
      <c r="K85" s="137">
        <f t="shared" si="17"/>
        <v>81472130.846666664</v>
      </c>
      <c r="N85" s="140">
        <f t="shared" si="11"/>
        <v>47058</v>
      </c>
      <c r="O85" s="140">
        <f t="shared" si="12"/>
        <v>47088</v>
      </c>
      <c r="P85" s="141">
        <f t="shared" si="13"/>
        <v>40736065.423333332</v>
      </c>
    </row>
    <row r="86" spans="1:16" x14ac:dyDescent="0.25">
      <c r="A86" s="132">
        <v>47088</v>
      </c>
      <c r="B86" s="133">
        <f>SUMIFS('Dívidas garantidas - RRF'!AS$3:AS$387,'Dívidas garantidas - RRF'!$AV$3:$AV$387,MONTH('Fluxo dív. garantidas - RRF'!$A86),'Dívidas garantidas - RRF'!$AW$3:$AW$387,YEAR('Fluxo dív. garantidas - RRF'!$A86))</f>
        <v>2927693.54</v>
      </c>
      <c r="C86" s="133">
        <f>SUMIFS('Dívidas garantidas - RRF'!AT$3:AT$387,'Dívidas garantidas - RRF'!$AV$3:$AV$387,MONTH('Fluxo dív. garantidas - RRF'!$A86),'Dívidas garantidas - RRF'!$AW$3:$AW$387,YEAR('Fluxo dív. garantidas - RRF'!$A86))</f>
        <v>3007491.44</v>
      </c>
      <c r="D86" s="133">
        <f>SUMIFS('Dívidas garantidas - RRF'!AU$3:AU$387,'Dívidas garantidas - RRF'!$AV$3:$AV$387,MONTH('Fluxo dív. garantidas - RRF'!$A86),'Dívidas garantidas - RRF'!$AW$3:$AW$387,YEAR('Fluxo dív. garantidas - RRF'!$A86))</f>
        <v>5935184.9800000004</v>
      </c>
      <c r="G86" s="138">
        <f t="shared" si="14"/>
        <v>0.66666666666666663</v>
      </c>
      <c r="H86" s="136">
        <v>47088</v>
      </c>
      <c r="I86" s="137">
        <f t="shared" si="15"/>
        <v>949298.54666666687</v>
      </c>
      <c r="J86" s="137">
        <f t="shared" si="16"/>
        <v>3007491.44</v>
      </c>
      <c r="K86" s="137">
        <f t="shared" si="17"/>
        <v>3956789.9866666668</v>
      </c>
      <c r="N86" s="140">
        <f t="shared" si="11"/>
        <v>47088</v>
      </c>
      <c r="O86" s="140">
        <f t="shared" si="12"/>
        <v>47119</v>
      </c>
      <c r="P86" s="141">
        <f t="shared" si="13"/>
        <v>1978394.9933333336</v>
      </c>
    </row>
    <row r="87" spans="1:16" x14ac:dyDescent="0.25">
      <c r="A87" s="132">
        <v>47119</v>
      </c>
      <c r="B87" s="133">
        <f>SUMIFS('Dívidas garantidas - RRF'!AS$3:AS$387,'Dívidas garantidas - RRF'!$AV$3:$AV$387,MONTH('Fluxo dív. garantidas - RRF'!$A87),'Dívidas garantidas - RRF'!$AW$3:$AW$387,YEAR('Fluxo dív. garantidas - RRF'!$A87))</f>
        <v>2928021.55</v>
      </c>
      <c r="C87" s="133">
        <f>SUMIFS('Dívidas garantidas - RRF'!AT$3:AT$387,'Dívidas garantidas - RRF'!$AV$3:$AV$387,MONTH('Fluxo dív. garantidas - RRF'!$A87),'Dívidas garantidas - RRF'!$AW$3:$AW$387,YEAR('Fluxo dív. garantidas - RRF'!$A87))</f>
        <v>3183948.07</v>
      </c>
      <c r="D87" s="133">
        <f>SUMIFS('Dívidas garantidas - RRF'!AU$3:AU$387,'Dívidas garantidas - RRF'!$AV$3:$AV$387,MONTH('Fluxo dív. garantidas - RRF'!$A87),'Dívidas garantidas - RRF'!$AW$3:$AW$387,YEAR('Fluxo dív. garantidas - RRF'!$A87))</f>
        <v>6111969.6200000001</v>
      </c>
      <c r="G87" s="138">
        <f t="shared" si="14"/>
        <v>0.77777777777777779</v>
      </c>
      <c r="H87" s="136">
        <v>47119</v>
      </c>
      <c r="I87" s="137">
        <f t="shared" si="15"/>
        <v>1569806.0788888889</v>
      </c>
      <c r="J87" s="137">
        <f t="shared" si="16"/>
        <v>3183948.07</v>
      </c>
      <c r="K87" s="137">
        <f t="shared" si="17"/>
        <v>4753754.1488888888</v>
      </c>
      <c r="N87" s="140">
        <f t="shared" si="11"/>
        <v>47119</v>
      </c>
      <c r="O87" s="140">
        <f t="shared" si="12"/>
        <v>47150</v>
      </c>
      <c r="P87" s="141">
        <f t="shared" si="13"/>
        <v>1358215.4711111113</v>
      </c>
    </row>
    <row r="88" spans="1:16" x14ac:dyDescent="0.25">
      <c r="A88" s="132">
        <v>47150</v>
      </c>
      <c r="B88" s="133">
        <f>SUMIFS('Dívidas garantidas - RRF'!AS$3:AS$387,'Dívidas garantidas - RRF'!$AV$3:$AV$387,MONTH('Fluxo dív. garantidas - RRF'!$A88),'Dívidas garantidas - RRF'!$AW$3:$AW$387,YEAR('Fluxo dív. garantidas - RRF'!$A88))</f>
        <v>2928373.19</v>
      </c>
      <c r="C88" s="133">
        <f>SUMIFS('Dívidas garantidas - RRF'!AT$3:AT$387,'Dívidas garantidas - RRF'!$AV$3:$AV$387,MONTH('Fluxo dív. garantidas - RRF'!$A88),'Dívidas garantidas - RRF'!$AW$3:$AW$387,YEAR('Fluxo dív. garantidas - RRF'!$A88))</f>
        <v>3168276.08</v>
      </c>
      <c r="D88" s="133">
        <f>SUMIFS('Dívidas garantidas - RRF'!AU$3:AU$387,'Dívidas garantidas - RRF'!$AV$3:$AV$387,MONTH('Fluxo dív. garantidas - RRF'!$A88),'Dívidas garantidas - RRF'!$AW$3:$AW$387,YEAR('Fluxo dív. garantidas - RRF'!$A88))</f>
        <v>6096649.2700000005</v>
      </c>
      <c r="G88" s="138">
        <f t="shared" si="14"/>
        <v>0.77777777777777779</v>
      </c>
      <c r="H88" s="136">
        <v>47150</v>
      </c>
      <c r="I88" s="137">
        <f t="shared" si="15"/>
        <v>1573562.2411111118</v>
      </c>
      <c r="J88" s="137">
        <f t="shared" si="16"/>
        <v>3168276.08</v>
      </c>
      <c r="K88" s="137">
        <f t="shared" si="17"/>
        <v>4741838.3211111119</v>
      </c>
      <c r="N88" s="140">
        <f t="shared" si="11"/>
        <v>47150</v>
      </c>
      <c r="O88" s="140">
        <f t="shared" si="12"/>
        <v>47178</v>
      </c>
      <c r="P88" s="141">
        <f t="shared" si="13"/>
        <v>1354810.9488888886</v>
      </c>
    </row>
    <row r="89" spans="1:16" x14ac:dyDescent="0.25">
      <c r="A89" s="132">
        <v>47178</v>
      </c>
      <c r="B89" s="133">
        <f>SUMIFS('Dívidas garantidas - RRF'!AS$3:AS$387,'Dívidas garantidas - RRF'!$AV$3:$AV$387,MONTH('Fluxo dív. garantidas - RRF'!$A89),'Dívidas garantidas - RRF'!$AW$3:$AW$387,YEAR('Fluxo dív. garantidas - RRF'!$A89))</f>
        <v>124431698.07000001</v>
      </c>
      <c r="C89" s="133">
        <f>SUMIFS('Dívidas garantidas - RRF'!AT$3:AT$387,'Dívidas garantidas - RRF'!$AV$3:$AV$387,MONTH('Fluxo dív. garantidas - RRF'!$A89),'Dívidas garantidas - RRF'!$AW$3:$AW$387,YEAR('Fluxo dív. garantidas - RRF'!$A89))</f>
        <v>11824887.379999999</v>
      </c>
      <c r="D89" s="133">
        <f>SUMIFS('Dívidas garantidas - RRF'!AU$3:AU$387,'Dívidas garantidas - RRF'!$AV$3:$AV$387,MONTH('Fluxo dív. garantidas - RRF'!$A89),'Dívidas garantidas - RRF'!$AW$3:$AW$387,YEAR('Fluxo dív. garantidas - RRF'!$A89))</f>
        <v>136256585.44999999</v>
      </c>
      <c r="G89" s="138">
        <f t="shared" si="14"/>
        <v>0.77777777777777779</v>
      </c>
      <c r="H89" s="136">
        <v>47178</v>
      </c>
      <c r="I89" s="137">
        <f t="shared" si="15"/>
        <v>94152456.858888879</v>
      </c>
      <c r="J89" s="137">
        <f t="shared" si="16"/>
        <v>11824887.379999999</v>
      </c>
      <c r="K89" s="137">
        <f t="shared" si="17"/>
        <v>105977344.23888887</v>
      </c>
      <c r="N89" s="140">
        <f t="shared" si="11"/>
        <v>47178</v>
      </c>
      <c r="O89" s="140">
        <f t="shared" si="12"/>
        <v>47209</v>
      </c>
      <c r="P89" s="141">
        <f t="shared" si="13"/>
        <v>30279241.211111113</v>
      </c>
    </row>
    <row r="90" spans="1:16" x14ac:dyDescent="0.25">
      <c r="A90" s="132">
        <v>47209</v>
      </c>
      <c r="B90" s="133">
        <f>SUMIFS('Dívidas garantidas - RRF'!AS$3:AS$387,'Dívidas garantidas - RRF'!$AV$3:$AV$387,MONTH('Fluxo dív. garantidas - RRF'!$A90),'Dívidas garantidas - RRF'!$AW$3:$AW$387,YEAR('Fluxo dív. garantidas - RRF'!$A90))</f>
        <v>2929046.88</v>
      </c>
      <c r="C90" s="133">
        <f>SUMIFS('Dívidas garantidas - RRF'!AT$3:AT$387,'Dívidas garantidas - RRF'!$AV$3:$AV$387,MONTH('Fluxo dív. garantidas - RRF'!$A90),'Dívidas garantidas - RRF'!$AW$3:$AW$387,YEAR('Fluxo dív. garantidas - RRF'!$A90))</f>
        <v>3223815.63</v>
      </c>
      <c r="D90" s="133">
        <f>SUMIFS('Dívidas garantidas - RRF'!AU$3:AU$387,'Dívidas garantidas - RRF'!$AV$3:$AV$387,MONTH('Fluxo dív. garantidas - RRF'!$A90),'Dívidas garantidas - RRF'!$AW$3:$AW$387,YEAR('Fluxo dív. garantidas - RRF'!$A90))</f>
        <v>6152862.5099999998</v>
      </c>
      <c r="G90" s="138">
        <f t="shared" si="14"/>
        <v>0.77777777777777779</v>
      </c>
      <c r="H90" s="136">
        <v>47209</v>
      </c>
      <c r="I90" s="137">
        <f t="shared" si="15"/>
        <v>1561744.0999999996</v>
      </c>
      <c r="J90" s="137">
        <f t="shared" si="16"/>
        <v>3223815.63</v>
      </c>
      <c r="K90" s="137">
        <f t="shared" si="17"/>
        <v>4785559.7299999995</v>
      </c>
      <c r="N90" s="140">
        <f t="shared" si="11"/>
        <v>47209</v>
      </c>
      <c r="O90" s="140">
        <f t="shared" si="12"/>
        <v>47239</v>
      </c>
      <c r="P90" s="141">
        <f t="shared" si="13"/>
        <v>1367302.7800000003</v>
      </c>
    </row>
    <row r="91" spans="1:16" x14ac:dyDescent="0.25">
      <c r="A91" s="132">
        <v>47239</v>
      </c>
      <c r="B91" s="133">
        <f>SUMIFS('Dívidas garantidas - RRF'!AS$3:AS$387,'Dívidas garantidas - RRF'!$AV$3:$AV$387,MONTH('Fluxo dív. garantidas - RRF'!$A91),'Dívidas garantidas - RRF'!$AW$3:$AW$387,YEAR('Fluxo dív. garantidas - RRF'!$A91))</f>
        <v>112773904.96000001</v>
      </c>
      <c r="C91" s="133">
        <f>SUMIFS('Dívidas garantidas - RRF'!AT$3:AT$387,'Dívidas garantidas - RRF'!$AV$3:$AV$387,MONTH('Fluxo dív. garantidas - RRF'!$A91),'Dívidas garantidas - RRF'!$AW$3:$AW$387,YEAR('Fluxo dív. garantidas - RRF'!$A91))</f>
        <v>9134109.5</v>
      </c>
      <c r="D91" s="133">
        <f>SUMIFS('Dívidas garantidas - RRF'!AU$3:AU$387,'Dívidas garantidas - RRF'!$AV$3:$AV$387,MONTH('Fluxo dív. garantidas - RRF'!$A91),'Dívidas garantidas - RRF'!$AW$3:$AW$387,YEAR('Fluxo dív. garantidas - RRF'!$A91))</f>
        <v>121908014.46000001</v>
      </c>
      <c r="G91" s="138">
        <f t="shared" si="14"/>
        <v>0.77777777777777779</v>
      </c>
      <c r="H91" s="136">
        <v>47239</v>
      </c>
      <c r="I91" s="137">
        <f t="shared" si="15"/>
        <v>85683235.080000013</v>
      </c>
      <c r="J91" s="137">
        <f t="shared" si="16"/>
        <v>9134109.5</v>
      </c>
      <c r="K91" s="137">
        <f t="shared" si="17"/>
        <v>94817344.580000013</v>
      </c>
      <c r="N91" s="140">
        <f t="shared" si="11"/>
        <v>47239</v>
      </c>
      <c r="O91" s="140">
        <f t="shared" si="12"/>
        <v>47270</v>
      </c>
      <c r="P91" s="141">
        <f t="shared" si="13"/>
        <v>27090669.879999995</v>
      </c>
    </row>
    <row r="92" spans="1:16" x14ac:dyDescent="0.25">
      <c r="A92" s="132">
        <v>47270</v>
      </c>
      <c r="B92" s="133">
        <f>SUMIFS('Dívidas garantidas - RRF'!AS$3:AS$387,'Dívidas garantidas - RRF'!$AV$3:$AV$387,MONTH('Fluxo dív. garantidas - RRF'!$A92),'Dívidas garantidas - RRF'!$AW$3:$AW$387,YEAR('Fluxo dív. garantidas - RRF'!$A92))</f>
        <v>2929733.1199999996</v>
      </c>
      <c r="C92" s="133">
        <f>SUMIFS('Dívidas garantidas - RRF'!AT$3:AT$387,'Dívidas garantidas - RRF'!$AV$3:$AV$387,MONTH('Fluxo dív. garantidas - RRF'!$A92),'Dívidas garantidas - RRF'!$AW$3:$AW$387,YEAR('Fluxo dív. garantidas - RRF'!$A92))</f>
        <v>3105501.99</v>
      </c>
      <c r="D92" s="133">
        <f>SUMIFS('Dívidas garantidas - RRF'!AU$3:AU$387,'Dívidas garantidas - RRF'!$AV$3:$AV$387,MONTH('Fluxo dív. garantidas - RRF'!$A92),'Dívidas garantidas - RRF'!$AW$3:$AW$387,YEAR('Fluxo dív. garantidas - RRF'!$A92))</f>
        <v>6035235.1100000003</v>
      </c>
      <c r="G92" s="138">
        <f t="shared" si="14"/>
        <v>0.77777777777777779</v>
      </c>
      <c r="H92" s="136">
        <v>47270</v>
      </c>
      <c r="I92" s="137">
        <f t="shared" si="15"/>
        <v>1588569.7622222221</v>
      </c>
      <c r="J92" s="137">
        <f t="shared" si="16"/>
        <v>3105501.99</v>
      </c>
      <c r="K92" s="137">
        <f t="shared" si="17"/>
        <v>4694071.7522222223</v>
      </c>
      <c r="N92" s="140">
        <f t="shared" si="11"/>
        <v>47270</v>
      </c>
      <c r="O92" s="140">
        <f t="shared" si="12"/>
        <v>47300</v>
      </c>
      <c r="P92" s="141">
        <f t="shared" si="13"/>
        <v>1341163.3577777781</v>
      </c>
    </row>
    <row r="93" spans="1:16" x14ac:dyDescent="0.25">
      <c r="A93" s="132">
        <v>47300</v>
      </c>
      <c r="B93" s="133">
        <f>SUMIFS('Dívidas garantidas - RRF'!AS$3:AS$387,'Dívidas garantidas - RRF'!$AV$3:$AV$387,MONTH('Fluxo dív. garantidas - RRF'!$A93),'Dívidas garantidas - RRF'!$AW$3:$AW$387,YEAR('Fluxo dív. garantidas - RRF'!$A93))</f>
        <v>2930066.3200000003</v>
      </c>
      <c r="C93" s="133">
        <f>SUMIFS('Dívidas garantidas - RRF'!AT$3:AT$387,'Dívidas garantidas - RRF'!$AV$3:$AV$387,MONTH('Fluxo dív. garantidas - RRF'!$A93),'Dívidas garantidas - RRF'!$AW$3:$AW$387,YEAR('Fluxo dív. garantidas - RRF'!$A93))</f>
        <v>3075077.38</v>
      </c>
      <c r="D93" s="133">
        <f>SUMIFS('Dívidas garantidas - RRF'!AU$3:AU$387,'Dívidas garantidas - RRF'!$AV$3:$AV$387,MONTH('Fluxo dív. garantidas - RRF'!$A93),'Dívidas garantidas - RRF'!$AW$3:$AW$387,YEAR('Fluxo dív. garantidas - RRF'!$A93))</f>
        <v>6005143.7000000002</v>
      </c>
      <c r="G93" s="138">
        <f t="shared" si="14"/>
        <v>0.77777777777777779</v>
      </c>
      <c r="H93" s="136">
        <v>47300</v>
      </c>
      <c r="I93" s="137">
        <f t="shared" si="15"/>
        <v>1595589.9422222227</v>
      </c>
      <c r="J93" s="137">
        <f t="shared" si="16"/>
        <v>3075077.38</v>
      </c>
      <c r="K93" s="137">
        <f t="shared" si="17"/>
        <v>4670667.3222222226</v>
      </c>
      <c r="N93" s="140">
        <f t="shared" si="11"/>
        <v>47300</v>
      </c>
      <c r="O93" s="140">
        <f t="shared" si="12"/>
        <v>47331</v>
      </c>
      <c r="P93" s="141">
        <f t="shared" si="13"/>
        <v>1334476.3777777776</v>
      </c>
    </row>
    <row r="94" spans="1:16" x14ac:dyDescent="0.25">
      <c r="A94" s="132">
        <v>47331</v>
      </c>
      <c r="B94" s="133">
        <f>SUMIFS('Dívidas garantidas - RRF'!AS$3:AS$387,'Dívidas garantidas - RRF'!$AV$3:$AV$387,MONTH('Fluxo dív. garantidas - RRF'!$A94),'Dívidas garantidas - RRF'!$AW$3:$AW$387,YEAR('Fluxo dív. garantidas - RRF'!$A94))</f>
        <v>2930409.8099999996</v>
      </c>
      <c r="C94" s="133">
        <f>SUMIFS('Dívidas garantidas - RRF'!AT$3:AT$387,'Dívidas garantidas - RRF'!$AV$3:$AV$387,MONTH('Fluxo dív. garantidas - RRF'!$A94),'Dívidas garantidas - RRF'!$AW$3:$AW$387,YEAR('Fluxo dív. garantidas - RRF'!$A94))</f>
        <v>2989229.5500000003</v>
      </c>
      <c r="D94" s="133">
        <f>SUMIFS('Dívidas garantidas - RRF'!AU$3:AU$387,'Dívidas garantidas - RRF'!$AV$3:$AV$387,MONTH('Fluxo dív. garantidas - RRF'!$A94),'Dívidas garantidas - RRF'!$AW$3:$AW$387,YEAR('Fluxo dív. garantidas - RRF'!$A94))</f>
        <v>5919639.3599999994</v>
      </c>
      <c r="G94" s="138">
        <f t="shared" si="14"/>
        <v>0.77777777777777779</v>
      </c>
      <c r="H94" s="136">
        <v>47331</v>
      </c>
      <c r="I94" s="137">
        <f t="shared" si="15"/>
        <v>1614934.396666666</v>
      </c>
      <c r="J94" s="137">
        <f t="shared" si="16"/>
        <v>2989229.5500000003</v>
      </c>
      <c r="K94" s="137">
        <f t="shared" si="17"/>
        <v>4604163.9466666663</v>
      </c>
      <c r="N94" s="140">
        <f t="shared" si="11"/>
        <v>47331</v>
      </c>
      <c r="O94" s="140">
        <f t="shared" si="12"/>
        <v>47362</v>
      </c>
      <c r="P94" s="141">
        <f t="shared" si="13"/>
        <v>1315475.4133333331</v>
      </c>
    </row>
    <row r="95" spans="1:16" x14ac:dyDescent="0.25">
      <c r="A95" s="132">
        <v>47362</v>
      </c>
      <c r="B95" s="133">
        <f>SUMIFS('Dívidas garantidas - RRF'!AS$3:AS$387,'Dívidas garantidas - RRF'!$AV$3:$AV$387,MONTH('Fluxo dív. garantidas - RRF'!$A95),'Dívidas garantidas - RRF'!$AW$3:$AW$387,YEAR('Fluxo dív. garantidas - RRF'!$A95))</f>
        <v>125034686.66</v>
      </c>
      <c r="C95" s="133">
        <f>SUMIFS('Dívidas garantidas - RRF'!AT$3:AT$387,'Dívidas garantidas - RRF'!$AV$3:$AV$387,MONTH('Fluxo dív. garantidas - RRF'!$A95),'Dívidas garantidas - RRF'!$AW$3:$AW$387,YEAR('Fluxo dív. garantidas - RRF'!$A95))</f>
        <v>11707476.24</v>
      </c>
      <c r="D95" s="133">
        <f>SUMIFS('Dívidas garantidas - RRF'!AU$3:AU$387,'Dívidas garantidas - RRF'!$AV$3:$AV$387,MONTH('Fluxo dív. garantidas - RRF'!$A95),'Dívidas garantidas - RRF'!$AW$3:$AW$387,YEAR('Fluxo dív. garantidas - RRF'!$A95))</f>
        <v>136742162.89999998</v>
      </c>
      <c r="G95" s="138">
        <f t="shared" si="14"/>
        <v>0.77777777777777779</v>
      </c>
      <c r="H95" s="136">
        <v>47362</v>
      </c>
      <c r="I95" s="137">
        <f t="shared" si="15"/>
        <v>94647539.348888874</v>
      </c>
      <c r="J95" s="137">
        <f t="shared" si="16"/>
        <v>11707476.24</v>
      </c>
      <c r="K95" s="137">
        <f t="shared" si="17"/>
        <v>106355015.58888887</v>
      </c>
      <c r="N95" s="140">
        <f t="shared" si="11"/>
        <v>47362</v>
      </c>
      <c r="O95" s="140">
        <f t="shared" si="12"/>
        <v>47392</v>
      </c>
      <c r="P95" s="141">
        <f t="shared" si="13"/>
        <v>30387147.311111107</v>
      </c>
    </row>
    <row r="96" spans="1:16" x14ac:dyDescent="0.25">
      <c r="A96" s="132">
        <v>47392</v>
      </c>
      <c r="B96" s="133">
        <f>SUMIFS('Dívidas garantidas - RRF'!AS$3:AS$387,'Dívidas garantidas - RRF'!$AV$3:$AV$387,MONTH('Fluxo dív. garantidas - RRF'!$A96),'Dívidas garantidas - RRF'!$AW$3:$AW$387,YEAR('Fluxo dív. garantidas - RRF'!$A96))</f>
        <v>2931090.74</v>
      </c>
      <c r="C96" s="133">
        <f>SUMIFS('Dívidas garantidas - RRF'!AT$3:AT$387,'Dívidas garantidas - RRF'!$AV$3:$AV$387,MONTH('Fluxo dív. garantidas - RRF'!$A96),'Dívidas garantidas - RRF'!$AW$3:$AW$387,YEAR('Fluxo dív. garantidas - RRF'!$A96))</f>
        <v>2776917.66</v>
      </c>
      <c r="D96" s="133">
        <f>SUMIFS('Dívidas garantidas - RRF'!AU$3:AU$387,'Dívidas garantidas - RRF'!$AV$3:$AV$387,MONTH('Fluxo dív. garantidas - RRF'!$A96),'Dívidas garantidas - RRF'!$AW$3:$AW$387,YEAR('Fluxo dív. garantidas - RRF'!$A96))</f>
        <v>5708008.4000000004</v>
      </c>
      <c r="G96" s="138">
        <f t="shared" si="14"/>
        <v>0.77777777777777779</v>
      </c>
      <c r="H96" s="136">
        <v>47392</v>
      </c>
      <c r="I96" s="137">
        <f t="shared" si="15"/>
        <v>1662644.428888889</v>
      </c>
      <c r="J96" s="137">
        <f t="shared" si="16"/>
        <v>2776917.66</v>
      </c>
      <c r="K96" s="137">
        <f t="shared" si="17"/>
        <v>4439562.0888888892</v>
      </c>
      <c r="N96" s="140">
        <f t="shared" si="11"/>
        <v>47392</v>
      </c>
      <c r="O96" s="140">
        <f t="shared" si="12"/>
        <v>47423</v>
      </c>
      <c r="P96" s="141">
        <f t="shared" si="13"/>
        <v>1268446.3111111112</v>
      </c>
    </row>
    <row r="97" spans="1:16" x14ac:dyDescent="0.25">
      <c r="A97" s="132">
        <v>47423</v>
      </c>
      <c r="B97" s="133">
        <f>SUMIFS('Dívidas garantidas - RRF'!AS$3:AS$387,'Dívidas garantidas - RRF'!$AV$3:$AV$387,MONTH('Fluxo dív. garantidas - RRF'!$A97),'Dívidas garantidas - RRF'!$AW$3:$AW$387,YEAR('Fluxo dív. garantidas - RRF'!$A97))</f>
        <v>113321424.35000001</v>
      </c>
      <c r="C97" s="133">
        <f>SUMIFS('Dívidas garantidas - RRF'!AT$3:AT$387,'Dívidas garantidas - RRF'!$AV$3:$AV$387,MONTH('Fluxo dív. garantidas - RRF'!$A97),'Dívidas garantidas - RRF'!$AW$3:$AW$387,YEAR('Fluxo dív. garantidas - RRF'!$A97))</f>
        <v>8942167.7300000004</v>
      </c>
      <c r="D97" s="133">
        <f>SUMIFS('Dívidas garantidas - RRF'!AU$3:AU$387,'Dívidas garantidas - RRF'!$AV$3:$AV$387,MONTH('Fluxo dív. garantidas - RRF'!$A97),'Dívidas garantidas - RRF'!$AW$3:$AW$387,YEAR('Fluxo dív. garantidas - RRF'!$A97))</f>
        <v>122263592.08</v>
      </c>
      <c r="G97" s="138">
        <f t="shared" si="14"/>
        <v>0.77777777777777779</v>
      </c>
      <c r="H97" s="136">
        <v>47423</v>
      </c>
      <c r="I97" s="137">
        <f t="shared" si="15"/>
        <v>86151737.221111104</v>
      </c>
      <c r="J97" s="137">
        <f t="shared" si="16"/>
        <v>8942167.7300000004</v>
      </c>
      <c r="K97" s="137">
        <f t="shared" si="17"/>
        <v>95093904.951111108</v>
      </c>
      <c r="N97" s="140">
        <f t="shared" si="11"/>
        <v>47423</v>
      </c>
      <c r="O97" s="140">
        <f t="shared" si="12"/>
        <v>47453</v>
      </c>
      <c r="P97" s="141">
        <f t="shared" si="13"/>
        <v>27169687.12888889</v>
      </c>
    </row>
    <row r="98" spans="1:16" x14ac:dyDescent="0.25">
      <c r="A98" s="132">
        <v>47453</v>
      </c>
      <c r="B98" s="133">
        <f>SUMIFS('Dívidas garantidas - RRF'!AS$3:AS$387,'Dívidas garantidas - RRF'!$AV$3:$AV$387,MONTH('Fluxo dív. garantidas - RRF'!$A98),'Dívidas garantidas - RRF'!$AW$3:$AW$387,YEAR('Fluxo dív. garantidas - RRF'!$A98))</f>
        <v>2931794.81</v>
      </c>
      <c r="C98" s="133">
        <f>SUMIFS('Dívidas garantidas - RRF'!AT$3:AT$387,'Dívidas garantidas - RRF'!$AV$3:$AV$387,MONTH('Fluxo dív. garantidas - RRF'!$A98),'Dívidas garantidas - RRF'!$AW$3:$AW$387,YEAR('Fluxo dív. garantidas - RRF'!$A98))</f>
        <v>2996533.63</v>
      </c>
      <c r="D98" s="133">
        <f>SUMIFS('Dívidas garantidas - RRF'!AU$3:AU$387,'Dívidas garantidas - RRF'!$AV$3:$AV$387,MONTH('Fluxo dív. garantidas - RRF'!$A98),'Dívidas garantidas - RRF'!$AW$3:$AW$387,YEAR('Fluxo dív. garantidas - RRF'!$A98))</f>
        <v>5928328.4399999995</v>
      </c>
      <c r="G98" s="138">
        <f t="shared" si="14"/>
        <v>0.77777777777777779</v>
      </c>
      <c r="H98" s="136">
        <v>47453</v>
      </c>
      <c r="I98" s="137">
        <f t="shared" si="15"/>
        <v>1614388.4900000002</v>
      </c>
      <c r="J98" s="137">
        <f t="shared" si="16"/>
        <v>2996533.63</v>
      </c>
      <c r="K98" s="137">
        <f t="shared" si="17"/>
        <v>4610922.12</v>
      </c>
      <c r="N98" s="140">
        <f t="shared" si="11"/>
        <v>47453</v>
      </c>
      <c r="O98" s="140">
        <f t="shared" si="12"/>
        <v>47484</v>
      </c>
      <c r="P98" s="141">
        <f t="shared" si="13"/>
        <v>1317406.3199999994</v>
      </c>
    </row>
    <row r="99" spans="1:16" x14ac:dyDescent="0.25">
      <c r="A99" s="132">
        <v>47484</v>
      </c>
      <c r="B99" s="133">
        <f>SUMIFS('Dívidas garantidas - RRF'!AS$3:AS$387,'Dívidas garantidas - RRF'!$AV$3:$AV$387,MONTH('Fluxo dív. garantidas - RRF'!$A99),'Dívidas garantidas - RRF'!$AW$3:$AW$387,YEAR('Fluxo dív. garantidas - RRF'!$A99))</f>
        <v>2932121.9699999997</v>
      </c>
      <c r="C99" s="133">
        <f>SUMIFS('Dívidas garantidas - RRF'!AT$3:AT$387,'Dívidas garantidas - RRF'!$AV$3:$AV$387,MONTH('Fluxo dív. garantidas - RRF'!$A99),'Dívidas garantidas - RRF'!$AW$3:$AW$387,YEAR('Fluxo dív. garantidas - RRF'!$A99))</f>
        <v>2831450.27</v>
      </c>
      <c r="D99" s="133">
        <f>SUMIFS('Dívidas garantidas - RRF'!AU$3:AU$387,'Dívidas garantidas - RRF'!$AV$3:$AV$387,MONTH('Fluxo dív. garantidas - RRF'!$A99),'Dívidas garantidas - RRF'!$AW$3:$AW$387,YEAR('Fluxo dív. garantidas - RRF'!$A99))</f>
        <v>5763572.2400000002</v>
      </c>
      <c r="G99" s="138">
        <f t="shared" si="14"/>
        <v>0.88888888888888884</v>
      </c>
      <c r="H99" s="136">
        <v>47484</v>
      </c>
      <c r="I99" s="137">
        <f t="shared" si="15"/>
        <v>2291725.0544444439</v>
      </c>
      <c r="J99" s="137">
        <f t="shared" si="16"/>
        <v>2831450.27</v>
      </c>
      <c r="K99" s="137">
        <f t="shared" si="17"/>
        <v>5123175.3244444439</v>
      </c>
      <c r="N99" s="140">
        <f t="shared" si="11"/>
        <v>47484</v>
      </c>
      <c r="O99" s="140">
        <f t="shared" si="12"/>
        <v>47515</v>
      </c>
      <c r="P99" s="141">
        <f t="shared" si="13"/>
        <v>640396.9155555563</v>
      </c>
    </row>
    <row r="100" spans="1:16" x14ac:dyDescent="0.25">
      <c r="A100" s="132">
        <v>47515</v>
      </c>
      <c r="B100" s="133">
        <f>SUMIFS('Dívidas garantidas - RRF'!AS$3:AS$387,'Dívidas garantidas - RRF'!$AV$3:$AV$387,MONTH('Fluxo dív. garantidas - RRF'!$A100),'Dívidas garantidas - RRF'!$AW$3:$AW$387,YEAR('Fluxo dív. garantidas - RRF'!$A100))</f>
        <v>2932483.91</v>
      </c>
      <c r="C100" s="133">
        <f>SUMIFS('Dívidas garantidas - RRF'!AT$3:AT$387,'Dívidas garantidas - RRF'!$AV$3:$AV$387,MONTH('Fluxo dív. garantidas - RRF'!$A100),'Dívidas garantidas - RRF'!$AW$3:$AW$387,YEAR('Fluxo dív. garantidas - RRF'!$A100))</f>
        <v>2979873.61</v>
      </c>
      <c r="D100" s="133">
        <f>SUMIFS('Dívidas garantidas - RRF'!AU$3:AU$387,'Dívidas garantidas - RRF'!$AV$3:$AV$387,MONTH('Fluxo dív. garantidas - RRF'!$A100),'Dívidas garantidas - RRF'!$AW$3:$AW$387,YEAR('Fluxo dív. garantidas - RRF'!$A100))</f>
        <v>5912357.5199999996</v>
      </c>
      <c r="G100" s="138">
        <f t="shared" si="14"/>
        <v>0.88888888888888884</v>
      </c>
      <c r="H100" s="136">
        <v>47515</v>
      </c>
      <c r="I100" s="137">
        <f t="shared" si="15"/>
        <v>2275555.2966666664</v>
      </c>
      <c r="J100" s="137">
        <f t="shared" si="16"/>
        <v>2979873.61</v>
      </c>
      <c r="K100" s="137">
        <f t="shared" si="17"/>
        <v>5255428.9066666663</v>
      </c>
      <c r="N100" s="140">
        <f t="shared" si="11"/>
        <v>47515</v>
      </c>
      <c r="O100" s="140">
        <f t="shared" si="12"/>
        <v>47543</v>
      </c>
      <c r="P100" s="141">
        <f t="shared" si="13"/>
        <v>656928.61333333328</v>
      </c>
    </row>
    <row r="101" spans="1:16" x14ac:dyDescent="0.25">
      <c r="A101" s="132">
        <v>47543</v>
      </c>
      <c r="B101" s="133">
        <f>SUMIFS('Dívidas garantidas - RRF'!AS$3:AS$387,'Dívidas garantidas - RRF'!$AV$3:$AV$387,MONTH('Fluxo dív. garantidas - RRF'!$A101),'Dívidas garantidas - RRF'!$AW$3:$AW$387,YEAR('Fluxo dív. garantidas - RRF'!$A101))</f>
        <v>125645723.17999999</v>
      </c>
      <c r="C101" s="133">
        <f>SUMIFS('Dívidas garantidas - RRF'!AT$3:AT$387,'Dívidas garantidas - RRF'!$AV$3:$AV$387,MONTH('Fluxo dív. garantidas - RRF'!$A101),'Dívidas garantidas - RRF'!$AW$3:$AW$387,YEAR('Fluxo dív. garantidas - RRF'!$A101))</f>
        <v>10370536.340000002</v>
      </c>
      <c r="D101" s="133">
        <f>SUMIFS('Dívidas garantidas - RRF'!AU$3:AU$387,'Dívidas garantidas - RRF'!$AV$3:$AV$387,MONTH('Fluxo dív. garantidas - RRF'!$A101),'Dívidas garantidas - RRF'!$AW$3:$AW$387,YEAR('Fluxo dív. garantidas - RRF'!$A101))</f>
        <v>136016259.52000001</v>
      </c>
      <c r="G101" s="138">
        <f t="shared" si="14"/>
        <v>0.88888888888888884</v>
      </c>
      <c r="H101" s="136">
        <v>47543</v>
      </c>
      <c r="I101" s="137">
        <f t="shared" si="15"/>
        <v>110532805.45555556</v>
      </c>
      <c r="J101" s="137">
        <f t="shared" si="16"/>
        <v>10370536.340000002</v>
      </c>
      <c r="K101" s="137">
        <f t="shared" si="17"/>
        <v>120903341.79555556</v>
      </c>
      <c r="N101" s="140">
        <f t="shared" si="11"/>
        <v>47543</v>
      </c>
      <c r="O101" s="140">
        <f t="shared" si="12"/>
        <v>47574</v>
      </c>
      <c r="P101" s="141">
        <f t="shared" si="13"/>
        <v>15112917.724444449</v>
      </c>
    </row>
    <row r="102" spans="1:16" x14ac:dyDescent="0.25">
      <c r="A102" s="132">
        <v>47574</v>
      </c>
      <c r="B102" s="133">
        <f>SUMIFS('Dívidas garantidas - RRF'!AS$3:AS$387,'Dívidas garantidas - RRF'!$AV$3:$AV$387,MONTH('Fluxo dív. garantidas - RRF'!$A102),'Dívidas garantidas - RRF'!$AW$3:$AW$387,YEAR('Fluxo dív. garantidas - RRF'!$A102))</f>
        <v>2933155.32</v>
      </c>
      <c r="C102" s="133">
        <f>SUMIFS('Dívidas garantidas - RRF'!AT$3:AT$387,'Dívidas garantidas - RRF'!$AV$3:$AV$387,MONTH('Fluxo dív. garantidas - RRF'!$A102),'Dívidas garantidas - RRF'!$AW$3:$AW$387,YEAR('Fluxo dív. garantidas - RRF'!$A102))</f>
        <v>2948432.96</v>
      </c>
      <c r="D102" s="133">
        <f>SUMIFS('Dívidas garantidas - RRF'!AU$3:AU$387,'Dívidas garantidas - RRF'!$AV$3:$AV$387,MONTH('Fluxo dív. garantidas - RRF'!$A102),'Dívidas garantidas - RRF'!$AW$3:$AW$387,YEAR('Fluxo dív. garantidas - RRF'!$A102))</f>
        <v>5881588.2800000003</v>
      </c>
      <c r="G102" s="138">
        <f t="shared" si="14"/>
        <v>0.88888888888888884</v>
      </c>
      <c r="H102" s="136">
        <v>47574</v>
      </c>
      <c r="I102" s="137">
        <f t="shared" si="15"/>
        <v>2279645.5111111114</v>
      </c>
      <c r="J102" s="137">
        <f t="shared" si="16"/>
        <v>2948432.96</v>
      </c>
      <c r="K102" s="137">
        <f t="shared" si="17"/>
        <v>5228078.4711111113</v>
      </c>
      <c r="N102" s="140">
        <f t="shared" si="11"/>
        <v>47574</v>
      </c>
      <c r="O102" s="140">
        <f t="shared" si="12"/>
        <v>47604</v>
      </c>
      <c r="P102" s="141">
        <f t="shared" si="13"/>
        <v>653509.80888888892</v>
      </c>
    </row>
    <row r="103" spans="1:16" x14ac:dyDescent="0.25">
      <c r="A103" s="132">
        <v>47604</v>
      </c>
      <c r="B103" s="133">
        <f>SUMIFS('Dívidas garantidas - RRF'!AS$3:AS$387,'Dívidas garantidas - RRF'!$AV$3:$AV$387,MONTH('Fluxo dív. garantidas - RRF'!$A103),'Dívidas garantidas - RRF'!$AW$3:$AW$387,YEAR('Fluxo dív. garantidas - RRF'!$A103))</f>
        <v>113874463.03</v>
      </c>
      <c r="C103" s="133">
        <f>SUMIFS('Dívidas garantidas - RRF'!AT$3:AT$387,'Dívidas garantidas - RRF'!$AV$3:$AV$387,MONTH('Fluxo dív. garantidas - RRF'!$A103),'Dívidas garantidas - RRF'!$AW$3:$AW$387,YEAR('Fluxo dív. garantidas - RRF'!$A103))</f>
        <v>8106711.1200000001</v>
      </c>
      <c r="D103" s="133">
        <f>SUMIFS('Dívidas garantidas - RRF'!AU$3:AU$387,'Dívidas garantidas - RRF'!$AV$3:$AV$387,MONTH('Fluxo dív. garantidas - RRF'!$A103),'Dívidas garantidas - RRF'!$AW$3:$AW$387,YEAR('Fluxo dív. garantidas - RRF'!$A103))</f>
        <v>121981174.15000001</v>
      </c>
      <c r="G103" s="138">
        <f t="shared" si="14"/>
        <v>0.88888888888888884</v>
      </c>
      <c r="H103" s="136">
        <v>47604</v>
      </c>
      <c r="I103" s="137">
        <f t="shared" si="15"/>
        <v>100320999.23555554</v>
      </c>
      <c r="J103" s="137">
        <f t="shared" si="16"/>
        <v>8106711.1200000001</v>
      </c>
      <c r="K103" s="137">
        <f t="shared" si="17"/>
        <v>108427710.35555555</v>
      </c>
      <c r="N103" s="140">
        <f t="shared" si="11"/>
        <v>47604</v>
      </c>
      <c r="O103" s="140">
        <f t="shared" si="12"/>
        <v>47635</v>
      </c>
      <c r="P103" s="141">
        <f t="shared" si="13"/>
        <v>13553463.794444457</v>
      </c>
    </row>
    <row r="104" spans="1:16" x14ac:dyDescent="0.25">
      <c r="A104" s="132">
        <v>47635</v>
      </c>
      <c r="B104" s="133">
        <f>SUMIFS('Dívidas garantidas - RRF'!AS$3:AS$387,'Dívidas garantidas - RRF'!$AV$3:$AV$387,MONTH('Fluxo dív. garantidas - RRF'!$A104),'Dívidas garantidas - RRF'!$AW$3:$AW$387,YEAR('Fluxo dív. garantidas - RRF'!$A104))</f>
        <v>2933854.0100000002</v>
      </c>
      <c r="C104" s="133">
        <f>SUMIFS('Dívidas garantidas - RRF'!AT$3:AT$387,'Dívidas garantidas - RRF'!$AV$3:$AV$387,MONTH('Fluxo dív. garantidas - RRF'!$A104),'Dívidas garantidas - RRF'!$AW$3:$AW$387,YEAR('Fluxo dív. garantidas - RRF'!$A104))</f>
        <v>3075925.6700000004</v>
      </c>
      <c r="D104" s="133">
        <f>SUMIFS('Dívidas garantidas - RRF'!AU$3:AU$387,'Dívidas garantidas - RRF'!$AV$3:$AV$387,MONTH('Fluxo dív. garantidas - RRF'!$A104),'Dívidas garantidas - RRF'!$AW$3:$AW$387,YEAR('Fluxo dív. garantidas - RRF'!$A104))</f>
        <v>6009779.6800000006</v>
      </c>
      <c r="G104" s="138">
        <f t="shared" si="14"/>
        <v>0.88888888888888884</v>
      </c>
      <c r="H104" s="136">
        <v>47635</v>
      </c>
      <c r="I104" s="137">
        <f t="shared" si="15"/>
        <v>2266100.7122222218</v>
      </c>
      <c r="J104" s="137">
        <f t="shared" si="16"/>
        <v>3075925.6700000004</v>
      </c>
      <c r="K104" s="137">
        <f t="shared" si="17"/>
        <v>5342026.3822222222</v>
      </c>
      <c r="N104" s="140">
        <f t="shared" si="11"/>
        <v>47635</v>
      </c>
      <c r="O104" s="140">
        <f t="shared" si="12"/>
        <v>47665</v>
      </c>
      <c r="P104" s="141">
        <f t="shared" si="13"/>
        <v>667753.29777777847</v>
      </c>
    </row>
    <row r="105" spans="1:16" x14ac:dyDescent="0.25">
      <c r="A105" s="132">
        <v>47665</v>
      </c>
      <c r="B105" s="133">
        <f>SUMIFS('Dívidas garantidas - RRF'!AS$3:AS$387,'Dívidas garantidas - RRF'!$AV$3:$AV$387,MONTH('Fluxo dív. garantidas - RRF'!$A105),'Dívidas garantidas - RRF'!$AW$3:$AW$387,YEAR('Fluxo dív. garantidas - RRF'!$A105))</f>
        <v>2934176.1199999996</v>
      </c>
      <c r="C105" s="133">
        <f>SUMIFS('Dívidas garantidas - RRF'!AT$3:AT$387,'Dívidas garantidas - RRF'!$AV$3:$AV$387,MONTH('Fluxo dív. garantidas - RRF'!$A105),'Dívidas garantidas - RRF'!$AW$3:$AW$387,YEAR('Fluxo dív. garantidas - RRF'!$A105))</f>
        <v>2649395.77</v>
      </c>
      <c r="D105" s="133">
        <f>SUMIFS('Dívidas garantidas - RRF'!AU$3:AU$387,'Dívidas garantidas - RRF'!$AV$3:$AV$387,MONTH('Fluxo dív. garantidas - RRF'!$A105),'Dívidas garantidas - RRF'!$AW$3:$AW$387,YEAR('Fluxo dív. garantidas - RRF'!$A105))</f>
        <v>5583571.8900000006</v>
      </c>
      <c r="G105" s="138">
        <f t="shared" si="14"/>
        <v>0.88888888888888884</v>
      </c>
      <c r="H105" s="136">
        <v>47665</v>
      </c>
      <c r="I105" s="137">
        <f t="shared" si="15"/>
        <v>2313779.2433333336</v>
      </c>
      <c r="J105" s="137">
        <f t="shared" si="16"/>
        <v>2649395.77</v>
      </c>
      <c r="K105" s="137">
        <f t="shared" si="17"/>
        <v>4963175.0133333337</v>
      </c>
      <c r="N105" s="140">
        <f t="shared" si="11"/>
        <v>47665</v>
      </c>
      <c r="O105" s="140">
        <f t="shared" si="12"/>
        <v>47696</v>
      </c>
      <c r="P105" s="141">
        <f t="shared" si="13"/>
        <v>620396.87666666694</v>
      </c>
    </row>
    <row r="106" spans="1:16" x14ac:dyDescent="0.25">
      <c r="A106" s="132">
        <v>47696</v>
      </c>
      <c r="B106" s="133">
        <f>SUMIFS('Dívidas garantidas - RRF'!AS$3:AS$387,'Dívidas garantidas - RRF'!$AV$3:$AV$387,MONTH('Fluxo dív. garantidas - RRF'!$A106),'Dívidas garantidas - RRF'!$AW$3:$AW$387,YEAR('Fluxo dív. garantidas - RRF'!$A106))</f>
        <v>2934526.57</v>
      </c>
      <c r="C106" s="133">
        <f>SUMIFS('Dívidas garantidas - RRF'!AT$3:AT$387,'Dívidas garantidas - RRF'!$AV$3:$AV$387,MONTH('Fluxo dív. garantidas - RRF'!$A106),'Dívidas garantidas - RRF'!$AW$3:$AW$387,YEAR('Fluxo dív. garantidas - RRF'!$A106))</f>
        <v>2885537.83</v>
      </c>
      <c r="D106" s="133">
        <f>SUMIFS('Dívidas garantidas - RRF'!AU$3:AU$387,'Dívidas garantidas - RRF'!$AV$3:$AV$387,MONTH('Fluxo dív. garantidas - RRF'!$A106),'Dívidas garantidas - RRF'!$AW$3:$AW$387,YEAR('Fluxo dív. garantidas - RRF'!$A106))</f>
        <v>5820064.4000000004</v>
      </c>
      <c r="G106" s="138">
        <f t="shared" si="14"/>
        <v>0.88888888888888884</v>
      </c>
      <c r="H106" s="136">
        <v>47696</v>
      </c>
      <c r="I106" s="137">
        <f t="shared" si="15"/>
        <v>2287852.7477777777</v>
      </c>
      <c r="J106" s="137">
        <f t="shared" si="16"/>
        <v>2885537.83</v>
      </c>
      <c r="K106" s="137">
        <f t="shared" si="17"/>
        <v>5173390.5777777778</v>
      </c>
      <c r="N106" s="140">
        <f t="shared" si="11"/>
        <v>47696</v>
      </c>
      <c r="O106" s="140">
        <f t="shared" si="12"/>
        <v>47727</v>
      </c>
      <c r="P106" s="141">
        <f t="shared" si="13"/>
        <v>646673.82222222257</v>
      </c>
    </row>
    <row r="107" spans="1:16" x14ac:dyDescent="0.25">
      <c r="A107" s="132">
        <v>47727</v>
      </c>
      <c r="B107" s="133">
        <f>SUMIFS('Dívidas garantidas - RRF'!AS$3:AS$387,'Dívidas garantidas - RRF'!$AV$3:$AV$387,MONTH('Fluxo dív. garantidas - RRF'!$A107),'Dívidas garantidas - RRF'!$AW$3:$AW$387,YEAR('Fluxo dív. garantidas - RRF'!$A107))</f>
        <v>126260092.02000001</v>
      </c>
      <c r="C107" s="133">
        <f>SUMIFS('Dívidas garantidas - RRF'!AT$3:AT$387,'Dívidas garantidas - RRF'!$AV$3:$AV$387,MONTH('Fluxo dív. garantidas - RRF'!$A107),'Dívidas garantidas - RRF'!$AW$3:$AW$387,YEAR('Fluxo dív. garantidas - RRF'!$A107))</f>
        <v>10103349.75</v>
      </c>
      <c r="D107" s="133">
        <f>SUMIFS('Dívidas garantidas - RRF'!AU$3:AU$387,'Dívidas garantidas - RRF'!$AV$3:$AV$387,MONTH('Fluxo dív. garantidas - RRF'!$A107),'Dívidas garantidas - RRF'!$AW$3:$AW$387,YEAR('Fluxo dív. garantidas - RRF'!$A107))</f>
        <v>136363441.77000001</v>
      </c>
      <c r="G107" s="138">
        <f t="shared" si="14"/>
        <v>0.88888888888888884</v>
      </c>
      <c r="H107" s="136">
        <v>47727</v>
      </c>
      <c r="I107" s="137">
        <f t="shared" si="15"/>
        <v>111108598.49000001</v>
      </c>
      <c r="J107" s="137">
        <f t="shared" si="16"/>
        <v>10103349.75</v>
      </c>
      <c r="K107" s="137">
        <f t="shared" si="17"/>
        <v>121211948.24000001</v>
      </c>
      <c r="N107" s="140">
        <f t="shared" si="11"/>
        <v>47727</v>
      </c>
      <c r="O107" s="140">
        <f t="shared" si="12"/>
        <v>47757</v>
      </c>
      <c r="P107" s="141">
        <f t="shared" si="13"/>
        <v>15151493.530000001</v>
      </c>
    </row>
    <row r="108" spans="1:16" x14ac:dyDescent="0.25">
      <c r="A108" s="132">
        <v>47757</v>
      </c>
      <c r="B108" s="133">
        <f>SUMIFS('Dívidas garantidas - RRF'!AS$3:AS$387,'Dívidas garantidas - RRF'!$AV$3:$AV$387,MONTH('Fluxo dív. garantidas - RRF'!$A108),'Dívidas garantidas - RRF'!$AW$3:$AW$387,YEAR('Fluxo dív. garantidas - RRF'!$A108))</f>
        <v>2935211.4400000004</v>
      </c>
      <c r="C108" s="133">
        <f>SUMIFS('Dívidas garantidas - RRF'!AT$3:AT$387,'Dívidas garantidas - RRF'!$AV$3:$AV$387,MONTH('Fluxo dív. garantidas - RRF'!$A108),'Dívidas garantidas - RRF'!$AW$3:$AW$387,YEAR('Fluxo dív. garantidas - RRF'!$A108))</f>
        <v>2684452.07</v>
      </c>
      <c r="D108" s="133">
        <f>SUMIFS('Dívidas garantidas - RRF'!AU$3:AU$387,'Dívidas garantidas - RRF'!$AV$3:$AV$387,MONTH('Fluxo dív. garantidas - RRF'!$A108),'Dívidas garantidas - RRF'!$AW$3:$AW$387,YEAR('Fluxo dív. garantidas - RRF'!$A108))</f>
        <v>5619663.5099999998</v>
      </c>
      <c r="G108" s="138">
        <f t="shared" si="14"/>
        <v>0.88888888888888884</v>
      </c>
      <c r="H108" s="136">
        <v>47757</v>
      </c>
      <c r="I108" s="137">
        <f t="shared" si="15"/>
        <v>2310804.3833333333</v>
      </c>
      <c r="J108" s="137">
        <f t="shared" si="16"/>
        <v>2684452.07</v>
      </c>
      <c r="K108" s="137">
        <f t="shared" si="17"/>
        <v>4995256.4533333331</v>
      </c>
      <c r="N108" s="140">
        <f t="shared" si="11"/>
        <v>47757</v>
      </c>
      <c r="O108" s="140">
        <f t="shared" si="12"/>
        <v>47788</v>
      </c>
      <c r="P108" s="141">
        <f t="shared" si="13"/>
        <v>624407.05666666664</v>
      </c>
    </row>
    <row r="109" spans="1:16" x14ac:dyDescent="0.25">
      <c r="A109" s="132">
        <v>47788</v>
      </c>
      <c r="B109" s="133">
        <f>SUMIFS('Dívidas garantidas - RRF'!AS$3:AS$387,'Dívidas garantidas - RRF'!$AV$3:$AV$387,MONTH('Fluxo dív. garantidas - RRF'!$A109),'Dívidas garantidas - RRF'!$AW$3:$AW$387,YEAR('Fluxo dív. garantidas - RRF'!$A109))</f>
        <v>114434084.67999999</v>
      </c>
      <c r="C109" s="133">
        <f>SUMIFS('Dívidas garantidas - RRF'!AT$3:AT$387,'Dívidas garantidas - RRF'!$AV$3:$AV$387,MONTH('Fluxo dív. garantidas - RRF'!$A109),'Dívidas garantidas - RRF'!$AW$3:$AW$387,YEAR('Fluxo dív. garantidas - RRF'!$A109))</f>
        <v>7945264.3399999999</v>
      </c>
      <c r="D109" s="133">
        <f>SUMIFS('Dívidas garantidas - RRF'!AU$3:AU$387,'Dívidas garantidas - RRF'!$AV$3:$AV$387,MONTH('Fluxo dív. garantidas - RRF'!$A109),'Dívidas garantidas - RRF'!$AW$3:$AW$387,YEAR('Fluxo dív. garantidas - RRF'!$A109))</f>
        <v>122379349.02</v>
      </c>
      <c r="G109" s="138">
        <f t="shared" si="14"/>
        <v>0.88888888888888884</v>
      </c>
      <c r="H109" s="136">
        <v>47788</v>
      </c>
      <c r="I109" s="137">
        <f t="shared" si="15"/>
        <v>100836379.23333332</v>
      </c>
      <c r="J109" s="137">
        <f t="shared" si="16"/>
        <v>7945264.3399999999</v>
      </c>
      <c r="K109" s="137">
        <f t="shared" si="17"/>
        <v>108781643.57333332</v>
      </c>
      <c r="N109" s="140">
        <f t="shared" si="11"/>
        <v>47788</v>
      </c>
      <c r="O109" s="140">
        <f t="shared" si="12"/>
        <v>47818</v>
      </c>
      <c r="P109" s="141">
        <f t="shared" si="13"/>
        <v>13597705.446666673</v>
      </c>
    </row>
    <row r="110" spans="1:16" x14ac:dyDescent="0.25">
      <c r="A110" s="132">
        <v>47818</v>
      </c>
      <c r="B110" s="133">
        <f>SUMIFS('Dívidas garantidas - RRF'!AS$3:AS$387,'Dívidas garantidas - RRF'!$AV$3:$AV$387,MONTH('Fluxo dív. garantidas - RRF'!$A110),'Dívidas garantidas - RRF'!$AW$3:$AW$387,YEAR('Fluxo dív. garantidas - RRF'!$A110))</f>
        <v>2935905.6900000004</v>
      </c>
      <c r="C110" s="133">
        <f>SUMIFS('Dívidas garantidas - RRF'!AT$3:AT$387,'Dívidas garantidas - RRF'!$AV$3:$AV$387,MONTH('Fluxo dív. garantidas - RRF'!$A110),'Dívidas garantidas - RRF'!$AW$3:$AW$387,YEAR('Fluxo dív. garantidas - RRF'!$A110))</f>
        <v>2578495.71</v>
      </c>
      <c r="D110" s="133">
        <f>SUMIFS('Dívidas garantidas - RRF'!AU$3:AU$387,'Dívidas garantidas - RRF'!$AV$3:$AV$387,MONTH('Fluxo dív. garantidas - RRF'!$A110),'Dívidas garantidas - RRF'!$AW$3:$AW$387,YEAR('Fluxo dív. garantidas - RRF'!$A110))</f>
        <v>5514401.3999999994</v>
      </c>
      <c r="G110" s="138">
        <f t="shared" si="14"/>
        <v>0.88888888888888884</v>
      </c>
      <c r="H110" s="136">
        <v>47818</v>
      </c>
      <c r="I110" s="137">
        <f t="shared" si="15"/>
        <v>2323194.4233333329</v>
      </c>
      <c r="J110" s="137">
        <f t="shared" si="16"/>
        <v>2578495.71</v>
      </c>
      <c r="K110" s="137">
        <f t="shared" si="17"/>
        <v>4901690.1333333328</v>
      </c>
      <c r="N110" s="140">
        <f t="shared" si="11"/>
        <v>47818</v>
      </c>
      <c r="O110" s="140">
        <f t="shared" si="12"/>
        <v>47849</v>
      </c>
      <c r="P110" s="141">
        <f t="shared" si="13"/>
        <v>612711.2666666666</v>
      </c>
    </row>
    <row r="111" spans="1:16" x14ac:dyDescent="0.25">
      <c r="A111" s="132">
        <v>47849</v>
      </c>
      <c r="B111" s="133">
        <f>SUMIFS('Dívidas garantidas - RRF'!AS$3:AS$387,'Dívidas garantidas - RRF'!$AV$3:$AV$387,MONTH('Fluxo dív. garantidas - RRF'!$A111),'Dívidas garantidas - RRF'!$AW$3:$AW$387,YEAR('Fluxo dív. garantidas - RRF'!$A111))</f>
        <v>2936244.08</v>
      </c>
      <c r="C111" s="133">
        <f>SUMIFS('Dívidas garantidas - RRF'!AT$3:AT$387,'Dívidas garantidas - RRF'!$AV$3:$AV$387,MONTH('Fluxo dív. garantidas - RRF'!$A111),'Dívidas garantidas - RRF'!$AW$3:$AW$387,YEAR('Fluxo dív. garantidas - RRF'!$A111))</f>
        <v>2730845.33</v>
      </c>
      <c r="D111" s="133">
        <f>SUMIFS('Dívidas garantidas - RRF'!AU$3:AU$387,'Dívidas garantidas - RRF'!$AV$3:$AV$387,MONTH('Fluxo dív. garantidas - RRF'!$A111),'Dívidas garantidas - RRF'!$AW$3:$AW$387,YEAR('Fluxo dív. garantidas - RRF'!$A111))</f>
        <v>5667089.4100000001</v>
      </c>
      <c r="G111" s="138">
        <f t="shared" si="14"/>
        <v>1</v>
      </c>
      <c r="H111" s="136">
        <v>47849</v>
      </c>
      <c r="I111" s="137">
        <f t="shared" si="15"/>
        <v>2936244.08</v>
      </c>
      <c r="J111" s="137">
        <f t="shared" si="16"/>
        <v>2730845.33</v>
      </c>
      <c r="K111" s="137">
        <f t="shared" si="17"/>
        <v>5667089.4100000001</v>
      </c>
      <c r="N111" s="140">
        <f t="shared" si="11"/>
        <v>47849</v>
      </c>
      <c r="O111" s="140">
        <f t="shared" si="12"/>
        <v>47880</v>
      </c>
      <c r="P111" s="141">
        <f t="shared" si="13"/>
        <v>0</v>
      </c>
    </row>
    <row r="112" spans="1:16" x14ac:dyDescent="0.25">
      <c r="A112" s="132">
        <v>47880</v>
      </c>
      <c r="B112" s="133">
        <f>SUMIFS('Dívidas garantidas - RRF'!AS$3:AS$387,'Dívidas garantidas - RRF'!$AV$3:$AV$387,MONTH('Fluxo dív. garantidas - RRF'!$A112),'Dívidas garantidas - RRF'!$AW$3:$AW$387,YEAR('Fluxo dív. garantidas - RRF'!$A112))</f>
        <v>2936619.89</v>
      </c>
      <c r="C112" s="133">
        <f>SUMIFS('Dívidas garantidas - RRF'!AT$3:AT$387,'Dívidas garantidas - RRF'!$AV$3:$AV$387,MONTH('Fluxo dív. garantidas - RRF'!$A112),'Dívidas garantidas - RRF'!$AW$3:$AW$387,YEAR('Fluxo dív. garantidas - RRF'!$A112))</f>
        <v>2941829.77</v>
      </c>
      <c r="D112" s="133">
        <f>SUMIFS('Dívidas garantidas - RRF'!AU$3:AU$387,'Dívidas garantidas - RRF'!$AV$3:$AV$387,MONTH('Fluxo dív. garantidas - RRF'!$A112),'Dívidas garantidas - RRF'!$AW$3:$AW$387,YEAR('Fluxo dív. garantidas - RRF'!$A112))</f>
        <v>5878449.6600000001</v>
      </c>
      <c r="G112" s="138">
        <f t="shared" si="14"/>
        <v>1</v>
      </c>
      <c r="H112" s="136">
        <v>47880</v>
      </c>
      <c r="I112" s="137">
        <f t="shared" si="15"/>
        <v>2936619.89</v>
      </c>
      <c r="J112" s="137">
        <f t="shared" si="16"/>
        <v>2941829.77</v>
      </c>
      <c r="K112" s="137">
        <f t="shared" si="17"/>
        <v>5878449.6600000001</v>
      </c>
      <c r="N112" s="140">
        <f t="shared" si="11"/>
        <v>47880</v>
      </c>
      <c r="O112" s="140">
        <f t="shared" si="12"/>
        <v>47908</v>
      </c>
      <c r="P112" s="141">
        <f t="shared" si="13"/>
        <v>0</v>
      </c>
    </row>
    <row r="113" spans="1:16" x14ac:dyDescent="0.25">
      <c r="A113" s="132">
        <v>47908</v>
      </c>
      <c r="B113" s="133">
        <f>SUMIFS('Dívidas garantidas - RRF'!AS$3:AS$387,'Dívidas garantidas - RRF'!$AV$3:$AV$387,MONTH('Fluxo dív. garantidas - RRF'!$A113),'Dívidas garantidas - RRF'!$AW$3:$AW$387,YEAR('Fluxo dív. garantidas - RRF'!$A113))</f>
        <v>126877247.09999999</v>
      </c>
      <c r="C113" s="133">
        <f>SUMIFS('Dívidas garantidas - RRF'!AT$3:AT$387,'Dívidas garantidas - RRF'!$AV$3:$AV$387,MONTH('Fluxo dív. garantidas - RRF'!$A113),'Dívidas garantidas - RRF'!$AW$3:$AW$387,YEAR('Fluxo dív. garantidas - RRF'!$A113))</f>
        <v>8882936.3699999992</v>
      </c>
      <c r="D113" s="133">
        <f>SUMIFS('Dívidas garantidas - RRF'!AU$3:AU$387,'Dívidas garantidas - RRF'!$AV$3:$AV$387,MONTH('Fluxo dív. garantidas - RRF'!$A113),'Dívidas garantidas - RRF'!$AW$3:$AW$387,YEAR('Fluxo dív. garantidas - RRF'!$A113))</f>
        <v>135760183.47</v>
      </c>
      <c r="G113" s="138">
        <f t="shared" si="14"/>
        <v>1</v>
      </c>
      <c r="H113" s="136">
        <v>47908</v>
      </c>
      <c r="I113" s="137">
        <f t="shared" si="15"/>
        <v>126877247.09999999</v>
      </c>
      <c r="J113" s="137">
        <f t="shared" si="16"/>
        <v>8882936.3699999992</v>
      </c>
      <c r="K113" s="137">
        <f t="shared" si="17"/>
        <v>135760183.47</v>
      </c>
      <c r="N113" s="140">
        <f t="shared" si="11"/>
        <v>47908</v>
      </c>
      <c r="O113" s="140">
        <f t="shared" si="12"/>
        <v>47939</v>
      </c>
      <c r="P113" s="141">
        <f t="shared" si="13"/>
        <v>0</v>
      </c>
    </row>
    <row r="114" spans="1:16" x14ac:dyDescent="0.25">
      <c r="A114" s="132">
        <v>47939</v>
      </c>
      <c r="B114" s="133">
        <f>SUMIFS('Dívidas garantidas - RRF'!AS$3:AS$387,'Dívidas garantidas - RRF'!$AV$3:$AV$387,MONTH('Fluxo dív. garantidas - RRF'!$A114),'Dívidas garantidas - RRF'!$AW$3:$AW$387,YEAR('Fluxo dív. garantidas - RRF'!$A114))</f>
        <v>2937278.9600000004</v>
      </c>
      <c r="C114" s="133">
        <f>SUMIFS('Dívidas garantidas - RRF'!AT$3:AT$387,'Dívidas garantidas - RRF'!$AV$3:$AV$387,MONTH('Fluxo dív. garantidas - RRF'!$A114),'Dívidas garantidas - RRF'!$AW$3:$AW$387,YEAR('Fluxo dív. garantidas - RRF'!$A114))</f>
        <v>2611124.48</v>
      </c>
      <c r="D114" s="133">
        <f>SUMIFS('Dívidas garantidas - RRF'!AU$3:AU$387,'Dívidas garantidas - RRF'!$AV$3:$AV$387,MONTH('Fluxo dív. garantidas - RRF'!$A114),'Dívidas garantidas - RRF'!$AW$3:$AW$387,YEAR('Fluxo dív. garantidas - RRF'!$A114))</f>
        <v>5548403.4399999995</v>
      </c>
      <c r="G114" s="138">
        <f t="shared" si="14"/>
        <v>1</v>
      </c>
      <c r="H114" s="136">
        <v>47939</v>
      </c>
      <c r="I114" s="137">
        <f t="shared" si="15"/>
        <v>2937278.9599999995</v>
      </c>
      <c r="J114" s="137">
        <f t="shared" si="16"/>
        <v>2611124.48</v>
      </c>
      <c r="K114" s="137">
        <f t="shared" si="17"/>
        <v>5548403.4399999995</v>
      </c>
      <c r="N114" s="140">
        <f t="shared" si="11"/>
        <v>47939</v>
      </c>
      <c r="O114" s="140">
        <f t="shared" si="12"/>
        <v>47969</v>
      </c>
      <c r="P114" s="141">
        <f t="shared" si="13"/>
        <v>0</v>
      </c>
    </row>
    <row r="115" spans="1:16" x14ac:dyDescent="0.25">
      <c r="A115" s="132">
        <v>47969</v>
      </c>
      <c r="B115" s="133">
        <f>SUMIFS('Dívidas garantidas - RRF'!AS$3:AS$387,'Dívidas garantidas - RRF'!$AV$3:$AV$387,MONTH('Fluxo dív. garantidas - RRF'!$A115),'Dívidas garantidas - RRF'!$AW$3:$AW$387,YEAR('Fluxo dív. garantidas - RRF'!$A115))</f>
        <v>86994846.789999992</v>
      </c>
      <c r="C115" s="133">
        <f>SUMIFS('Dívidas garantidas - RRF'!AT$3:AT$387,'Dívidas garantidas - RRF'!$AV$3:$AV$387,MONTH('Fluxo dív. garantidas - RRF'!$A115),'Dívidas garantidas - RRF'!$AW$3:$AW$387,YEAR('Fluxo dív. garantidas - RRF'!$A115))</f>
        <v>6974056.9299999997</v>
      </c>
      <c r="D115" s="133">
        <f>SUMIFS('Dívidas garantidas - RRF'!AU$3:AU$387,'Dívidas garantidas - RRF'!$AV$3:$AV$387,MONTH('Fluxo dív. garantidas - RRF'!$A115),'Dívidas garantidas - RRF'!$AW$3:$AW$387,YEAR('Fluxo dív. garantidas - RRF'!$A115))</f>
        <v>93968903.719999999</v>
      </c>
      <c r="G115" s="138">
        <f t="shared" si="14"/>
        <v>1</v>
      </c>
      <c r="H115" s="136">
        <v>47969</v>
      </c>
      <c r="I115" s="137">
        <f t="shared" si="15"/>
        <v>86994846.789999992</v>
      </c>
      <c r="J115" s="137">
        <f t="shared" si="16"/>
        <v>6974056.9299999997</v>
      </c>
      <c r="K115" s="137">
        <f t="shared" si="17"/>
        <v>93968903.719999999</v>
      </c>
      <c r="N115" s="140">
        <f t="shared" si="11"/>
        <v>47969</v>
      </c>
      <c r="O115" s="140">
        <f t="shared" si="12"/>
        <v>48000</v>
      </c>
      <c r="P115" s="141">
        <f t="shared" si="13"/>
        <v>0</v>
      </c>
    </row>
    <row r="116" spans="1:16" x14ac:dyDescent="0.25">
      <c r="A116" s="132">
        <v>48000</v>
      </c>
      <c r="B116" s="133">
        <f>SUMIFS('Dívidas garantidas - RRF'!AS$3:AS$387,'Dívidas garantidas - RRF'!$AV$3:$AV$387,MONTH('Fluxo dív. garantidas - RRF'!$A116),'Dívidas garantidas - RRF'!$AW$3:$AW$387,YEAR('Fluxo dív. garantidas - RRF'!$A116))</f>
        <v>2937966.86</v>
      </c>
      <c r="C116" s="133">
        <f>SUMIFS('Dívidas garantidas - RRF'!AT$3:AT$387,'Dívidas garantidas - RRF'!$AV$3:$AV$387,MONTH('Fluxo dív. garantidas - RRF'!$A116),'Dívidas garantidas - RRF'!$AW$3:$AW$387,YEAR('Fluxo dív. garantidas - RRF'!$A116))</f>
        <v>2801621.0100000002</v>
      </c>
      <c r="D116" s="133">
        <f>SUMIFS('Dívidas garantidas - RRF'!AU$3:AU$387,'Dívidas garantidas - RRF'!$AV$3:$AV$387,MONTH('Fluxo dív. garantidas - RRF'!$A116),'Dívidas garantidas - RRF'!$AW$3:$AW$387,YEAR('Fluxo dív. garantidas - RRF'!$A116))</f>
        <v>5739587.8700000001</v>
      </c>
      <c r="G116" s="138">
        <f t="shared" si="14"/>
        <v>1</v>
      </c>
      <c r="H116" s="136">
        <v>48000</v>
      </c>
      <c r="I116" s="137">
        <f t="shared" si="15"/>
        <v>2937966.86</v>
      </c>
      <c r="J116" s="137">
        <f t="shared" si="16"/>
        <v>2801621.0100000002</v>
      </c>
      <c r="K116" s="137">
        <f t="shared" si="17"/>
        <v>5739587.8700000001</v>
      </c>
      <c r="N116" s="140">
        <f t="shared" si="11"/>
        <v>48000</v>
      </c>
      <c r="O116" s="140">
        <f t="shared" si="12"/>
        <v>48030</v>
      </c>
      <c r="P116" s="141">
        <f t="shared" si="13"/>
        <v>0</v>
      </c>
    </row>
    <row r="117" spans="1:16" x14ac:dyDescent="0.25">
      <c r="A117" s="132">
        <v>48030</v>
      </c>
      <c r="B117" s="133">
        <f>SUMIFS('Dívidas garantidas - RRF'!AS$3:AS$387,'Dívidas garantidas - RRF'!$AV$3:$AV$387,MONTH('Fluxo dív. garantidas - RRF'!$A117),'Dívidas garantidas - RRF'!$AW$3:$AW$387,YEAR('Fluxo dív. garantidas - RRF'!$A117))</f>
        <v>2938309.21</v>
      </c>
      <c r="C117" s="133">
        <f>SUMIFS('Dívidas garantidas - RRF'!AT$3:AT$387,'Dívidas garantidas - RRF'!$AV$3:$AV$387,MONTH('Fluxo dív. garantidas - RRF'!$A117),'Dívidas garantidas - RRF'!$AW$3:$AW$387,YEAR('Fluxo dív. garantidas - RRF'!$A117))</f>
        <v>2552062.73</v>
      </c>
      <c r="D117" s="133">
        <f>SUMIFS('Dívidas garantidas - RRF'!AU$3:AU$387,'Dívidas garantidas - RRF'!$AV$3:$AV$387,MONTH('Fluxo dív. garantidas - RRF'!$A117),'Dívidas garantidas - RRF'!$AW$3:$AW$387,YEAR('Fluxo dív. garantidas - RRF'!$A117))</f>
        <v>5490371.9400000004</v>
      </c>
      <c r="G117" s="138">
        <f t="shared" si="14"/>
        <v>1</v>
      </c>
      <c r="H117" s="136">
        <v>48030</v>
      </c>
      <c r="I117" s="137">
        <f t="shared" si="15"/>
        <v>2938309.2100000004</v>
      </c>
      <c r="J117" s="137">
        <f t="shared" si="16"/>
        <v>2552062.73</v>
      </c>
      <c r="K117" s="137">
        <f t="shared" si="17"/>
        <v>5490371.9400000004</v>
      </c>
      <c r="N117" s="140">
        <f t="shared" si="11"/>
        <v>48030</v>
      </c>
      <c r="O117" s="140">
        <f t="shared" si="12"/>
        <v>48061</v>
      </c>
      <c r="P117" s="141">
        <f t="shared" si="13"/>
        <v>0</v>
      </c>
    </row>
    <row r="118" spans="1:16" x14ac:dyDescent="0.25">
      <c r="A118" s="132">
        <v>48061</v>
      </c>
      <c r="B118" s="133">
        <f>SUMIFS('Dívidas garantidas - RRF'!AS$3:AS$387,'Dívidas garantidas - RRF'!$AV$3:$AV$387,MONTH('Fluxo dív. garantidas - RRF'!$A118),'Dívidas garantidas - RRF'!$AW$3:$AW$387,YEAR('Fluxo dív. garantidas - RRF'!$A118))</f>
        <v>2938665.6</v>
      </c>
      <c r="C118" s="133">
        <f>SUMIFS('Dívidas garantidas - RRF'!AT$3:AT$387,'Dívidas garantidas - RRF'!$AV$3:$AV$387,MONTH('Fluxo dív. garantidas - RRF'!$A118),'Dívidas garantidas - RRF'!$AW$3:$AW$387,YEAR('Fluxo dív. garantidas - RRF'!$A118))</f>
        <v>2696719.63</v>
      </c>
      <c r="D118" s="133">
        <f>SUMIFS('Dívidas garantidas - RRF'!AU$3:AU$387,'Dívidas garantidas - RRF'!$AV$3:$AV$387,MONTH('Fluxo dív. garantidas - RRF'!$A118),'Dívidas garantidas - RRF'!$AW$3:$AW$387,YEAR('Fluxo dív. garantidas - RRF'!$A118))</f>
        <v>5635385.2300000004</v>
      </c>
      <c r="G118" s="138">
        <f t="shared" si="14"/>
        <v>1</v>
      </c>
      <c r="H118" s="136">
        <v>48061</v>
      </c>
      <c r="I118" s="137">
        <f t="shared" si="15"/>
        <v>2938665.6000000006</v>
      </c>
      <c r="J118" s="137">
        <f t="shared" si="16"/>
        <v>2696719.63</v>
      </c>
      <c r="K118" s="137">
        <f t="shared" si="17"/>
        <v>5635385.2300000004</v>
      </c>
      <c r="N118" s="140">
        <f t="shared" si="11"/>
        <v>48061</v>
      </c>
      <c r="O118" s="140">
        <f t="shared" si="12"/>
        <v>48092</v>
      </c>
      <c r="P118" s="141">
        <f t="shared" si="13"/>
        <v>0</v>
      </c>
    </row>
    <row r="119" spans="1:16" x14ac:dyDescent="0.25">
      <c r="A119" s="132">
        <v>48092</v>
      </c>
      <c r="B119" s="133">
        <f>SUMIFS('Dívidas garantidas - RRF'!AS$3:AS$387,'Dívidas garantidas - RRF'!$AV$3:$AV$387,MONTH('Fluxo dív. garantidas - RRF'!$A119),'Dívidas garantidas - RRF'!$AW$3:$AW$387,YEAR('Fluxo dív. garantidas - RRF'!$A119))</f>
        <v>127499938.69999999</v>
      </c>
      <c r="C119" s="133">
        <f>SUMIFS('Dívidas garantidas - RRF'!AT$3:AT$387,'Dívidas garantidas - RRF'!$AV$3:$AV$387,MONTH('Fluxo dív. garantidas - RRF'!$A119),'Dívidas garantidas - RRF'!$AW$3:$AW$387,YEAR('Fluxo dív. garantidas - RRF'!$A119))</f>
        <v>8483715.0099999998</v>
      </c>
      <c r="D119" s="133">
        <f>SUMIFS('Dívidas garantidas - RRF'!AU$3:AU$387,'Dívidas garantidas - RRF'!$AV$3:$AV$387,MONTH('Fluxo dív. garantidas - RRF'!$A119),'Dívidas garantidas - RRF'!$AW$3:$AW$387,YEAR('Fluxo dív. garantidas - RRF'!$A119))</f>
        <v>135983653.71000001</v>
      </c>
      <c r="G119" s="138">
        <f t="shared" si="14"/>
        <v>1</v>
      </c>
      <c r="H119" s="136">
        <v>48092</v>
      </c>
      <c r="I119" s="137">
        <f t="shared" si="15"/>
        <v>127499938.7</v>
      </c>
      <c r="J119" s="137">
        <f t="shared" si="16"/>
        <v>8483715.0099999998</v>
      </c>
      <c r="K119" s="137">
        <f t="shared" si="17"/>
        <v>135983653.71000001</v>
      </c>
      <c r="N119" s="140">
        <f t="shared" si="11"/>
        <v>48092</v>
      </c>
      <c r="O119" s="140">
        <f t="shared" si="12"/>
        <v>48122</v>
      </c>
      <c r="P119" s="141">
        <f t="shared" si="13"/>
        <v>0</v>
      </c>
    </row>
    <row r="120" spans="1:16" x14ac:dyDescent="0.25">
      <c r="A120" s="132">
        <v>48122</v>
      </c>
      <c r="B120" s="133">
        <f>SUMIFS('Dívidas garantidas - RRF'!AS$3:AS$387,'Dívidas garantidas - RRF'!$AV$3:$AV$387,MONTH('Fluxo dív. garantidas - RRF'!$A120),'Dívidas garantidas - RRF'!$AW$3:$AW$387,YEAR('Fluxo dív. garantidas - RRF'!$A120))</f>
        <v>2939350.0100000002</v>
      </c>
      <c r="C120" s="133">
        <f>SUMIFS('Dívidas garantidas - RRF'!AT$3:AT$387,'Dívidas garantidas - RRF'!$AV$3:$AV$387,MONTH('Fluxo dív. garantidas - RRF'!$A120),'Dívidas garantidas - RRF'!$AW$3:$AW$387,YEAR('Fluxo dív. garantidas - RRF'!$A120))</f>
        <v>2578889.73</v>
      </c>
      <c r="D120" s="133">
        <f>SUMIFS('Dívidas garantidas - RRF'!AU$3:AU$387,'Dívidas garantidas - RRF'!$AV$3:$AV$387,MONTH('Fluxo dív. garantidas - RRF'!$A120),'Dívidas garantidas - RRF'!$AW$3:$AW$387,YEAR('Fluxo dív. garantidas - RRF'!$A120))</f>
        <v>5518239.7400000002</v>
      </c>
      <c r="G120" s="138">
        <f t="shared" si="14"/>
        <v>1</v>
      </c>
      <c r="H120" s="136">
        <v>48122</v>
      </c>
      <c r="I120" s="137">
        <f t="shared" si="15"/>
        <v>2939350.0100000002</v>
      </c>
      <c r="J120" s="137">
        <f t="shared" si="16"/>
        <v>2578889.73</v>
      </c>
      <c r="K120" s="137">
        <f t="shared" si="17"/>
        <v>5518239.7400000002</v>
      </c>
      <c r="N120" s="140">
        <f t="shared" si="11"/>
        <v>48122</v>
      </c>
      <c r="O120" s="140">
        <f t="shared" si="12"/>
        <v>48153</v>
      </c>
      <c r="P120" s="141">
        <f t="shared" si="13"/>
        <v>0</v>
      </c>
    </row>
    <row r="121" spans="1:16" x14ac:dyDescent="0.25">
      <c r="A121" s="132">
        <v>48153</v>
      </c>
      <c r="B121" s="133">
        <f>SUMIFS('Dívidas garantidas - RRF'!AS$3:AS$387,'Dívidas garantidas - RRF'!$AV$3:$AV$387,MONTH('Fluxo dív. garantidas - RRF'!$A121),'Dívidas garantidas - RRF'!$AW$3:$AW$387,YEAR('Fluxo dív. garantidas - RRF'!$A121))</f>
        <v>45136619.950000003</v>
      </c>
      <c r="C121" s="133">
        <f>SUMIFS('Dívidas garantidas - RRF'!AT$3:AT$387,'Dívidas garantidas - RRF'!$AV$3:$AV$387,MONTH('Fluxo dív. garantidas - RRF'!$A121),'Dívidas garantidas - RRF'!$AW$3:$AW$387,YEAR('Fluxo dív. garantidas - RRF'!$A121))</f>
        <v>6819059.7300000004</v>
      </c>
      <c r="D121" s="133">
        <f>SUMIFS('Dívidas garantidas - RRF'!AU$3:AU$387,'Dívidas garantidas - RRF'!$AV$3:$AV$387,MONTH('Fluxo dív. garantidas - RRF'!$A121),'Dívidas garantidas - RRF'!$AW$3:$AW$387,YEAR('Fluxo dív. garantidas - RRF'!$A121))</f>
        <v>51955679.68</v>
      </c>
      <c r="G121" s="138">
        <f t="shared" si="14"/>
        <v>1</v>
      </c>
      <c r="H121" s="136">
        <v>48153</v>
      </c>
      <c r="I121" s="137">
        <f t="shared" si="15"/>
        <v>45136619.950000003</v>
      </c>
      <c r="J121" s="137">
        <f t="shared" si="16"/>
        <v>6819059.7300000004</v>
      </c>
      <c r="K121" s="137">
        <f t="shared" si="17"/>
        <v>51955679.68</v>
      </c>
      <c r="N121" s="140">
        <f t="shared" si="11"/>
        <v>48153</v>
      </c>
      <c r="O121" s="140">
        <f t="shared" si="12"/>
        <v>48183</v>
      </c>
      <c r="P121" s="141">
        <f t="shared" si="13"/>
        <v>0</v>
      </c>
    </row>
    <row r="122" spans="1:16" x14ac:dyDescent="0.25">
      <c r="A122" s="132">
        <v>48183</v>
      </c>
      <c r="B122" s="133">
        <f>SUMIFS('Dívidas garantidas - RRF'!AS$3:AS$387,'Dívidas garantidas - RRF'!$AV$3:$AV$387,MONTH('Fluxo dív. garantidas - RRF'!$A122),'Dívidas garantidas - RRF'!$AW$3:$AW$387,YEAR('Fluxo dív. garantidas - RRF'!$A122))</f>
        <v>2940046.56</v>
      </c>
      <c r="C122" s="133">
        <f>SUMIFS('Dívidas garantidas - RRF'!AT$3:AT$387,'Dívidas garantidas - RRF'!$AV$3:$AV$387,MONTH('Fluxo dív. garantidas - RRF'!$A122),'Dívidas garantidas - RRF'!$AW$3:$AW$387,YEAR('Fluxo dív. garantidas - RRF'!$A122))</f>
        <v>2408149.86</v>
      </c>
      <c r="D122" s="133">
        <f>SUMIFS('Dívidas garantidas - RRF'!AU$3:AU$387,'Dívidas garantidas - RRF'!$AV$3:$AV$387,MONTH('Fluxo dív. garantidas - RRF'!$A122),'Dívidas garantidas - RRF'!$AW$3:$AW$387,YEAR('Fluxo dív. garantidas - RRF'!$A122))</f>
        <v>5348196.42</v>
      </c>
      <c r="G122" s="138">
        <f t="shared" si="14"/>
        <v>1</v>
      </c>
      <c r="H122" s="136">
        <v>48183</v>
      </c>
      <c r="I122" s="137">
        <f t="shared" si="15"/>
        <v>2940046.56</v>
      </c>
      <c r="J122" s="137">
        <f t="shared" si="16"/>
        <v>2408149.86</v>
      </c>
      <c r="K122" s="137">
        <f t="shared" si="17"/>
        <v>5348196.42</v>
      </c>
      <c r="N122" s="140">
        <f t="shared" si="11"/>
        <v>48183</v>
      </c>
      <c r="O122" s="140">
        <f t="shared" si="12"/>
        <v>48214</v>
      </c>
      <c r="P122" s="141">
        <f t="shared" si="13"/>
        <v>0</v>
      </c>
    </row>
  </sheetData>
  <mergeCells count="3">
    <mergeCell ref="G1:K1"/>
    <mergeCell ref="A1:D1"/>
    <mergeCell ref="N1:P1"/>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L482"/>
  <sheetViews>
    <sheetView topLeftCell="AH1" workbookViewId="0">
      <selection activeCell="AL9" sqref="AL9"/>
    </sheetView>
  </sheetViews>
  <sheetFormatPr defaultRowHeight="15" x14ac:dyDescent="0.25"/>
  <cols>
    <col min="1" max="1" width="12" bestFit="1" customWidth="1"/>
    <col min="2" max="2" width="16.140625" style="44" bestFit="1" customWidth="1"/>
    <col min="3" max="3" width="13.28515625" style="44" bestFit="1" customWidth="1"/>
    <col min="4" max="5" width="14.28515625" style="44" bestFit="1" customWidth="1"/>
    <col min="7" max="7" width="16.42578125" customWidth="1"/>
    <col min="8" max="8" width="16.140625" bestFit="1" customWidth="1"/>
    <col min="9" max="9" width="14.28515625" bestFit="1" customWidth="1"/>
    <col min="10" max="10" width="13.28515625" bestFit="1" customWidth="1"/>
    <col min="11" max="11" width="14.28515625" bestFit="1" customWidth="1"/>
    <col min="13" max="13" width="12" bestFit="1" customWidth="1"/>
    <col min="14" max="14" width="16.140625" bestFit="1" customWidth="1"/>
    <col min="15" max="15" width="16.85546875" bestFit="1" customWidth="1"/>
    <col min="16" max="16" width="14.42578125" bestFit="1" customWidth="1"/>
    <col min="17" max="17" width="16.85546875" bestFit="1" customWidth="1"/>
    <col min="19" max="19" width="12" bestFit="1" customWidth="1"/>
    <col min="20" max="20" width="16.140625" bestFit="1" customWidth="1"/>
    <col min="21" max="21" width="15.28515625" bestFit="1" customWidth="1"/>
    <col min="22" max="22" width="14.28515625" bestFit="1" customWidth="1"/>
    <col min="23" max="23" width="15.28515625" bestFit="1" customWidth="1"/>
    <col min="25" max="25" width="12" bestFit="1" customWidth="1"/>
    <col min="26" max="26" width="16.140625" style="55" bestFit="1" customWidth="1"/>
    <col min="27" max="27" width="15.28515625" style="55" bestFit="1" customWidth="1"/>
    <col min="28" max="28" width="14.28515625" style="55" bestFit="1" customWidth="1"/>
    <col min="29" max="29" width="15.28515625" style="55" bestFit="1" customWidth="1"/>
    <col min="31" max="31" width="14.5703125" bestFit="1" customWidth="1"/>
    <col min="32" max="32" width="16.140625" style="46" bestFit="1" customWidth="1"/>
    <col min="33" max="33" width="14.28515625" style="46" bestFit="1" customWidth="1"/>
    <col min="34" max="34" width="13.28515625" style="46" bestFit="1" customWidth="1"/>
    <col min="35" max="35" width="15.28515625" style="46" bestFit="1" customWidth="1"/>
    <col min="37" max="37" width="12" bestFit="1" customWidth="1"/>
    <col min="38" max="38" width="16.140625" bestFit="1" customWidth="1"/>
    <col min="39" max="39" width="14.28515625" bestFit="1" customWidth="1"/>
    <col min="40" max="40" width="13.28515625" bestFit="1" customWidth="1"/>
    <col min="41" max="41" width="14.28515625" bestFit="1" customWidth="1"/>
    <col min="43" max="43" width="15.5703125" bestFit="1" customWidth="1"/>
    <col min="44" max="44" width="16.140625" bestFit="1" customWidth="1"/>
    <col min="45" max="45" width="17" bestFit="1" customWidth="1"/>
    <col min="46" max="46" width="14.28515625" bestFit="1" customWidth="1"/>
    <col min="47" max="47" width="17" bestFit="1" customWidth="1"/>
    <col min="49" max="49" width="9.5703125" bestFit="1" customWidth="1"/>
    <col min="51" max="51" width="15.28515625" bestFit="1" customWidth="1"/>
    <col min="54" max="54" width="16.28515625" bestFit="1" customWidth="1"/>
    <col min="58" max="58" width="10.7109375" bestFit="1" customWidth="1"/>
    <col min="59" max="59" width="16.85546875" bestFit="1" customWidth="1"/>
    <col min="61" max="61" width="10.7109375" bestFit="1" customWidth="1"/>
    <col min="62" max="62" width="16.85546875" bestFit="1" customWidth="1"/>
  </cols>
  <sheetData>
    <row r="1" spans="1:64" x14ac:dyDescent="0.25">
      <c r="A1" t="s">
        <v>46</v>
      </c>
      <c r="B1" s="238" t="s">
        <v>47</v>
      </c>
      <c r="C1" s="239"/>
      <c r="D1" s="239"/>
      <c r="E1" s="240"/>
      <c r="G1" t="s">
        <v>46</v>
      </c>
      <c r="H1" s="245" t="s">
        <v>48</v>
      </c>
      <c r="I1" s="246"/>
      <c r="J1" s="246"/>
      <c r="K1" s="247"/>
      <c r="M1" t="s">
        <v>46</v>
      </c>
      <c r="N1" s="241" t="s">
        <v>49</v>
      </c>
      <c r="O1" s="242"/>
      <c r="P1" s="242"/>
      <c r="Q1" s="243"/>
      <c r="S1" t="s">
        <v>46</v>
      </c>
      <c r="T1" s="248" t="s">
        <v>50</v>
      </c>
      <c r="U1" s="249"/>
      <c r="V1" s="249"/>
      <c r="W1" s="250"/>
      <c r="Y1" t="s">
        <v>46</v>
      </c>
      <c r="Z1" s="241" t="s">
        <v>51</v>
      </c>
      <c r="AA1" s="242"/>
      <c r="AB1" s="242"/>
      <c r="AC1" s="243"/>
      <c r="AE1" t="s">
        <v>46</v>
      </c>
      <c r="AF1" s="238" t="s">
        <v>52</v>
      </c>
      <c r="AG1" s="239"/>
      <c r="AH1" s="239"/>
      <c r="AI1" s="240"/>
      <c r="AK1" t="s">
        <v>46</v>
      </c>
      <c r="AL1" s="241" t="s">
        <v>53</v>
      </c>
      <c r="AM1" s="242"/>
      <c r="AN1" s="242"/>
      <c r="AO1" s="243"/>
      <c r="AR1" s="244" t="s">
        <v>356</v>
      </c>
      <c r="AS1" s="244"/>
      <c r="AT1" s="244"/>
      <c r="AU1" s="244"/>
    </row>
    <row r="2" spans="1:64" x14ac:dyDescent="0.25">
      <c r="A2" t="s">
        <v>18</v>
      </c>
      <c r="B2" s="91" t="s">
        <v>45</v>
      </c>
      <c r="C2" s="46" t="s">
        <v>44</v>
      </c>
      <c r="D2" s="46" t="s">
        <v>5</v>
      </c>
      <c r="E2" s="92" t="s">
        <v>7</v>
      </c>
      <c r="G2" t="s">
        <v>19</v>
      </c>
      <c r="H2" s="98" t="s">
        <v>45</v>
      </c>
      <c r="I2" s="48" t="s">
        <v>44</v>
      </c>
      <c r="J2" s="48" t="s">
        <v>5</v>
      </c>
      <c r="K2" s="99" t="s">
        <v>7</v>
      </c>
      <c r="M2" t="s">
        <v>315</v>
      </c>
      <c r="N2" s="105" t="s">
        <v>45</v>
      </c>
      <c r="O2" s="52" t="s">
        <v>44</v>
      </c>
      <c r="P2" s="52" t="s">
        <v>5</v>
      </c>
      <c r="Q2" s="106" t="s">
        <v>7</v>
      </c>
      <c r="S2" t="s">
        <v>316</v>
      </c>
      <c r="T2" s="112" t="s">
        <v>45</v>
      </c>
      <c r="U2" s="50" t="s">
        <v>44</v>
      </c>
      <c r="V2" s="50" t="s">
        <v>5</v>
      </c>
      <c r="W2" s="113" t="s">
        <v>7</v>
      </c>
      <c r="Y2" t="s">
        <v>317</v>
      </c>
      <c r="Z2" s="105" t="s">
        <v>45</v>
      </c>
      <c r="AA2" s="52" t="s">
        <v>44</v>
      </c>
      <c r="AB2" s="52" t="s">
        <v>5</v>
      </c>
      <c r="AC2" s="106" t="s">
        <v>7</v>
      </c>
      <c r="AE2" t="s">
        <v>20</v>
      </c>
      <c r="AF2" s="93">
        <v>44635</v>
      </c>
      <c r="AG2" s="46">
        <v>61576800</v>
      </c>
      <c r="AH2" s="46">
        <v>5189248.43</v>
      </c>
      <c r="AI2" s="92">
        <v>66766048.43</v>
      </c>
      <c r="AK2" t="s">
        <v>318</v>
      </c>
      <c r="AL2" s="105" t="s">
        <v>45</v>
      </c>
      <c r="AM2" s="52" t="s">
        <v>44</v>
      </c>
      <c r="AN2" s="52" t="s">
        <v>5</v>
      </c>
      <c r="AO2" s="106" t="s">
        <v>7</v>
      </c>
      <c r="AR2" s="105" t="s">
        <v>45</v>
      </c>
      <c r="AS2" s="52" t="s">
        <v>44</v>
      </c>
      <c r="AT2" s="52" t="s">
        <v>5</v>
      </c>
      <c r="AU2" s="106" t="s">
        <v>7</v>
      </c>
    </row>
    <row r="3" spans="1:64" x14ac:dyDescent="0.25">
      <c r="B3" s="93">
        <v>44578</v>
      </c>
      <c r="C3" s="47">
        <v>0</v>
      </c>
      <c r="D3" s="47">
        <v>11393883.93</v>
      </c>
      <c r="E3" s="94">
        <v>11393883.93</v>
      </c>
      <c r="G3" s="129" t="s">
        <v>357</v>
      </c>
      <c r="H3" s="100">
        <v>44578</v>
      </c>
      <c r="I3" s="49">
        <v>9213195.2300000004</v>
      </c>
      <c r="J3" s="49">
        <v>2924799.09</v>
      </c>
      <c r="K3" s="101">
        <v>12137994.32</v>
      </c>
      <c r="N3" s="107">
        <v>44576</v>
      </c>
      <c r="O3" s="54">
        <v>30483472.32</v>
      </c>
      <c r="P3" s="54">
        <v>1846073.24</v>
      </c>
      <c r="Q3" s="108">
        <v>32329545.559999999</v>
      </c>
      <c r="T3" s="114">
        <v>44696</v>
      </c>
      <c r="U3" s="26">
        <v>6215502.4299999997</v>
      </c>
      <c r="V3" s="26">
        <v>11026101.609999999</v>
      </c>
      <c r="W3" s="115">
        <v>17241604.039999999</v>
      </c>
      <c r="Z3" s="119">
        <v>44635</v>
      </c>
      <c r="AA3" s="54">
        <v>34483008</v>
      </c>
      <c r="AB3" s="54">
        <v>6185367.1900000004</v>
      </c>
      <c r="AC3" s="108">
        <v>40668375.189999998</v>
      </c>
      <c r="AF3" s="93">
        <v>44819</v>
      </c>
      <c r="AG3" s="47">
        <v>66792574.899999999</v>
      </c>
      <c r="AH3" s="47">
        <v>5587104.3200000003</v>
      </c>
      <c r="AI3" s="94">
        <v>72379679.219999999</v>
      </c>
      <c r="AL3" s="119">
        <v>44635</v>
      </c>
      <c r="AM3" s="54">
        <v>25657000</v>
      </c>
      <c r="AN3" s="54">
        <v>5062681.42</v>
      </c>
      <c r="AO3" s="108">
        <v>30719681.420000002</v>
      </c>
      <c r="AQ3" t="s">
        <v>18</v>
      </c>
      <c r="AR3" s="122">
        <f>B3</f>
        <v>44578</v>
      </c>
      <c r="AS3" s="123">
        <f t="shared" ref="AS3:AU3" si="0">C3</f>
        <v>0</v>
      </c>
      <c r="AT3" s="123">
        <f t="shared" si="0"/>
        <v>11393883.93</v>
      </c>
      <c r="AU3" s="124">
        <f t="shared" si="0"/>
        <v>11393883.93</v>
      </c>
      <c r="AV3" s="130">
        <f>MONTH(AR3)</f>
        <v>1</v>
      </c>
      <c r="AW3" s="130">
        <f>YEAR(AR3)</f>
        <v>2022</v>
      </c>
      <c r="BB3" s="57"/>
      <c r="BF3" s="12"/>
      <c r="BG3" s="6"/>
      <c r="BI3" s="1"/>
      <c r="BJ3" s="6"/>
      <c r="BL3" s="56"/>
    </row>
    <row r="4" spans="1:64" x14ac:dyDescent="0.25">
      <c r="B4" s="93">
        <v>44607</v>
      </c>
      <c r="C4" s="47">
        <v>2712525.43</v>
      </c>
      <c r="D4" s="47">
        <v>3787342.98</v>
      </c>
      <c r="E4" s="94">
        <v>6499868.4100000001</v>
      </c>
      <c r="H4" s="100">
        <v>44607</v>
      </c>
      <c r="I4" s="49">
        <v>9213755.1600000001</v>
      </c>
      <c r="J4" s="49">
        <v>2647896.88</v>
      </c>
      <c r="K4" s="101">
        <v>11861652.039999999</v>
      </c>
      <c r="N4" s="107">
        <v>44607</v>
      </c>
      <c r="O4" s="54">
        <v>28573470.66</v>
      </c>
      <c r="P4" s="54">
        <v>1762098.06</v>
      </c>
      <c r="Q4" s="108">
        <v>30335568.719999999</v>
      </c>
      <c r="T4" s="114">
        <v>44880</v>
      </c>
      <c r="U4" s="26">
        <v>8034514.3099999996</v>
      </c>
      <c r="V4" s="26">
        <v>12043882.890000001</v>
      </c>
      <c r="W4" s="115">
        <v>20078397.199999999</v>
      </c>
      <c r="Z4" s="119">
        <v>44819</v>
      </c>
      <c r="AA4" s="54">
        <v>37403841.939999998</v>
      </c>
      <c r="AB4" s="54">
        <v>6727853.3200000003</v>
      </c>
      <c r="AC4" s="108">
        <v>44131695.259999998</v>
      </c>
      <c r="AF4" s="93">
        <v>45000</v>
      </c>
      <c r="AG4" s="47">
        <v>48724844.369999997</v>
      </c>
      <c r="AH4" s="47">
        <v>4923715.96</v>
      </c>
      <c r="AI4" s="94">
        <v>53648560.329999998</v>
      </c>
      <c r="AL4" s="119">
        <v>44819</v>
      </c>
      <c r="AM4" s="54">
        <v>27830239.539999999</v>
      </c>
      <c r="AN4" s="54">
        <v>5697376.1399999997</v>
      </c>
      <c r="AO4" s="108">
        <v>33527615.68</v>
      </c>
      <c r="AR4" s="125">
        <f t="shared" ref="AR4:AR67" si="1">B4</f>
        <v>44607</v>
      </c>
      <c r="AS4" s="31">
        <f t="shared" ref="AS4:AS67" si="2">C4</f>
        <v>2712525.43</v>
      </c>
      <c r="AT4" s="31">
        <f t="shared" ref="AT4:AT67" si="3">D4</f>
        <v>3787342.98</v>
      </c>
      <c r="AU4" s="126">
        <f t="shared" ref="AU4:AU67" si="4">E4</f>
        <v>6499868.4100000001</v>
      </c>
      <c r="AV4" s="130">
        <f t="shared" ref="AV4:AV67" si="5">MONTH(AR4)</f>
        <v>2</v>
      </c>
      <c r="AW4" s="130">
        <f t="shared" ref="AW4:AW67" si="6">YEAR(AR4)</f>
        <v>2022</v>
      </c>
      <c r="BB4" s="57"/>
      <c r="BF4" s="12"/>
      <c r="BG4" s="6"/>
      <c r="BI4" s="1"/>
      <c r="BJ4" s="6"/>
      <c r="BL4" s="56"/>
    </row>
    <row r="5" spans="1:64" x14ac:dyDescent="0.25">
      <c r="B5" s="93">
        <v>44635</v>
      </c>
      <c r="C5" s="47">
        <v>2712682.75</v>
      </c>
      <c r="D5" s="47">
        <v>3642136.56</v>
      </c>
      <c r="E5" s="94">
        <v>6354819.3099999996</v>
      </c>
      <c r="H5" s="100">
        <v>44635</v>
      </c>
      <c r="I5" s="49">
        <v>9214295.8200000003</v>
      </c>
      <c r="J5" s="49">
        <v>2507206.75</v>
      </c>
      <c r="K5" s="101">
        <v>11721502.57</v>
      </c>
      <c r="N5" s="107">
        <v>44635</v>
      </c>
      <c r="O5" s="54">
        <v>28261195.300000001</v>
      </c>
      <c r="P5" s="54">
        <v>1522821.51</v>
      </c>
      <c r="Q5" s="108">
        <v>29784016.809999999</v>
      </c>
      <c r="T5" s="114">
        <v>45061</v>
      </c>
      <c r="U5" s="26">
        <v>103315926</v>
      </c>
      <c r="V5" s="26">
        <v>11379212.93</v>
      </c>
      <c r="W5" s="115">
        <v>114695138.93000001</v>
      </c>
      <c r="Z5" s="119">
        <v>45000</v>
      </c>
      <c r="AA5" s="54">
        <v>15158840.470000001</v>
      </c>
      <c r="AB5" s="54">
        <v>6274423.0499999998</v>
      </c>
      <c r="AC5" s="108">
        <v>21433263.52</v>
      </c>
      <c r="AF5" s="93">
        <v>45184</v>
      </c>
      <c r="AG5" s="47">
        <v>49029532.270000003</v>
      </c>
      <c r="AH5" s="47">
        <v>4712841.05</v>
      </c>
      <c r="AI5" s="94">
        <v>53742373.32</v>
      </c>
      <c r="AL5" s="119">
        <v>45000</v>
      </c>
      <c r="AM5" s="54">
        <v>27069357.98</v>
      </c>
      <c r="AN5" s="54">
        <v>5275409.99</v>
      </c>
      <c r="AO5" s="108">
        <v>32344767.969999999</v>
      </c>
      <c r="AR5" s="125">
        <f t="shared" si="1"/>
        <v>44635</v>
      </c>
      <c r="AS5" s="31">
        <f t="shared" si="2"/>
        <v>2712682.75</v>
      </c>
      <c r="AT5" s="31">
        <f t="shared" si="3"/>
        <v>3642136.56</v>
      </c>
      <c r="AU5" s="126">
        <f t="shared" si="4"/>
        <v>6354819.3099999996</v>
      </c>
      <c r="AV5" s="130">
        <f t="shared" si="5"/>
        <v>3</v>
      </c>
      <c r="AW5" s="130">
        <f t="shared" si="6"/>
        <v>2022</v>
      </c>
      <c r="BB5" s="57"/>
      <c r="BF5" s="12"/>
      <c r="BG5" s="6"/>
      <c r="BI5" s="1"/>
      <c r="BJ5" s="6"/>
      <c r="BL5" s="56"/>
    </row>
    <row r="6" spans="1:64" x14ac:dyDescent="0.25">
      <c r="B6" s="93">
        <v>44669</v>
      </c>
      <c r="C6" s="47">
        <v>2712875.36</v>
      </c>
      <c r="D6" s="47">
        <v>4407744.2300000004</v>
      </c>
      <c r="E6" s="94">
        <v>7120619.5899999999</v>
      </c>
      <c r="H6" s="100">
        <v>44669</v>
      </c>
      <c r="I6" s="49">
        <v>9214940.8000000007</v>
      </c>
      <c r="J6" s="49">
        <v>2986422.01</v>
      </c>
      <c r="K6" s="101">
        <v>12201362.810000001</v>
      </c>
      <c r="N6" s="107">
        <v>44666</v>
      </c>
      <c r="O6" s="54">
        <v>28519756.120000001</v>
      </c>
      <c r="P6" s="54">
        <v>1691826.09</v>
      </c>
      <c r="Q6" s="108">
        <v>30211582.210000001</v>
      </c>
      <c r="T6" s="114">
        <v>45245</v>
      </c>
      <c r="U6" s="26">
        <v>103959155.98</v>
      </c>
      <c r="V6" s="26">
        <v>11166939.550000001</v>
      </c>
      <c r="W6" s="115">
        <v>115126095.53</v>
      </c>
      <c r="Z6" s="119">
        <v>45184</v>
      </c>
      <c r="AA6" s="54">
        <v>15253632.26</v>
      </c>
      <c r="AB6" s="54">
        <v>6348917.6500000004</v>
      </c>
      <c r="AC6" s="108">
        <v>21602549.91</v>
      </c>
      <c r="AF6" s="93">
        <v>45366</v>
      </c>
      <c r="AG6" s="47">
        <v>21916291.84</v>
      </c>
      <c r="AH6" s="47">
        <v>4361481.1900000004</v>
      </c>
      <c r="AI6" s="94">
        <v>26277773.030000001</v>
      </c>
      <c r="AL6" s="119">
        <v>45184</v>
      </c>
      <c r="AM6" s="54">
        <v>54477258.079999998</v>
      </c>
      <c r="AN6" s="54">
        <v>5216503.41</v>
      </c>
      <c r="AO6" s="108">
        <v>59693761.490000002</v>
      </c>
      <c r="AR6" s="125">
        <f t="shared" si="1"/>
        <v>44669</v>
      </c>
      <c r="AS6" s="31">
        <f t="shared" si="2"/>
        <v>2712875.36</v>
      </c>
      <c r="AT6" s="31">
        <f t="shared" si="3"/>
        <v>4407744.2300000004</v>
      </c>
      <c r="AU6" s="126">
        <f t="shared" si="4"/>
        <v>7120619.5899999999</v>
      </c>
      <c r="AV6" s="130">
        <f t="shared" si="5"/>
        <v>4</v>
      </c>
      <c r="AW6" s="130">
        <f t="shared" si="6"/>
        <v>2022</v>
      </c>
      <c r="BB6" s="57"/>
      <c r="BF6" s="12"/>
      <c r="BG6" s="6"/>
      <c r="BI6" s="1"/>
      <c r="BJ6" s="6"/>
      <c r="BL6" s="56"/>
    </row>
    <row r="7" spans="1:64" x14ac:dyDescent="0.25">
      <c r="B7" s="93">
        <v>44697</v>
      </c>
      <c r="C7" s="47">
        <v>2713035.41</v>
      </c>
      <c r="D7" s="47">
        <v>3613494.58</v>
      </c>
      <c r="E7" s="94">
        <v>6326529.9900000002</v>
      </c>
      <c r="H7" s="100">
        <v>44697</v>
      </c>
      <c r="I7" s="49">
        <v>9215484.4800000004</v>
      </c>
      <c r="J7" s="49">
        <v>2408825.13</v>
      </c>
      <c r="K7" s="101">
        <v>11624309.609999999</v>
      </c>
      <c r="N7" s="107">
        <v>44696</v>
      </c>
      <c r="O7" s="54">
        <v>28790162.41</v>
      </c>
      <c r="P7" s="54">
        <v>1639488.91</v>
      </c>
      <c r="Q7" s="108">
        <v>30429651.32</v>
      </c>
      <c r="T7" s="114">
        <v>45427</v>
      </c>
      <c r="U7" s="26">
        <v>104513296.02</v>
      </c>
      <c r="V7" s="26">
        <v>10634184.83</v>
      </c>
      <c r="W7" s="115">
        <v>115147480.84999999</v>
      </c>
      <c r="Z7" s="119">
        <v>45366</v>
      </c>
      <c r="AA7" s="54">
        <v>23012106.43</v>
      </c>
      <c r="AB7" s="54">
        <v>6247015.5499999998</v>
      </c>
      <c r="AC7" s="108">
        <v>29259121.98</v>
      </c>
      <c r="AF7" s="93">
        <v>45550</v>
      </c>
      <c r="AG7" s="47">
        <v>22024252.73</v>
      </c>
      <c r="AH7" s="47">
        <v>4278891.09</v>
      </c>
      <c r="AI7" s="94">
        <v>26303143.82</v>
      </c>
      <c r="AL7" s="119">
        <v>45366</v>
      </c>
      <c r="AM7" s="54">
        <v>54790729.609999999</v>
      </c>
      <c r="AN7" s="54">
        <v>4826229.2</v>
      </c>
      <c r="AO7" s="108">
        <v>59616958.810000002</v>
      </c>
      <c r="AR7" s="125">
        <f t="shared" si="1"/>
        <v>44697</v>
      </c>
      <c r="AS7" s="31">
        <f t="shared" si="2"/>
        <v>2713035.41</v>
      </c>
      <c r="AT7" s="31">
        <f t="shared" si="3"/>
        <v>3613494.58</v>
      </c>
      <c r="AU7" s="126">
        <f t="shared" si="4"/>
        <v>6326529.9900000002</v>
      </c>
      <c r="AV7" s="130">
        <f t="shared" si="5"/>
        <v>5</v>
      </c>
      <c r="AW7" s="130">
        <f t="shared" si="6"/>
        <v>2022</v>
      </c>
      <c r="AY7" s="6"/>
      <c r="BB7" s="57"/>
      <c r="BF7" s="12"/>
      <c r="BG7" s="6"/>
      <c r="BI7" s="1"/>
      <c r="BJ7" s="6"/>
      <c r="BL7" s="56"/>
    </row>
    <row r="8" spans="1:64" x14ac:dyDescent="0.25">
      <c r="B8" s="93">
        <v>44727</v>
      </c>
      <c r="C8" s="47">
        <v>2713206.34</v>
      </c>
      <c r="D8" s="47">
        <v>3856920.48</v>
      </c>
      <c r="E8" s="94">
        <v>6570126.8200000003</v>
      </c>
      <c r="H8" s="100">
        <v>44727</v>
      </c>
      <c r="I8" s="49">
        <v>9216065.0700000003</v>
      </c>
      <c r="J8" s="49">
        <v>2528638.37</v>
      </c>
      <c r="K8" s="101">
        <v>11744703.439999999</v>
      </c>
      <c r="N8" s="107">
        <v>44727</v>
      </c>
      <c r="O8" s="54">
        <v>29274619.579999998</v>
      </c>
      <c r="P8" s="54">
        <v>1711104.03</v>
      </c>
      <c r="Q8" s="108">
        <v>30985723.609999999</v>
      </c>
      <c r="T8" s="114">
        <v>45611</v>
      </c>
      <c r="U8" s="26">
        <v>105036636.26000001</v>
      </c>
      <c r="V8" s="26">
        <v>10327078.859999999</v>
      </c>
      <c r="W8" s="115">
        <v>115363715.12</v>
      </c>
      <c r="Z8" s="119">
        <v>45550</v>
      </c>
      <c r="AA8" s="54">
        <v>23125465.370000001</v>
      </c>
      <c r="AB8" s="54">
        <v>6241580.2300000004</v>
      </c>
      <c r="AC8" s="108">
        <v>29367045.600000001</v>
      </c>
      <c r="AF8" s="93">
        <v>45731</v>
      </c>
      <c r="AG8" s="47">
        <v>22133088.109999999</v>
      </c>
      <c r="AH8" s="47">
        <v>4091054.61</v>
      </c>
      <c r="AI8" s="94">
        <v>26224142.719999999</v>
      </c>
      <c r="AL8" s="119">
        <v>45550</v>
      </c>
      <c r="AM8" s="54">
        <v>55060631.829999998</v>
      </c>
      <c r="AN8" s="54">
        <v>4532723.58</v>
      </c>
      <c r="AO8" s="108">
        <v>59593355.409999996</v>
      </c>
      <c r="AR8" s="125">
        <f t="shared" si="1"/>
        <v>44727</v>
      </c>
      <c r="AS8" s="31">
        <f t="shared" si="2"/>
        <v>2713206.34</v>
      </c>
      <c r="AT8" s="31">
        <f t="shared" si="3"/>
        <v>3856920.48</v>
      </c>
      <c r="AU8" s="126">
        <f t="shared" si="4"/>
        <v>6570126.8200000003</v>
      </c>
      <c r="AV8" s="130">
        <f t="shared" si="5"/>
        <v>6</v>
      </c>
      <c r="AW8" s="130">
        <f t="shared" si="6"/>
        <v>2022</v>
      </c>
      <c r="BB8" s="57"/>
      <c r="BF8" s="12"/>
      <c r="BG8" s="6"/>
      <c r="BI8" s="1"/>
      <c r="BJ8" s="6"/>
      <c r="BL8" s="56"/>
    </row>
    <row r="9" spans="1:64" x14ac:dyDescent="0.25">
      <c r="B9" s="93">
        <v>44757</v>
      </c>
      <c r="C9" s="47">
        <v>2713377.27</v>
      </c>
      <c r="D9" s="47">
        <v>3841610.39</v>
      </c>
      <c r="E9" s="94">
        <v>6554987.6600000001</v>
      </c>
      <c r="H9" s="100">
        <v>44757</v>
      </c>
      <c r="I9" s="49">
        <v>9216645.6799999997</v>
      </c>
      <c r="J9" s="49">
        <v>2475967.86</v>
      </c>
      <c r="K9" s="101">
        <v>11692613.539999999</v>
      </c>
      <c r="N9" s="107">
        <v>44757</v>
      </c>
      <c r="O9" s="54">
        <v>29735069.280000001</v>
      </c>
      <c r="P9" s="54">
        <v>1669014.09</v>
      </c>
      <c r="Q9" s="108">
        <v>31404083.370000001</v>
      </c>
      <c r="T9" s="114">
        <v>45792</v>
      </c>
      <c r="U9" s="26">
        <v>105558428.98</v>
      </c>
      <c r="V9" s="26">
        <v>9736823.5500000007</v>
      </c>
      <c r="W9" s="115">
        <v>115295252.53</v>
      </c>
      <c r="Z9" s="119">
        <v>45731</v>
      </c>
      <c r="AA9" s="54">
        <v>30986323.359999999</v>
      </c>
      <c r="AB9" s="54">
        <v>6066164.5199999996</v>
      </c>
      <c r="AC9" s="108">
        <v>37052487.880000003</v>
      </c>
      <c r="AF9" s="93">
        <v>45915</v>
      </c>
      <c r="AG9" s="47">
        <v>22244934.43</v>
      </c>
      <c r="AH9" s="47">
        <v>4039801.99</v>
      </c>
      <c r="AI9" s="94">
        <v>26284736.420000002</v>
      </c>
      <c r="AL9" s="119">
        <v>45731</v>
      </c>
      <c r="AM9" s="54">
        <v>55332720.280000001</v>
      </c>
      <c r="AN9" s="54">
        <v>4126941.03</v>
      </c>
      <c r="AO9" s="108">
        <v>59459661.310000002</v>
      </c>
      <c r="AR9" s="125">
        <f t="shared" si="1"/>
        <v>44757</v>
      </c>
      <c r="AS9" s="31">
        <f t="shared" si="2"/>
        <v>2713377.27</v>
      </c>
      <c r="AT9" s="31">
        <f t="shared" si="3"/>
        <v>3841610.39</v>
      </c>
      <c r="AU9" s="126">
        <f t="shared" si="4"/>
        <v>6554987.6600000001</v>
      </c>
      <c r="AV9" s="130">
        <f t="shared" si="5"/>
        <v>7</v>
      </c>
      <c r="AW9" s="130">
        <f t="shared" si="6"/>
        <v>2022</v>
      </c>
      <c r="BB9" s="57"/>
      <c r="BF9" s="12"/>
      <c r="BG9" s="6"/>
      <c r="BI9" s="1"/>
      <c r="BJ9" s="6"/>
      <c r="BL9" s="56"/>
    </row>
    <row r="10" spans="1:64" x14ac:dyDescent="0.25">
      <c r="B10" s="93">
        <v>44788</v>
      </c>
      <c r="C10" s="47">
        <v>2713553.64</v>
      </c>
      <c r="D10" s="47">
        <v>3954472.57</v>
      </c>
      <c r="E10" s="94">
        <v>6668026.21</v>
      </c>
      <c r="H10" s="100">
        <v>44788</v>
      </c>
      <c r="I10" s="49">
        <v>9217244.7699999996</v>
      </c>
      <c r="J10" s="49">
        <v>2504466.65</v>
      </c>
      <c r="K10" s="101">
        <v>11721711.42</v>
      </c>
      <c r="N10" s="107">
        <v>44788</v>
      </c>
      <c r="O10" s="54">
        <v>30181299.460000001</v>
      </c>
      <c r="P10" s="54">
        <v>1738629.88</v>
      </c>
      <c r="Q10" s="108">
        <v>31919929.34</v>
      </c>
      <c r="T10" s="114">
        <v>45976</v>
      </c>
      <c r="U10" s="26">
        <v>106087002.62</v>
      </c>
      <c r="V10" s="26">
        <v>9465193.6899999995</v>
      </c>
      <c r="W10" s="115">
        <v>115552196.31</v>
      </c>
      <c r="Z10" s="119">
        <v>45915</v>
      </c>
      <c r="AA10" s="54">
        <v>31142908.199999999</v>
      </c>
      <c r="AB10" s="54">
        <v>6056205.6399999997</v>
      </c>
      <c r="AC10" s="108">
        <v>37199113.840000004</v>
      </c>
      <c r="AF10" s="93">
        <v>46096</v>
      </c>
      <c r="AG10" s="47">
        <v>33532559.739999998</v>
      </c>
      <c r="AH10" s="47">
        <v>3848383.33</v>
      </c>
      <c r="AI10" s="94">
        <v>37380943.07</v>
      </c>
      <c r="AL10" s="119">
        <v>45915</v>
      </c>
      <c r="AM10" s="54">
        <v>55612336.07</v>
      </c>
      <c r="AN10" s="54">
        <v>3856174.62</v>
      </c>
      <c r="AO10" s="108">
        <v>59468510.689999998</v>
      </c>
      <c r="AR10" s="125">
        <f t="shared" si="1"/>
        <v>44788</v>
      </c>
      <c r="AS10" s="31">
        <f t="shared" si="2"/>
        <v>2713553.64</v>
      </c>
      <c r="AT10" s="31">
        <f t="shared" si="3"/>
        <v>3954472.57</v>
      </c>
      <c r="AU10" s="126">
        <f t="shared" si="4"/>
        <v>6668026.21</v>
      </c>
      <c r="AV10" s="130">
        <f t="shared" si="5"/>
        <v>8</v>
      </c>
      <c r="AW10" s="130">
        <f t="shared" si="6"/>
        <v>2022</v>
      </c>
      <c r="BB10" s="57"/>
      <c r="BF10" s="12"/>
      <c r="BG10" s="6"/>
      <c r="BI10" s="1"/>
      <c r="BJ10" s="6"/>
      <c r="BL10" s="56"/>
    </row>
    <row r="11" spans="1:64" x14ac:dyDescent="0.25">
      <c r="B11" s="93">
        <v>44819</v>
      </c>
      <c r="C11" s="47">
        <v>2713730.02</v>
      </c>
      <c r="D11" s="47">
        <v>3938653.47</v>
      </c>
      <c r="E11" s="94">
        <v>6652383.4900000002</v>
      </c>
      <c r="H11" s="100">
        <v>44819</v>
      </c>
      <c r="I11" s="49">
        <v>9217843.8699999992</v>
      </c>
      <c r="J11" s="49">
        <v>2450022.9300000002</v>
      </c>
      <c r="K11" s="101">
        <v>11667866.800000001</v>
      </c>
      <c r="N11" s="107">
        <v>44819</v>
      </c>
      <c r="O11" s="54">
        <v>30655019.489999998</v>
      </c>
      <c r="P11" s="54">
        <v>1752567.14</v>
      </c>
      <c r="Q11" s="108">
        <v>32407586.629999999</v>
      </c>
      <c r="T11" s="114">
        <v>46157</v>
      </c>
      <c r="U11" s="26">
        <v>106616118.14</v>
      </c>
      <c r="V11" s="26">
        <v>8880230.9199999999</v>
      </c>
      <c r="W11" s="115">
        <v>115496349.06</v>
      </c>
      <c r="Z11" s="119">
        <v>46096</v>
      </c>
      <c r="AA11" s="54">
        <v>31297055.760000002</v>
      </c>
      <c r="AB11" s="54">
        <v>5846905.1100000003</v>
      </c>
      <c r="AC11" s="108">
        <v>37143960.869999997</v>
      </c>
      <c r="AF11" s="93">
        <v>46280</v>
      </c>
      <c r="AG11" s="47">
        <v>33700410.32</v>
      </c>
      <c r="AH11" s="47">
        <v>3709199.49</v>
      </c>
      <c r="AI11" s="94">
        <v>37409609.810000002</v>
      </c>
      <c r="AL11" s="119">
        <v>46096</v>
      </c>
      <c r="AM11" s="54">
        <v>55887599.57</v>
      </c>
      <c r="AN11" s="54">
        <v>3449022.84</v>
      </c>
      <c r="AO11" s="108">
        <v>59336622.409999996</v>
      </c>
      <c r="AR11" s="125">
        <f t="shared" si="1"/>
        <v>44819</v>
      </c>
      <c r="AS11" s="31">
        <f t="shared" si="2"/>
        <v>2713730.02</v>
      </c>
      <c r="AT11" s="31">
        <f t="shared" si="3"/>
        <v>3938653.47</v>
      </c>
      <c r="AU11" s="126">
        <f t="shared" si="4"/>
        <v>6652383.4900000002</v>
      </c>
      <c r="AV11" s="130">
        <f t="shared" si="5"/>
        <v>9</v>
      </c>
      <c r="AW11" s="130">
        <f t="shared" si="6"/>
        <v>2022</v>
      </c>
      <c r="BB11" s="57"/>
      <c r="BF11" s="12"/>
      <c r="BG11" s="6"/>
      <c r="BI11" s="1"/>
      <c r="BJ11" s="6"/>
      <c r="BL11" s="56"/>
    </row>
    <row r="12" spans="1:64" x14ac:dyDescent="0.25">
      <c r="B12" s="93">
        <v>44851</v>
      </c>
      <c r="C12" s="47">
        <v>2713911.84</v>
      </c>
      <c r="D12" s="47">
        <v>4049981.49</v>
      </c>
      <c r="E12" s="94">
        <v>6763893.3300000001</v>
      </c>
      <c r="H12" s="100">
        <v>44851</v>
      </c>
      <c r="I12" s="49">
        <v>9218461.4800000004</v>
      </c>
      <c r="J12" s="49">
        <v>2473218.84</v>
      </c>
      <c r="K12" s="101">
        <v>11691680.32</v>
      </c>
      <c r="N12" s="107">
        <v>44849</v>
      </c>
      <c r="O12" s="54">
        <v>31124456.760000002</v>
      </c>
      <c r="P12" s="54">
        <v>1708872.24</v>
      </c>
      <c r="Q12" s="108">
        <v>32833329</v>
      </c>
      <c r="T12" s="114">
        <v>46341</v>
      </c>
      <c r="U12" s="26">
        <v>107143430.42</v>
      </c>
      <c r="V12" s="26">
        <v>8584682.1699999999</v>
      </c>
      <c r="W12" s="115">
        <v>115728112.59</v>
      </c>
      <c r="Z12" s="119">
        <v>46280</v>
      </c>
      <c r="AA12" s="54">
        <v>31453716.289999999</v>
      </c>
      <c r="AB12" s="54">
        <v>5830487.9900000002</v>
      </c>
      <c r="AC12" s="108">
        <v>37284204.280000001</v>
      </c>
      <c r="AF12" s="93">
        <v>46461</v>
      </c>
      <c r="AG12" s="47">
        <v>33869161.869999997</v>
      </c>
      <c r="AH12" s="47">
        <v>3446974.4</v>
      </c>
      <c r="AI12" s="94">
        <v>37316136.270000003</v>
      </c>
      <c r="AL12" s="119">
        <v>46280</v>
      </c>
      <c r="AM12" s="54">
        <v>56167350.530000001</v>
      </c>
      <c r="AN12" s="54">
        <v>3152819.59</v>
      </c>
      <c r="AO12" s="108">
        <v>59320170.119999997</v>
      </c>
      <c r="AR12" s="125">
        <f t="shared" si="1"/>
        <v>44851</v>
      </c>
      <c r="AS12" s="31">
        <f t="shared" si="2"/>
        <v>2713911.84</v>
      </c>
      <c r="AT12" s="31">
        <f t="shared" si="3"/>
        <v>4049981.49</v>
      </c>
      <c r="AU12" s="126">
        <f t="shared" si="4"/>
        <v>6763893.3300000001</v>
      </c>
      <c r="AV12" s="130">
        <f t="shared" si="5"/>
        <v>10</v>
      </c>
      <c r="AW12" s="130">
        <f t="shared" si="6"/>
        <v>2022</v>
      </c>
      <c r="BB12" s="57"/>
      <c r="BF12" s="12"/>
      <c r="BG12" s="6"/>
      <c r="BI12" s="1"/>
      <c r="BJ12" s="6"/>
      <c r="BL12" s="56"/>
    </row>
    <row r="13" spans="1:64" x14ac:dyDescent="0.25">
      <c r="B13" s="93">
        <v>44881</v>
      </c>
      <c r="C13" s="47">
        <v>2714082.81</v>
      </c>
      <c r="D13" s="47">
        <v>3780380.81</v>
      </c>
      <c r="E13" s="94">
        <v>6494463.6200000001</v>
      </c>
      <c r="H13" s="100">
        <v>44881</v>
      </c>
      <c r="I13" s="49">
        <v>9219042.2300000004</v>
      </c>
      <c r="J13" s="49">
        <v>2265237.4700000002</v>
      </c>
      <c r="K13" s="101">
        <v>11484279.699999999</v>
      </c>
      <c r="N13" s="107">
        <v>44880</v>
      </c>
      <c r="O13" s="54">
        <v>31013177.550000001</v>
      </c>
      <c r="P13" s="54">
        <v>1747293.7</v>
      </c>
      <c r="Q13" s="108">
        <v>32760471.25</v>
      </c>
      <c r="T13" s="114">
        <v>46522</v>
      </c>
      <c r="U13" s="26">
        <v>107682279.31999999</v>
      </c>
      <c r="V13" s="26">
        <v>8005336.6500000004</v>
      </c>
      <c r="W13" s="115">
        <v>115687615.97</v>
      </c>
      <c r="Z13" s="119">
        <v>46461</v>
      </c>
      <c r="AA13" s="54">
        <v>43465424.399999999</v>
      </c>
      <c r="AB13" s="54">
        <v>5622693.9000000004</v>
      </c>
      <c r="AC13" s="108">
        <v>49088118.299999997</v>
      </c>
      <c r="AF13" s="93">
        <v>46645</v>
      </c>
      <c r="AG13" s="47">
        <v>34037414.420000002</v>
      </c>
      <c r="AH13" s="47">
        <v>3296736.49</v>
      </c>
      <c r="AI13" s="94">
        <v>37334150.909999996</v>
      </c>
      <c r="AL13" s="119">
        <v>46461</v>
      </c>
      <c r="AM13" s="54">
        <v>56448603.109999999</v>
      </c>
      <c r="AN13" s="54">
        <v>2750245.54</v>
      </c>
      <c r="AO13" s="108">
        <v>59198848.649999999</v>
      </c>
      <c r="AR13" s="125">
        <f t="shared" si="1"/>
        <v>44881</v>
      </c>
      <c r="AS13" s="31">
        <f t="shared" si="2"/>
        <v>2714082.81</v>
      </c>
      <c r="AT13" s="31">
        <f t="shared" si="3"/>
        <v>3780380.81</v>
      </c>
      <c r="AU13" s="126">
        <f t="shared" si="4"/>
        <v>6494463.6200000001</v>
      </c>
      <c r="AV13" s="130">
        <f t="shared" si="5"/>
        <v>11</v>
      </c>
      <c r="AW13" s="130">
        <f t="shared" si="6"/>
        <v>2022</v>
      </c>
      <c r="BB13" s="57"/>
      <c r="BF13" s="12"/>
      <c r="BG13" s="6"/>
      <c r="BI13" s="1"/>
      <c r="BJ13" s="6"/>
      <c r="BL13" s="56"/>
    </row>
    <row r="14" spans="1:64" x14ac:dyDescent="0.25">
      <c r="B14" s="93">
        <v>44910</v>
      </c>
      <c r="C14" s="47">
        <v>2714248.37</v>
      </c>
      <c r="D14" s="47">
        <v>3639595.36</v>
      </c>
      <c r="E14" s="94">
        <v>6353843.7300000004</v>
      </c>
      <c r="H14" s="100">
        <v>44910</v>
      </c>
      <c r="I14" s="49">
        <v>9219604.5800000001</v>
      </c>
      <c r="J14" s="49">
        <v>2138803.64</v>
      </c>
      <c r="K14" s="101">
        <v>11358408.220000001</v>
      </c>
      <c r="N14" s="107">
        <v>44910</v>
      </c>
      <c r="O14" s="54">
        <v>30145236.140000001</v>
      </c>
      <c r="P14" s="54">
        <v>1630489.99</v>
      </c>
      <c r="Q14" s="108">
        <v>31775726.129999999</v>
      </c>
      <c r="T14" s="114">
        <v>46706</v>
      </c>
      <c r="U14" s="26">
        <v>108214864.72</v>
      </c>
      <c r="V14" s="26">
        <v>7686014.1600000001</v>
      </c>
      <c r="W14" s="115">
        <v>115900878.88</v>
      </c>
      <c r="Z14" s="119">
        <v>46645</v>
      </c>
      <c r="AA14" s="54">
        <v>43681348.5</v>
      </c>
      <c r="AB14" s="54">
        <v>5545581.0300000003</v>
      </c>
      <c r="AC14" s="108">
        <v>49226929.530000001</v>
      </c>
      <c r="AF14" s="93">
        <v>46827</v>
      </c>
      <c r="AG14" s="47">
        <v>34207236.859999999</v>
      </c>
      <c r="AH14" s="47">
        <v>3050336.05</v>
      </c>
      <c r="AI14" s="94">
        <v>37257572.909999996</v>
      </c>
      <c r="AL14" s="119">
        <v>46645</v>
      </c>
      <c r="AM14" s="54">
        <v>56729024.030000001</v>
      </c>
      <c r="AN14" s="54">
        <v>2435089.5</v>
      </c>
      <c r="AO14" s="108">
        <v>59164113.530000001</v>
      </c>
      <c r="AR14" s="125">
        <f t="shared" si="1"/>
        <v>44910</v>
      </c>
      <c r="AS14" s="31">
        <f t="shared" si="2"/>
        <v>2714248.37</v>
      </c>
      <c r="AT14" s="31">
        <f t="shared" si="3"/>
        <v>3639595.36</v>
      </c>
      <c r="AU14" s="126">
        <f t="shared" si="4"/>
        <v>6353843.7300000004</v>
      </c>
      <c r="AV14" s="130">
        <f t="shared" si="5"/>
        <v>12</v>
      </c>
      <c r="AW14" s="130">
        <f t="shared" si="6"/>
        <v>2022</v>
      </c>
      <c r="BB14" s="57"/>
      <c r="BF14" s="12"/>
      <c r="BG14" s="6"/>
      <c r="BI14" s="1"/>
      <c r="BJ14" s="6"/>
      <c r="BL14" s="56"/>
    </row>
    <row r="15" spans="1:64" x14ac:dyDescent="0.25">
      <c r="B15" s="93">
        <v>44942</v>
      </c>
      <c r="C15" s="47">
        <v>2714430.23</v>
      </c>
      <c r="D15" s="47">
        <v>4000950.72</v>
      </c>
      <c r="E15" s="94">
        <v>6715380.9500000002</v>
      </c>
      <c r="H15" s="100">
        <v>44942</v>
      </c>
      <c r="I15" s="49">
        <v>9220222.3100000005</v>
      </c>
      <c r="J15" s="49">
        <v>2304518.62</v>
      </c>
      <c r="K15" s="101">
        <v>11524740.93</v>
      </c>
      <c r="N15" s="107">
        <v>44941</v>
      </c>
      <c r="O15" s="54">
        <v>29754508</v>
      </c>
      <c r="P15" s="54">
        <v>1651270.35</v>
      </c>
      <c r="Q15" s="108">
        <v>31405778.350000001</v>
      </c>
      <c r="T15" s="114">
        <v>46888</v>
      </c>
      <c r="U15" s="26">
        <v>108755002.98999999</v>
      </c>
      <c r="V15" s="26">
        <v>7151080.0199999996</v>
      </c>
      <c r="W15" s="115">
        <v>115906083.01000001</v>
      </c>
      <c r="Z15" s="119">
        <v>46827</v>
      </c>
      <c r="AA15" s="54">
        <v>51880975.909999996</v>
      </c>
      <c r="AB15" s="54">
        <v>5315148.34</v>
      </c>
      <c r="AC15" s="108">
        <v>57196124.25</v>
      </c>
      <c r="AF15" s="93">
        <v>47011</v>
      </c>
      <c r="AG15" s="47">
        <v>34378467.280000001</v>
      </c>
      <c r="AH15" s="47">
        <v>2867853</v>
      </c>
      <c r="AI15" s="94">
        <v>37246320.280000001</v>
      </c>
      <c r="AL15" s="119">
        <v>46827</v>
      </c>
      <c r="AM15" s="54">
        <v>57012061.439999998</v>
      </c>
      <c r="AN15" s="54">
        <v>2045957.07</v>
      </c>
      <c r="AO15" s="108">
        <v>59058018.509999998</v>
      </c>
      <c r="AR15" s="125">
        <f t="shared" si="1"/>
        <v>44942</v>
      </c>
      <c r="AS15" s="31">
        <f t="shared" si="2"/>
        <v>2714430.23</v>
      </c>
      <c r="AT15" s="31">
        <f t="shared" si="3"/>
        <v>4000950.72</v>
      </c>
      <c r="AU15" s="126">
        <f t="shared" si="4"/>
        <v>6715380.9500000002</v>
      </c>
      <c r="AV15" s="130">
        <f t="shared" si="5"/>
        <v>1</v>
      </c>
      <c r="AW15" s="130">
        <f t="shared" si="6"/>
        <v>2023</v>
      </c>
      <c r="BB15" s="57"/>
      <c r="BF15" s="12"/>
      <c r="BG15" s="6"/>
      <c r="BI15" s="1"/>
      <c r="BJ15" s="6"/>
      <c r="BL15" s="56"/>
    </row>
    <row r="16" spans="1:64" x14ac:dyDescent="0.25">
      <c r="B16" s="93">
        <v>44972</v>
      </c>
      <c r="C16" s="47">
        <v>2714601.24</v>
      </c>
      <c r="D16" s="47">
        <v>3734422.63</v>
      </c>
      <c r="E16" s="94">
        <v>6449023.8700000001</v>
      </c>
      <c r="H16" s="100">
        <v>44972</v>
      </c>
      <c r="I16" s="49">
        <v>9220803.1899999995</v>
      </c>
      <c r="J16" s="49">
        <v>2107109.23</v>
      </c>
      <c r="K16" s="101">
        <v>11327912.42</v>
      </c>
      <c r="N16" s="107">
        <v>44972</v>
      </c>
      <c r="O16" s="54">
        <v>29790154.059999999</v>
      </c>
      <c r="P16" s="54">
        <v>1640273.28</v>
      </c>
      <c r="Q16" s="108">
        <v>31430427.34</v>
      </c>
      <c r="T16" s="114">
        <v>47072</v>
      </c>
      <c r="U16" s="26">
        <v>109297013.37</v>
      </c>
      <c r="V16" s="26">
        <v>6768514.3700000001</v>
      </c>
      <c r="W16" s="115">
        <v>116065527.73999999</v>
      </c>
      <c r="Z16" s="119">
        <v>47011</v>
      </c>
      <c r="AA16" s="54">
        <v>52140675.369999997</v>
      </c>
      <c r="AB16" s="54">
        <v>5163272.72</v>
      </c>
      <c r="AC16" s="108">
        <v>57303948.090000004</v>
      </c>
      <c r="AF16" s="93">
        <v>47192</v>
      </c>
      <c r="AG16" s="47">
        <v>40309049.829999998</v>
      </c>
      <c r="AH16" s="47">
        <v>2614273.14</v>
      </c>
      <c r="AI16" s="94">
        <v>42923322.969999999</v>
      </c>
      <c r="AL16" s="119">
        <v>47011</v>
      </c>
      <c r="AM16" s="54">
        <v>28648722.73</v>
      </c>
      <c r="AN16" s="54">
        <v>1698070.88</v>
      </c>
      <c r="AO16" s="108">
        <v>30346793.609999999</v>
      </c>
      <c r="AR16" s="125">
        <f t="shared" si="1"/>
        <v>44972</v>
      </c>
      <c r="AS16" s="31">
        <f t="shared" si="2"/>
        <v>2714601.24</v>
      </c>
      <c r="AT16" s="31">
        <f t="shared" si="3"/>
        <v>3734422.63</v>
      </c>
      <c r="AU16" s="126">
        <f t="shared" si="4"/>
        <v>6449023.8700000001</v>
      </c>
      <c r="AV16" s="130">
        <f t="shared" si="5"/>
        <v>2</v>
      </c>
      <c r="AW16" s="130">
        <f t="shared" si="6"/>
        <v>2023</v>
      </c>
      <c r="BB16" s="57"/>
      <c r="BF16" s="12"/>
      <c r="BG16" s="6"/>
      <c r="BI16" s="1"/>
      <c r="BJ16" s="6"/>
      <c r="BL16" s="56"/>
    </row>
    <row r="17" spans="2:64" x14ac:dyDescent="0.25">
      <c r="B17" s="93">
        <v>45000</v>
      </c>
      <c r="C17" s="47">
        <v>2714761.4</v>
      </c>
      <c r="D17" s="47">
        <v>3470580.84</v>
      </c>
      <c r="E17" s="94">
        <v>6185342.2400000002</v>
      </c>
      <c r="H17" s="100">
        <v>45000</v>
      </c>
      <c r="I17" s="49">
        <v>9221347.2100000009</v>
      </c>
      <c r="J17" s="49">
        <v>1917107.72</v>
      </c>
      <c r="K17" s="101">
        <v>11138454.93</v>
      </c>
      <c r="N17" s="107">
        <v>45000</v>
      </c>
      <c r="O17" s="54">
        <v>29816908.16</v>
      </c>
      <c r="P17" s="54">
        <v>1470286.63</v>
      </c>
      <c r="Q17" s="108">
        <v>31287194.789999999</v>
      </c>
      <c r="T17" s="114">
        <v>47253</v>
      </c>
      <c r="U17" s="26">
        <v>109844524.48</v>
      </c>
      <c r="V17" s="26">
        <v>6199987.75</v>
      </c>
      <c r="W17" s="115">
        <v>116044512.23</v>
      </c>
      <c r="Z17" s="119">
        <v>47192</v>
      </c>
      <c r="AA17" s="54">
        <v>52401764.770000003</v>
      </c>
      <c r="AB17" s="54">
        <v>4870038.63</v>
      </c>
      <c r="AC17" s="108">
        <v>57271803.399999999</v>
      </c>
      <c r="AF17" s="93">
        <v>47376</v>
      </c>
      <c r="AG17" s="47">
        <v>40508410.009999998</v>
      </c>
      <c r="AH17" s="47">
        <v>2407597.9</v>
      </c>
      <c r="AI17" s="94">
        <v>42916007.909999996</v>
      </c>
      <c r="AL17" s="119">
        <v>47192</v>
      </c>
      <c r="AM17" s="54">
        <v>28792178.449999999</v>
      </c>
      <c r="AN17" s="54">
        <v>1493870.37</v>
      </c>
      <c r="AO17" s="108">
        <v>30286048.82</v>
      </c>
      <c r="AR17" s="125">
        <f t="shared" si="1"/>
        <v>45000</v>
      </c>
      <c r="AS17" s="31">
        <f t="shared" si="2"/>
        <v>2714761.4</v>
      </c>
      <c r="AT17" s="31">
        <f t="shared" si="3"/>
        <v>3470580.84</v>
      </c>
      <c r="AU17" s="126">
        <f t="shared" si="4"/>
        <v>6185342.2400000002</v>
      </c>
      <c r="AV17" s="130">
        <f t="shared" si="5"/>
        <v>3</v>
      </c>
      <c r="AW17" s="130">
        <f t="shared" si="6"/>
        <v>2023</v>
      </c>
      <c r="BB17" s="57"/>
      <c r="BF17" s="12"/>
      <c r="BG17" s="6"/>
      <c r="BI17" s="1"/>
      <c r="BJ17" s="6"/>
      <c r="BL17" s="56"/>
    </row>
    <row r="18" spans="2:64" x14ac:dyDescent="0.25">
      <c r="B18" s="93">
        <v>45033</v>
      </c>
      <c r="C18" s="47">
        <v>2714948.72</v>
      </c>
      <c r="D18" s="47">
        <v>4075317.21</v>
      </c>
      <c r="E18" s="94">
        <v>6790265.9299999997</v>
      </c>
      <c r="H18" s="100">
        <v>45033</v>
      </c>
      <c r="I18" s="49">
        <v>9221983.4800000004</v>
      </c>
      <c r="J18" s="49">
        <v>2202452.5099999998</v>
      </c>
      <c r="K18" s="101">
        <v>11424435.99</v>
      </c>
      <c r="N18" s="107">
        <v>45031</v>
      </c>
      <c r="O18" s="54">
        <v>29848462.620000001</v>
      </c>
      <c r="P18" s="54">
        <v>1619513.83</v>
      </c>
      <c r="Q18" s="108">
        <v>31467976.449999999</v>
      </c>
      <c r="T18" s="114">
        <v>47437</v>
      </c>
      <c r="U18" s="26">
        <v>110389983.51000001</v>
      </c>
      <c r="V18" s="26">
        <v>5831895.9900000002</v>
      </c>
      <c r="W18" s="115">
        <v>116221879.5</v>
      </c>
      <c r="Z18" s="119">
        <v>47376</v>
      </c>
      <c r="AA18" s="54">
        <v>52660933.009999998</v>
      </c>
      <c r="AB18" s="54">
        <v>4735694.18</v>
      </c>
      <c r="AC18" s="108">
        <v>57396627.189999998</v>
      </c>
      <c r="AF18" s="93">
        <v>47557</v>
      </c>
      <c r="AG18" s="47">
        <v>40710448.219999999</v>
      </c>
      <c r="AH18" s="47">
        <v>2115694.14</v>
      </c>
      <c r="AI18" s="94">
        <v>42826142.359999999</v>
      </c>
      <c r="AL18" s="119">
        <v>47376</v>
      </c>
      <c r="AM18" s="54">
        <v>28934578.579999998</v>
      </c>
      <c r="AN18" s="54">
        <v>1337554.42</v>
      </c>
      <c r="AO18" s="108">
        <v>30272133</v>
      </c>
      <c r="AR18" s="125">
        <f t="shared" si="1"/>
        <v>45033</v>
      </c>
      <c r="AS18" s="31">
        <f t="shared" si="2"/>
        <v>2714948.72</v>
      </c>
      <c r="AT18" s="31">
        <f t="shared" si="3"/>
        <v>4075317.21</v>
      </c>
      <c r="AU18" s="126">
        <f t="shared" si="4"/>
        <v>6790265.9299999997</v>
      </c>
      <c r="AV18" s="130">
        <f t="shared" si="5"/>
        <v>4</v>
      </c>
      <c r="AW18" s="130">
        <f t="shared" si="6"/>
        <v>2023</v>
      </c>
      <c r="BB18" s="57"/>
      <c r="BF18" s="12"/>
      <c r="BG18" s="6"/>
      <c r="BI18" s="1"/>
      <c r="BJ18" s="6"/>
      <c r="BL18" s="56"/>
    </row>
    <row r="19" spans="2:64" x14ac:dyDescent="0.25">
      <c r="B19" s="93">
        <v>45061</v>
      </c>
      <c r="C19" s="47">
        <v>2715108.9</v>
      </c>
      <c r="D19" s="47">
        <v>3441978.85</v>
      </c>
      <c r="E19" s="94">
        <v>6157087.75</v>
      </c>
      <c r="H19" s="100">
        <v>45061</v>
      </c>
      <c r="I19" s="49">
        <v>9222527.5800000001</v>
      </c>
      <c r="J19" s="49">
        <v>1818690.5</v>
      </c>
      <c r="K19" s="101">
        <v>11041218.08</v>
      </c>
      <c r="N19" s="107">
        <v>45061</v>
      </c>
      <c r="O19" s="54">
        <v>29877972.109999999</v>
      </c>
      <c r="P19" s="54">
        <v>1555033.42</v>
      </c>
      <c r="Q19" s="108">
        <v>31433005.530000001</v>
      </c>
      <c r="T19" s="114">
        <v>47618</v>
      </c>
      <c r="U19" s="26">
        <v>110940978.55</v>
      </c>
      <c r="V19" s="26">
        <v>5269015.12</v>
      </c>
      <c r="W19" s="115">
        <v>116209993.67</v>
      </c>
      <c r="Z19" s="119">
        <v>47557</v>
      </c>
      <c r="AA19" s="54">
        <v>52923582.68</v>
      </c>
      <c r="AB19" s="54">
        <v>4444897.9400000004</v>
      </c>
      <c r="AC19" s="108">
        <v>57368480.619999997</v>
      </c>
      <c r="AF19" s="93">
        <v>47741</v>
      </c>
      <c r="AG19" s="47">
        <v>40913579.130000003</v>
      </c>
      <c r="AH19" s="47">
        <v>1891305.89</v>
      </c>
      <c r="AI19" s="94">
        <v>42804885.020000003</v>
      </c>
      <c r="AL19" s="119">
        <v>47557</v>
      </c>
      <c r="AM19" s="54">
        <v>29078891.579999998</v>
      </c>
      <c r="AN19" s="54">
        <v>1133407.55</v>
      </c>
      <c r="AO19" s="108">
        <v>30212299.129999999</v>
      </c>
      <c r="AR19" s="125">
        <f t="shared" si="1"/>
        <v>45061</v>
      </c>
      <c r="AS19" s="31">
        <f t="shared" si="2"/>
        <v>2715108.9</v>
      </c>
      <c r="AT19" s="31">
        <f t="shared" si="3"/>
        <v>3441978.85</v>
      </c>
      <c r="AU19" s="126">
        <f t="shared" si="4"/>
        <v>6157087.75</v>
      </c>
      <c r="AV19" s="130">
        <f t="shared" si="5"/>
        <v>5</v>
      </c>
      <c r="AW19" s="130">
        <f t="shared" si="6"/>
        <v>2023</v>
      </c>
      <c r="BB19" s="57"/>
      <c r="BF19" s="12"/>
      <c r="BG19" s="6"/>
      <c r="BI19" s="1"/>
      <c r="BJ19" s="6"/>
      <c r="BL19" s="56"/>
    </row>
    <row r="20" spans="2:64" x14ac:dyDescent="0.25">
      <c r="B20" s="93">
        <v>45092</v>
      </c>
      <c r="C20" s="47">
        <v>2715285.38</v>
      </c>
      <c r="D20" s="47">
        <v>3796142.74</v>
      </c>
      <c r="E20" s="94">
        <v>6511428.1200000001</v>
      </c>
      <c r="H20" s="100">
        <v>45092</v>
      </c>
      <c r="I20" s="49">
        <v>9223127.0500000007</v>
      </c>
      <c r="J20" s="49">
        <v>1959686.93</v>
      </c>
      <c r="K20" s="101">
        <v>11182813.98</v>
      </c>
      <c r="N20" s="107">
        <v>45092</v>
      </c>
      <c r="O20" s="54">
        <v>29909588.280000001</v>
      </c>
      <c r="P20" s="54">
        <v>1596775.78</v>
      </c>
      <c r="Q20" s="108">
        <v>31506364.059999999</v>
      </c>
      <c r="T20" s="114">
        <v>47802</v>
      </c>
      <c r="U20" s="26">
        <v>111498505.94</v>
      </c>
      <c r="V20" s="26">
        <v>4876070.55</v>
      </c>
      <c r="W20" s="115">
        <v>116374576.48999999</v>
      </c>
      <c r="Z20" s="119">
        <v>47741</v>
      </c>
      <c r="AA20" s="54">
        <v>53187652.869999997</v>
      </c>
      <c r="AB20" s="54">
        <v>4299171.5999999996</v>
      </c>
      <c r="AC20" s="108">
        <v>57486824.469999999</v>
      </c>
      <c r="AF20" s="93">
        <v>47922</v>
      </c>
      <c r="AG20" s="47">
        <v>41117638.149999999</v>
      </c>
      <c r="AH20" s="47">
        <v>1602641.59</v>
      </c>
      <c r="AI20" s="94">
        <v>42720279.740000002</v>
      </c>
      <c r="AL20" s="119">
        <v>47741</v>
      </c>
      <c r="AM20" s="54">
        <v>29223985.09</v>
      </c>
      <c r="AN20" s="54">
        <v>964951.97</v>
      </c>
      <c r="AO20" s="108">
        <v>30188937.059999999</v>
      </c>
      <c r="AR20" s="125">
        <f t="shared" si="1"/>
        <v>45092</v>
      </c>
      <c r="AS20" s="31">
        <f t="shared" si="2"/>
        <v>2715285.38</v>
      </c>
      <c r="AT20" s="31">
        <f t="shared" si="3"/>
        <v>3796142.74</v>
      </c>
      <c r="AU20" s="126">
        <f t="shared" si="4"/>
        <v>6511428.1200000001</v>
      </c>
      <c r="AV20" s="130">
        <f t="shared" si="5"/>
        <v>6</v>
      </c>
      <c r="AW20" s="130">
        <f t="shared" si="6"/>
        <v>2023</v>
      </c>
      <c r="BB20" s="57"/>
      <c r="BF20" s="12"/>
      <c r="BG20" s="6"/>
      <c r="BI20" s="1"/>
      <c r="BJ20" s="6"/>
      <c r="BL20" s="56"/>
    </row>
    <row r="21" spans="2:64" ht="15.75" thickBot="1" x14ac:dyDescent="0.3">
      <c r="B21" s="93">
        <v>45124</v>
      </c>
      <c r="C21" s="47">
        <v>2715467.31</v>
      </c>
      <c r="D21" s="47">
        <v>3902832.54</v>
      </c>
      <c r="E21" s="94">
        <v>6618299.8499999996</v>
      </c>
      <c r="H21" s="100">
        <v>45124</v>
      </c>
      <c r="I21" s="49">
        <v>9223745</v>
      </c>
      <c r="J21" s="49">
        <v>1966924.54</v>
      </c>
      <c r="K21" s="101">
        <v>11190669.539999999</v>
      </c>
      <c r="N21" s="107">
        <v>45122</v>
      </c>
      <c r="O21" s="54">
        <v>29940567.02</v>
      </c>
      <c r="P21" s="54">
        <v>1533839.79</v>
      </c>
      <c r="Q21" s="108">
        <v>31474406.809999999</v>
      </c>
      <c r="T21" s="114">
        <v>47983</v>
      </c>
      <c r="U21" s="26">
        <v>84057229.219999999</v>
      </c>
      <c r="V21" s="26">
        <v>4318994.0599999996</v>
      </c>
      <c r="W21" s="115">
        <v>88376223.280000001</v>
      </c>
      <c r="Z21" s="119">
        <v>47922</v>
      </c>
      <c r="AA21" s="54">
        <v>53452929.590000004</v>
      </c>
      <c r="AB21" s="54">
        <v>4010982.19</v>
      </c>
      <c r="AC21" s="108">
        <v>57463911.780000001</v>
      </c>
      <c r="AF21" s="95">
        <v>48106</v>
      </c>
      <c r="AG21" s="96">
        <v>41323530.75</v>
      </c>
      <c r="AH21" s="96">
        <v>1364469.04</v>
      </c>
      <c r="AI21" s="97">
        <v>42687999.789999999</v>
      </c>
      <c r="AL21" s="119">
        <v>47922</v>
      </c>
      <c r="AM21" s="54">
        <v>29369741.530000001</v>
      </c>
      <c r="AN21" s="54">
        <v>763162.69</v>
      </c>
      <c r="AO21" s="108">
        <v>30132904.219999999</v>
      </c>
      <c r="AR21" s="125">
        <f t="shared" si="1"/>
        <v>45124</v>
      </c>
      <c r="AS21" s="31">
        <f t="shared" si="2"/>
        <v>2715467.31</v>
      </c>
      <c r="AT21" s="31">
        <f t="shared" si="3"/>
        <v>3902832.54</v>
      </c>
      <c r="AU21" s="126">
        <f t="shared" si="4"/>
        <v>6618299.8499999996</v>
      </c>
      <c r="AV21" s="130">
        <f t="shared" si="5"/>
        <v>7</v>
      </c>
      <c r="AW21" s="130">
        <f t="shared" si="6"/>
        <v>2023</v>
      </c>
      <c r="BB21" s="57"/>
      <c r="BF21" s="12"/>
      <c r="BG21" s="6"/>
      <c r="BI21" s="1"/>
      <c r="BJ21" s="6"/>
      <c r="BL21" s="56"/>
    </row>
    <row r="22" spans="2:64" ht="15.75" thickBot="1" x14ac:dyDescent="0.3">
      <c r="B22" s="93">
        <v>45153</v>
      </c>
      <c r="C22" s="47">
        <v>2715632.95</v>
      </c>
      <c r="D22" s="47">
        <v>3521073.39</v>
      </c>
      <c r="E22" s="94">
        <v>6236706.3399999999</v>
      </c>
      <c r="H22" s="100">
        <v>45153</v>
      </c>
      <c r="I22" s="49">
        <v>9224307.6500000004</v>
      </c>
      <c r="J22" s="49">
        <v>1730999.56</v>
      </c>
      <c r="K22" s="101">
        <v>10955307.210000001</v>
      </c>
      <c r="N22" s="107">
        <v>45153</v>
      </c>
      <c r="O22" s="54">
        <v>29971642.079999998</v>
      </c>
      <c r="P22" s="54">
        <v>1574795.89</v>
      </c>
      <c r="Q22" s="108">
        <v>31546437.969999999</v>
      </c>
      <c r="T22" s="116">
        <v>48167</v>
      </c>
      <c r="U22" s="117">
        <v>42196906.210000001</v>
      </c>
      <c r="V22" s="117">
        <v>4028283.3</v>
      </c>
      <c r="W22" s="118">
        <v>46225189.509999998</v>
      </c>
      <c r="Z22" s="120">
        <v>48106</v>
      </c>
      <c r="AA22" s="110">
        <v>53720589.979999997</v>
      </c>
      <c r="AB22" s="110">
        <v>3853511.1</v>
      </c>
      <c r="AC22" s="111">
        <v>57574101.079999998</v>
      </c>
      <c r="AF22"/>
      <c r="AG22" s="31"/>
      <c r="AH22" s="31"/>
      <c r="AI22" s="31"/>
      <c r="AL22" s="120">
        <v>48106</v>
      </c>
      <c r="AM22" s="110">
        <v>29516807.68</v>
      </c>
      <c r="AN22" s="110">
        <v>584772.41</v>
      </c>
      <c r="AO22" s="111">
        <v>30101580.09</v>
      </c>
      <c r="AR22" s="125">
        <f t="shared" si="1"/>
        <v>45153</v>
      </c>
      <c r="AS22" s="31">
        <f t="shared" si="2"/>
        <v>2715632.95</v>
      </c>
      <c r="AT22" s="31">
        <f t="shared" si="3"/>
        <v>3521073.39</v>
      </c>
      <c r="AU22" s="126">
        <f t="shared" si="4"/>
        <v>6236706.3399999999</v>
      </c>
      <c r="AV22" s="130">
        <f t="shared" si="5"/>
        <v>8</v>
      </c>
      <c r="AW22" s="130">
        <f t="shared" si="6"/>
        <v>2023</v>
      </c>
      <c r="BB22" s="57"/>
      <c r="BF22" s="12"/>
      <c r="BG22" s="6"/>
      <c r="BI22" s="1"/>
      <c r="BJ22" s="6"/>
      <c r="BL22" s="56"/>
    </row>
    <row r="23" spans="2:64" x14ac:dyDescent="0.25">
      <c r="B23" s="93">
        <v>45184</v>
      </c>
      <c r="C23" s="47">
        <v>2715809.47</v>
      </c>
      <c r="D23" s="47">
        <v>3748610.08</v>
      </c>
      <c r="E23" s="94">
        <v>6464419.5499999998</v>
      </c>
      <c r="H23" s="100">
        <v>45184</v>
      </c>
      <c r="I23" s="49">
        <v>9224907.2300000004</v>
      </c>
      <c r="J23" s="49">
        <v>1796120.1</v>
      </c>
      <c r="K23" s="101">
        <v>11021027.33</v>
      </c>
      <c r="N23" s="107">
        <v>45184</v>
      </c>
      <c r="O23" s="54">
        <v>30003360.289999999</v>
      </c>
      <c r="P23" s="54">
        <v>1563394.34</v>
      </c>
      <c r="Q23" s="108">
        <v>31566754.629999999</v>
      </c>
      <c r="T23" s="90"/>
      <c r="U23" s="31"/>
      <c r="V23" s="31"/>
      <c r="W23" s="31"/>
      <c r="Z23"/>
      <c r="AA23" s="31"/>
      <c r="AB23" s="31"/>
      <c r="AC23" s="31"/>
      <c r="AF23"/>
      <c r="AG23" s="31"/>
      <c r="AH23" s="31"/>
      <c r="AI23" s="31"/>
      <c r="AM23" s="31"/>
      <c r="AN23" s="31"/>
      <c r="AO23" s="31"/>
      <c r="AR23" s="125">
        <f t="shared" si="1"/>
        <v>45184</v>
      </c>
      <c r="AS23" s="31">
        <f t="shared" si="2"/>
        <v>2715809.47</v>
      </c>
      <c r="AT23" s="31">
        <f t="shared" si="3"/>
        <v>3748610.08</v>
      </c>
      <c r="AU23" s="126">
        <f t="shared" si="4"/>
        <v>6464419.5499999998</v>
      </c>
      <c r="AV23" s="130">
        <f t="shared" si="5"/>
        <v>9</v>
      </c>
      <c r="AW23" s="130">
        <f t="shared" si="6"/>
        <v>2023</v>
      </c>
      <c r="BB23" s="57"/>
      <c r="BF23" s="12"/>
      <c r="BG23" s="6"/>
      <c r="BI23" s="1"/>
      <c r="BJ23" s="6"/>
      <c r="BL23" s="56"/>
    </row>
    <row r="24" spans="2:64" x14ac:dyDescent="0.25">
      <c r="B24" s="93">
        <v>45215</v>
      </c>
      <c r="C24" s="47">
        <v>2715985.99</v>
      </c>
      <c r="D24" s="47">
        <v>3732764.24</v>
      </c>
      <c r="E24" s="94">
        <v>6448750.2300000004</v>
      </c>
      <c r="H24" s="100">
        <v>45215</v>
      </c>
      <c r="I24" s="49">
        <v>9225506.8399999999</v>
      </c>
      <c r="J24" s="49">
        <v>1741584.95</v>
      </c>
      <c r="K24" s="101">
        <v>10967091.789999999</v>
      </c>
      <c r="N24" s="107">
        <v>45214</v>
      </c>
      <c r="O24" s="54">
        <v>30032215.379999999</v>
      </c>
      <c r="P24" s="54">
        <v>1501745.43</v>
      </c>
      <c r="Q24" s="108">
        <v>31533960.809999999</v>
      </c>
      <c r="T24" s="90"/>
      <c r="U24" s="31"/>
      <c r="V24" s="31"/>
      <c r="W24" s="31"/>
      <c r="Z24"/>
      <c r="AA24" s="31"/>
      <c r="AB24" s="31"/>
      <c r="AC24" s="31"/>
      <c r="AF24"/>
      <c r="AG24" s="31"/>
      <c r="AH24" s="31"/>
      <c r="AI24" s="31"/>
      <c r="AM24" s="31"/>
      <c r="AN24" s="31"/>
      <c r="AO24" s="31"/>
      <c r="AR24" s="125">
        <f t="shared" si="1"/>
        <v>45215</v>
      </c>
      <c r="AS24" s="31">
        <f t="shared" si="2"/>
        <v>2715985.99</v>
      </c>
      <c r="AT24" s="31">
        <f t="shared" si="3"/>
        <v>3732764.24</v>
      </c>
      <c r="AU24" s="126">
        <f t="shared" si="4"/>
        <v>6448750.2300000004</v>
      </c>
      <c r="AV24" s="130">
        <f t="shared" si="5"/>
        <v>10</v>
      </c>
      <c r="AW24" s="130">
        <f t="shared" si="6"/>
        <v>2023</v>
      </c>
      <c r="BB24" s="57"/>
      <c r="BF24" s="12"/>
      <c r="BG24" s="6"/>
      <c r="BI24" s="1"/>
      <c r="BJ24" s="6"/>
      <c r="BL24" s="56"/>
    </row>
    <row r="25" spans="2:64" x14ac:dyDescent="0.25">
      <c r="B25" s="93">
        <v>45246</v>
      </c>
      <c r="C25" s="47">
        <v>2716162.53</v>
      </c>
      <c r="D25" s="47">
        <v>3716916.32</v>
      </c>
      <c r="E25" s="94">
        <v>6433078.8499999996</v>
      </c>
      <c r="H25" s="100">
        <v>45246</v>
      </c>
      <c r="I25" s="49">
        <v>9226106.5</v>
      </c>
      <c r="J25" s="49">
        <v>1687042.69</v>
      </c>
      <c r="K25" s="101">
        <v>10913149.189999999</v>
      </c>
      <c r="N25" s="107">
        <v>45245</v>
      </c>
      <c r="O25" s="54">
        <v>30063988.030000001</v>
      </c>
      <c r="P25" s="54">
        <v>1541592.01</v>
      </c>
      <c r="Q25" s="108">
        <v>31605580.039999999</v>
      </c>
      <c r="T25" s="90"/>
      <c r="U25" s="31"/>
      <c r="V25" s="31"/>
      <c r="W25" s="31"/>
      <c r="Z25"/>
      <c r="AA25" s="31"/>
      <c r="AB25" s="31"/>
      <c r="AC25" s="31"/>
      <c r="AF25"/>
      <c r="AG25" s="31"/>
      <c r="AH25" s="31"/>
      <c r="AI25" s="31"/>
      <c r="AM25" s="31"/>
      <c r="AN25" s="31"/>
      <c r="AO25" s="31"/>
      <c r="AR25" s="125">
        <f t="shared" si="1"/>
        <v>45246</v>
      </c>
      <c r="AS25" s="31">
        <f t="shared" si="2"/>
        <v>2716162.53</v>
      </c>
      <c r="AT25" s="31">
        <f t="shared" si="3"/>
        <v>3716916.32</v>
      </c>
      <c r="AU25" s="126">
        <f t="shared" si="4"/>
        <v>6433078.8499999996</v>
      </c>
      <c r="AV25" s="130">
        <f t="shared" si="5"/>
        <v>11</v>
      </c>
      <c r="AW25" s="130">
        <f t="shared" si="6"/>
        <v>2023</v>
      </c>
      <c r="BB25" s="57"/>
      <c r="BF25" s="12"/>
      <c r="BG25" s="6"/>
      <c r="BI25" s="1"/>
      <c r="BJ25" s="6"/>
      <c r="BL25" s="56"/>
    </row>
    <row r="26" spans="2:64" x14ac:dyDescent="0.25">
      <c r="B26" s="93">
        <v>45275</v>
      </c>
      <c r="C26" s="47">
        <v>2716328.22</v>
      </c>
      <c r="D26" s="47">
        <v>3461770.17</v>
      </c>
      <c r="E26" s="94">
        <v>6178098.3899999997</v>
      </c>
      <c r="H26" s="100">
        <v>45275</v>
      </c>
      <c r="I26" s="49">
        <v>9226669.2899999991</v>
      </c>
      <c r="J26" s="49">
        <v>1526942.87</v>
      </c>
      <c r="K26" s="101">
        <v>10753612.16</v>
      </c>
      <c r="N26" s="107">
        <v>45275</v>
      </c>
      <c r="O26" s="54">
        <v>30098242.329999998</v>
      </c>
      <c r="P26" s="54">
        <v>1480466.8</v>
      </c>
      <c r="Q26" s="108">
        <v>31578709.129999999</v>
      </c>
      <c r="T26" s="90"/>
      <c r="U26" s="31"/>
      <c r="V26" s="31"/>
      <c r="W26" s="31"/>
      <c r="Z26"/>
      <c r="AA26" s="31"/>
      <c r="AB26" s="31"/>
      <c r="AC26" s="31"/>
      <c r="AF26"/>
      <c r="AG26" s="31"/>
      <c r="AH26" s="31"/>
      <c r="AI26" s="31"/>
      <c r="AM26" s="31"/>
      <c r="AN26" s="31"/>
      <c r="AO26" s="31"/>
      <c r="AR26" s="125">
        <f t="shared" si="1"/>
        <v>45275</v>
      </c>
      <c r="AS26" s="31">
        <f t="shared" si="2"/>
        <v>2716328.22</v>
      </c>
      <c r="AT26" s="31">
        <f t="shared" si="3"/>
        <v>3461770.17</v>
      </c>
      <c r="AU26" s="126">
        <f t="shared" si="4"/>
        <v>6178098.3899999997</v>
      </c>
      <c r="AV26" s="130">
        <f t="shared" si="5"/>
        <v>12</v>
      </c>
      <c r="AW26" s="130">
        <f t="shared" si="6"/>
        <v>2023</v>
      </c>
      <c r="BB26" s="57"/>
      <c r="BF26" s="12"/>
      <c r="BG26" s="6"/>
      <c r="BI26" s="1"/>
      <c r="BJ26" s="6"/>
      <c r="BL26" s="56"/>
    </row>
    <row r="27" spans="2:64" x14ac:dyDescent="0.25">
      <c r="B27" s="93">
        <v>45306</v>
      </c>
      <c r="C27" s="47">
        <v>2716504.78</v>
      </c>
      <c r="D27" s="47">
        <v>3685199.52</v>
      </c>
      <c r="E27" s="94">
        <v>6401704.2999999998</v>
      </c>
      <c r="H27" s="100">
        <v>45306</v>
      </c>
      <c r="I27" s="49">
        <v>9227269.0399999991</v>
      </c>
      <c r="J27" s="49">
        <v>1577930.59</v>
      </c>
      <c r="K27" s="101">
        <v>10805199.630000001</v>
      </c>
      <c r="N27" s="107">
        <v>45306</v>
      </c>
      <c r="O27" s="54">
        <v>30123618.34</v>
      </c>
      <c r="P27" s="54">
        <v>1519228.74</v>
      </c>
      <c r="Q27" s="108">
        <v>31642847.079999998</v>
      </c>
      <c r="T27" s="90"/>
      <c r="U27" s="31"/>
      <c r="V27" s="31"/>
      <c r="W27" s="31"/>
      <c r="Z27"/>
      <c r="AA27" s="31"/>
      <c r="AB27" s="31"/>
      <c r="AC27" s="31"/>
      <c r="AF27"/>
      <c r="AG27" s="31"/>
      <c r="AH27" s="31"/>
      <c r="AI27" s="31"/>
      <c r="AM27" s="31"/>
      <c r="AN27" s="31"/>
      <c r="AO27" s="31"/>
      <c r="AR27" s="125">
        <f t="shared" si="1"/>
        <v>45306</v>
      </c>
      <c r="AS27" s="31">
        <f t="shared" si="2"/>
        <v>2716504.78</v>
      </c>
      <c r="AT27" s="31">
        <f t="shared" si="3"/>
        <v>3685199.52</v>
      </c>
      <c r="AU27" s="126">
        <f t="shared" si="4"/>
        <v>6401704.2999999998</v>
      </c>
      <c r="AV27" s="130">
        <f t="shared" si="5"/>
        <v>1</v>
      </c>
      <c r="AW27" s="130">
        <f t="shared" si="6"/>
        <v>2024</v>
      </c>
      <c r="BB27" s="57"/>
      <c r="BF27" s="12"/>
      <c r="BG27" s="6"/>
      <c r="BI27" s="1"/>
      <c r="BJ27" s="6"/>
      <c r="BL27" s="56"/>
    </row>
    <row r="28" spans="2:64" x14ac:dyDescent="0.25">
      <c r="B28" s="93">
        <v>45337</v>
      </c>
      <c r="C28" s="47">
        <v>2716681.35</v>
      </c>
      <c r="D28" s="47">
        <v>3669345.44</v>
      </c>
      <c r="E28" s="94">
        <v>6386026.79</v>
      </c>
      <c r="H28" s="100">
        <v>45337</v>
      </c>
      <c r="I28" s="49">
        <v>9227868.8000000007</v>
      </c>
      <c r="J28" s="49">
        <v>1523367.26</v>
      </c>
      <c r="K28" s="101">
        <v>10751236.060000001</v>
      </c>
      <c r="N28" s="107">
        <v>45337</v>
      </c>
      <c r="O28" s="54">
        <v>30149085.48</v>
      </c>
      <c r="P28" s="54">
        <v>1507381.49</v>
      </c>
      <c r="Q28" s="108">
        <v>31656466.969999999</v>
      </c>
      <c r="T28" s="90"/>
      <c r="U28" s="31"/>
      <c r="V28" s="31"/>
      <c r="W28" s="31"/>
      <c r="Z28"/>
      <c r="AA28" s="31"/>
      <c r="AB28" s="31"/>
      <c r="AC28" s="31"/>
      <c r="AF28"/>
      <c r="AG28" s="31"/>
      <c r="AH28" s="31"/>
      <c r="AI28" s="31"/>
      <c r="AM28" s="31"/>
      <c r="AN28" s="31"/>
      <c r="AO28" s="31"/>
      <c r="AR28" s="125">
        <f t="shared" si="1"/>
        <v>45337</v>
      </c>
      <c r="AS28" s="31">
        <f t="shared" si="2"/>
        <v>2716681.35</v>
      </c>
      <c r="AT28" s="31">
        <f t="shared" si="3"/>
        <v>3669345.44</v>
      </c>
      <c r="AU28" s="126">
        <f t="shared" si="4"/>
        <v>6386026.79</v>
      </c>
      <c r="AV28" s="130">
        <f t="shared" si="5"/>
        <v>2</v>
      </c>
      <c r="AW28" s="130">
        <f t="shared" si="6"/>
        <v>2024</v>
      </c>
      <c r="BB28" s="57"/>
      <c r="BF28" s="12"/>
      <c r="BG28" s="6"/>
      <c r="BI28" s="1"/>
      <c r="BJ28" s="6"/>
      <c r="BL28" s="56"/>
    </row>
    <row r="29" spans="2:64" x14ac:dyDescent="0.25">
      <c r="B29" s="93">
        <v>45366</v>
      </c>
      <c r="C29" s="47">
        <v>2716847.07</v>
      </c>
      <c r="D29" s="47">
        <v>3417269.26</v>
      </c>
      <c r="E29" s="94">
        <v>6134116.3300000001</v>
      </c>
      <c r="H29" s="100">
        <v>45366</v>
      </c>
      <c r="I29" s="49">
        <v>9228431.7200000007</v>
      </c>
      <c r="J29" s="49">
        <v>1373830.29</v>
      </c>
      <c r="K29" s="101">
        <v>10602262.01</v>
      </c>
      <c r="N29" s="107">
        <v>45366</v>
      </c>
      <c r="O29" s="54">
        <v>30176004.800000001</v>
      </c>
      <c r="P29" s="54">
        <v>1398657.53</v>
      </c>
      <c r="Q29" s="108">
        <v>31574662.329999998</v>
      </c>
      <c r="T29" s="90"/>
      <c r="U29" s="31"/>
      <c r="V29" s="31"/>
      <c r="W29" s="31"/>
      <c r="Z29"/>
      <c r="AA29" s="31"/>
      <c r="AB29" s="31"/>
      <c r="AC29" s="31"/>
      <c r="AF29"/>
      <c r="AG29" s="31"/>
      <c r="AH29" s="31"/>
      <c r="AI29" s="31"/>
      <c r="AM29" s="31"/>
      <c r="AN29" s="31"/>
      <c r="AO29" s="31"/>
      <c r="AR29" s="125">
        <f t="shared" si="1"/>
        <v>45366</v>
      </c>
      <c r="AS29" s="31">
        <f t="shared" si="2"/>
        <v>2716847.07</v>
      </c>
      <c r="AT29" s="31">
        <f t="shared" si="3"/>
        <v>3417269.26</v>
      </c>
      <c r="AU29" s="126">
        <f t="shared" si="4"/>
        <v>6134116.3300000001</v>
      </c>
      <c r="AV29" s="130">
        <f t="shared" si="5"/>
        <v>3</v>
      </c>
      <c r="AW29" s="130">
        <f t="shared" si="6"/>
        <v>2024</v>
      </c>
      <c r="BB29" s="57"/>
      <c r="BF29" s="12"/>
      <c r="BG29" s="6"/>
      <c r="BI29" s="1"/>
      <c r="BJ29" s="6"/>
      <c r="BL29" s="56"/>
    </row>
    <row r="30" spans="2:64" x14ac:dyDescent="0.25">
      <c r="B30" s="93">
        <v>45397</v>
      </c>
      <c r="C30" s="47">
        <v>2717023.66</v>
      </c>
      <c r="D30" s="47">
        <v>3637616.49</v>
      </c>
      <c r="E30" s="94">
        <v>6354640.1500000004</v>
      </c>
      <c r="H30" s="100">
        <v>45397</v>
      </c>
      <c r="I30" s="49">
        <v>9229031.5500000007</v>
      </c>
      <c r="J30" s="49">
        <v>1414213.64</v>
      </c>
      <c r="K30" s="101">
        <v>10643245.189999999</v>
      </c>
      <c r="N30" s="107">
        <v>45397</v>
      </c>
      <c r="O30" s="54">
        <v>30199784.84</v>
      </c>
      <c r="P30" s="54">
        <v>1485253.2</v>
      </c>
      <c r="Q30" s="108">
        <v>31685038.039999999</v>
      </c>
      <c r="T30" s="90"/>
      <c r="U30" s="31"/>
      <c r="V30" s="31"/>
      <c r="W30" s="31"/>
      <c r="Z30"/>
      <c r="AA30" s="31"/>
      <c r="AB30" s="31"/>
      <c r="AC30" s="31"/>
      <c r="AF30"/>
      <c r="AG30" s="31"/>
      <c r="AH30" s="31"/>
      <c r="AI30" s="31"/>
      <c r="AM30" s="31"/>
      <c r="AN30" s="31"/>
      <c r="AO30" s="31"/>
      <c r="AR30" s="125">
        <f t="shared" si="1"/>
        <v>45397</v>
      </c>
      <c r="AS30" s="31">
        <f t="shared" si="2"/>
        <v>2717023.66</v>
      </c>
      <c r="AT30" s="31">
        <f t="shared" si="3"/>
        <v>3637616.49</v>
      </c>
      <c r="AU30" s="126">
        <f t="shared" si="4"/>
        <v>6354640.1500000004</v>
      </c>
      <c r="AV30" s="130">
        <f t="shared" si="5"/>
        <v>4</v>
      </c>
      <c r="AW30" s="130">
        <f t="shared" si="6"/>
        <v>2024</v>
      </c>
      <c r="BB30" s="57"/>
      <c r="BF30" s="12"/>
      <c r="BG30" s="6"/>
      <c r="BI30" s="1"/>
      <c r="BJ30" s="6"/>
      <c r="BL30" s="56"/>
    </row>
    <row r="31" spans="2:64" x14ac:dyDescent="0.25">
      <c r="B31" s="93">
        <v>45427</v>
      </c>
      <c r="C31" s="47">
        <v>2717194.84</v>
      </c>
      <c r="D31" s="47">
        <v>3504366.18</v>
      </c>
      <c r="E31" s="94">
        <v>6221561.0199999996</v>
      </c>
      <c r="H31" s="100">
        <v>45427</v>
      </c>
      <c r="I31" s="49">
        <v>9229612.9700000007</v>
      </c>
      <c r="J31" s="49">
        <v>1315560.29</v>
      </c>
      <c r="K31" s="101">
        <v>10545173.26</v>
      </c>
      <c r="N31" s="107">
        <v>45427</v>
      </c>
      <c r="O31" s="54">
        <v>30224240</v>
      </c>
      <c r="P31" s="54">
        <v>1424956.55</v>
      </c>
      <c r="Q31" s="108">
        <v>31649196.550000001</v>
      </c>
      <c r="T31" s="90"/>
      <c r="U31" s="31"/>
      <c r="V31" s="31"/>
      <c r="W31" s="31"/>
      <c r="Z31"/>
      <c r="AA31" s="31"/>
      <c r="AB31" s="31"/>
      <c r="AC31" s="31"/>
      <c r="AF31"/>
      <c r="AG31" s="31"/>
      <c r="AH31" s="31"/>
      <c r="AI31" s="31"/>
      <c r="AM31" s="31"/>
      <c r="AN31" s="31"/>
      <c r="AO31" s="31"/>
      <c r="AR31" s="125">
        <f t="shared" si="1"/>
        <v>45427</v>
      </c>
      <c r="AS31" s="31">
        <f t="shared" si="2"/>
        <v>2717194.84</v>
      </c>
      <c r="AT31" s="31">
        <f t="shared" si="3"/>
        <v>3504366.18</v>
      </c>
      <c r="AU31" s="126">
        <f t="shared" si="4"/>
        <v>6221561.0199999996</v>
      </c>
      <c r="AV31" s="130">
        <f t="shared" si="5"/>
        <v>5</v>
      </c>
      <c r="AW31" s="130">
        <f t="shared" si="6"/>
        <v>2024</v>
      </c>
      <c r="BB31" s="57"/>
      <c r="BF31" s="12"/>
      <c r="BG31" s="6"/>
      <c r="BI31" s="1"/>
      <c r="BJ31" s="6"/>
      <c r="BL31" s="56"/>
    </row>
    <row r="32" spans="2:64" x14ac:dyDescent="0.25">
      <c r="B32" s="93">
        <v>45460</v>
      </c>
      <c r="C32" s="47">
        <v>2717382.32</v>
      </c>
      <c r="D32" s="47">
        <v>3839030.79</v>
      </c>
      <c r="E32" s="94">
        <v>6556413.1100000003</v>
      </c>
      <c r="H32" s="100">
        <v>45460</v>
      </c>
      <c r="I32" s="49">
        <v>9230249.8200000003</v>
      </c>
      <c r="J32" s="49">
        <v>1389414.14</v>
      </c>
      <c r="K32" s="101">
        <v>10619663.960000001</v>
      </c>
      <c r="N32" s="107">
        <v>45458</v>
      </c>
      <c r="O32" s="54">
        <v>30249909.370000001</v>
      </c>
      <c r="P32" s="54">
        <v>1461779.03</v>
      </c>
      <c r="Q32" s="108">
        <v>31711688.399999999</v>
      </c>
      <c r="T32" s="90"/>
      <c r="U32" s="31"/>
      <c r="V32" s="31"/>
      <c r="W32" s="31"/>
      <c r="Z32"/>
      <c r="AA32" s="31"/>
      <c r="AB32" s="31"/>
      <c r="AC32" s="31"/>
      <c r="AF32"/>
      <c r="AG32" s="31"/>
      <c r="AH32" s="31"/>
      <c r="AI32" s="31"/>
      <c r="AM32" s="31"/>
      <c r="AN32" s="31"/>
      <c r="AO32" s="31"/>
      <c r="AR32" s="125">
        <f t="shared" si="1"/>
        <v>45460</v>
      </c>
      <c r="AS32" s="31">
        <f t="shared" si="2"/>
        <v>2717382.32</v>
      </c>
      <c r="AT32" s="31">
        <f t="shared" si="3"/>
        <v>3839030.79</v>
      </c>
      <c r="AU32" s="126">
        <f t="shared" si="4"/>
        <v>6556413.1100000003</v>
      </c>
      <c r="AV32" s="130">
        <f t="shared" si="5"/>
        <v>6</v>
      </c>
      <c r="AW32" s="130">
        <f t="shared" si="6"/>
        <v>2024</v>
      </c>
      <c r="BB32" s="57"/>
      <c r="BF32" s="12"/>
      <c r="BG32" s="6"/>
      <c r="BI32" s="1"/>
      <c r="BJ32" s="6"/>
      <c r="BL32" s="56"/>
    </row>
    <row r="33" spans="2:64" x14ac:dyDescent="0.25">
      <c r="B33" s="93">
        <v>45488</v>
      </c>
      <c r="C33" s="47">
        <v>2717542.65</v>
      </c>
      <c r="D33" s="47">
        <v>3241558.25</v>
      </c>
      <c r="E33" s="94">
        <v>5959100.9000000004</v>
      </c>
      <c r="H33" s="100">
        <v>45488</v>
      </c>
      <c r="I33" s="49">
        <v>9230794.4100000001</v>
      </c>
      <c r="J33" s="49">
        <v>1129063.46</v>
      </c>
      <c r="K33" s="101">
        <v>10359857.869999999</v>
      </c>
      <c r="N33" s="107">
        <v>45488</v>
      </c>
      <c r="O33" s="54">
        <v>30274457.09</v>
      </c>
      <c r="P33" s="54">
        <v>1402599.97</v>
      </c>
      <c r="Q33" s="108">
        <v>31677057.059999999</v>
      </c>
      <c r="T33" s="90"/>
      <c r="U33" s="31"/>
      <c r="V33" s="31"/>
      <c r="W33" s="31"/>
      <c r="Z33"/>
      <c r="AA33" s="31"/>
      <c r="AB33" s="31"/>
      <c r="AC33" s="31"/>
      <c r="AF33"/>
      <c r="AG33" s="31"/>
      <c r="AH33" s="31"/>
      <c r="AI33" s="31"/>
      <c r="AM33" s="31"/>
      <c r="AN33" s="31"/>
      <c r="AO33" s="31"/>
      <c r="AR33" s="125">
        <f t="shared" si="1"/>
        <v>45488</v>
      </c>
      <c r="AS33" s="31">
        <f t="shared" si="2"/>
        <v>2717542.65</v>
      </c>
      <c r="AT33" s="31">
        <f t="shared" si="3"/>
        <v>3241558.25</v>
      </c>
      <c r="AU33" s="126">
        <f t="shared" si="4"/>
        <v>5959100.9000000004</v>
      </c>
      <c r="AV33" s="130">
        <f t="shared" si="5"/>
        <v>7</v>
      </c>
      <c r="AW33" s="130">
        <f t="shared" si="6"/>
        <v>2024</v>
      </c>
      <c r="BB33" s="57"/>
      <c r="BF33" s="12"/>
      <c r="BG33" s="6"/>
      <c r="BI33" s="1"/>
      <c r="BJ33" s="6"/>
      <c r="BL33" s="56"/>
    </row>
    <row r="34" spans="2:64" x14ac:dyDescent="0.25">
      <c r="B34" s="93">
        <v>45519</v>
      </c>
      <c r="C34" s="47">
        <v>2717719.29</v>
      </c>
      <c r="D34" s="47">
        <v>3574148.73</v>
      </c>
      <c r="E34" s="94">
        <v>6291868.0199999996</v>
      </c>
      <c r="H34" s="100">
        <v>45519</v>
      </c>
      <c r="I34" s="49">
        <v>9231394.4100000001</v>
      </c>
      <c r="J34" s="49">
        <v>1195828.6000000001</v>
      </c>
      <c r="K34" s="101">
        <v>10427223.01</v>
      </c>
      <c r="N34" s="107">
        <v>45519</v>
      </c>
      <c r="O34" s="54">
        <v>30300117.09</v>
      </c>
      <c r="P34" s="54">
        <v>1438635.31</v>
      </c>
      <c r="Q34" s="108">
        <v>31738752.399999999</v>
      </c>
      <c r="T34" s="90"/>
      <c r="U34" s="31"/>
      <c r="V34" s="31"/>
      <c r="W34" s="31"/>
      <c r="Z34"/>
      <c r="AA34" s="31"/>
      <c r="AB34" s="31"/>
      <c r="AC34" s="31"/>
      <c r="AF34"/>
      <c r="AG34" s="31"/>
      <c r="AH34" s="31"/>
      <c r="AI34" s="31"/>
      <c r="AM34" s="31"/>
      <c r="AN34" s="31"/>
      <c r="AO34" s="31"/>
      <c r="AR34" s="125">
        <f t="shared" si="1"/>
        <v>45519</v>
      </c>
      <c r="AS34" s="31">
        <f t="shared" si="2"/>
        <v>2717719.29</v>
      </c>
      <c r="AT34" s="31">
        <f t="shared" si="3"/>
        <v>3574148.73</v>
      </c>
      <c r="AU34" s="126">
        <f t="shared" si="4"/>
        <v>6291868.0199999996</v>
      </c>
      <c r="AV34" s="130">
        <f t="shared" si="5"/>
        <v>8</v>
      </c>
      <c r="AW34" s="130">
        <f t="shared" si="6"/>
        <v>2024</v>
      </c>
      <c r="BB34" s="57"/>
      <c r="BF34" s="12"/>
      <c r="BG34" s="6"/>
      <c r="BI34" s="1"/>
      <c r="BJ34" s="6"/>
      <c r="BL34" s="56"/>
    </row>
    <row r="35" spans="2:64" x14ac:dyDescent="0.25">
      <c r="B35" s="93">
        <v>45551</v>
      </c>
      <c r="C35" s="47">
        <v>2717901.38</v>
      </c>
      <c r="D35" s="47">
        <v>3673613.35</v>
      </c>
      <c r="E35" s="94">
        <v>6391514.7300000004</v>
      </c>
      <c r="H35" s="100">
        <v>45551</v>
      </c>
      <c r="I35" s="49">
        <v>9232012.9100000001</v>
      </c>
      <c r="J35" s="49">
        <v>1178205.76</v>
      </c>
      <c r="K35" s="101">
        <v>10410218.67</v>
      </c>
      <c r="N35" s="107">
        <v>45550</v>
      </c>
      <c r="O35" s="54">
        <v>41352656.210000001</v>
      </c>
      <c r="P35" s="54">
        <v>1426592.23</v>
      </c>
      <c r="Q35" s="108">
        <v>42779248.439999998</v>
      </c>
      <c r="T35" s="90"/>
      <c r="U35" s="31"/>
      <c r="V35" s="31"/>
      <c r="W35" s="31"/>
      <c r="Z35"/>
      <c r="AA35" s="31"/>
      <c r="AB35" s="31"/>
      <c r="AC35" s="31"/>
      <c r="AF35"/>
      <c r="AG35" s="31"/>
      <c r="AH35" s="31"/>
      <c r="AI35" s="31"/>
      <c r="AM35" s="31"/>
      <c r="AN35" s="31"/>
      <c r="AO35" s="31"/>
      <c r="AR35" s="125">
        <f t="shared" si="1"/>
        <v>45551</v>
      </c>
      <c r="AS35" s="31">
        <f t="shared" si="2"/>
        <v>2717901.38</v>
      </c>
      <c r="AT35" s="31">
        <f t="shared" si="3"/>
        <v>3673613.35</v>
      </c>
      <c r="AU35" s="126">
        <f t="shared" si="4"/>
        <v>6391514.7300000004</v>
      </c>
      <c r="AV35" s="130">
        <f t="shared" si="5"/>
        <v>9</v>
      </c>
      <c r="AW35" s="130">
        <f t="shared" si="6"/>
        <v>2024</v>
      </c>
      <c r="BB35" s="57"/>
      <c r="BF35" s="12"/>
      <c r="BG35" s="6"/>
      <c r="BI35" s="1"/>
      <c r="BJ35" s="6"/>
      <c r="BL35" s="56"/>
    </row>
    <row r="36" spans="2:64" x14ac:dyDescent="0.25">
      <c r="B36" s="93">
        <v>45580</v>
      </c>
      <c r="C36" s="47">
        <v>2718067.17</v>
      </c>
      <c r="D36" s="47">
        <v>3313378.24</v>
      </c>
      <c r="E36" s="94">
        <v>6031445.4100000001</v>
      </c>
      <c r="H36" s="100">
        <v>45580</v>
      </c>
      <c r="I36" s="49">
        <v>9232576.0700000003</v>
      </c>
      <c r="J36" s="49">
        <v>1016343.35</v>
      </c>
      <c r="K36" s="101">
        <v>10248919.42</v>
      </c>
      <c r="N36" s="107">
        <v>45580</v>
      </c>
      <c r="O36" s="54">
        <v>41387030.859999999</v>
      </c>
      <c r="P36" s="54">
        <v>1368914.81</v>
      </c>
      <c r="Q36" s="108">
        <v>42755945.670000002</v>
      </c>
      <c r="T36" s="90"/>
      <c r="U36" s="31"/>
      <c r="V36" s="31"/>
      <c r="W36" s="31"/>
      <c r="Z36"/>
      <c r="AA36" s="31"/>
      <c r="AB36" s="31"/>
      <c r="AC36" s="31"/>
      <c r="AF36"/>
      <c r="AG36" s="31"/>
      <c r="AH36" s="31"/>
      <c r="AI36" s="31"/>
      <c r="AM36" s="31"/>
      <c r="AN36" s="31"/>
      <c r="AO36" s="31"/>
      <c r="AR36" s="125">
        <f t="shared" si="1"/>
        <v>45580</v>
      </c>
      <c r="AS36" s="31">
        <f t="shared" si="2"/>
        <v>2718067.17</v>
      </c>
      <c r="AT36" s="31">
        <f t="shared" si="3"/>
        <v>3313378.24</v>
      </c>
      <c r="AU36" s="126">
        <f t="shared" si="4"/>
        <v>6031445.4100000001</v>
      </c>
      <c r="AV36" s="130">
        <f t="shared" si="5"/>
        <v>10</v>
      </c>
      <c r="AW36" s="130">
        <f t="shared" si="6"/>
        <v>2024</v>
      </c>
      <c r="BB36" s="57"/>
      <c r="BF36" s="12"/>
      <c r="BG36" s="6"/>
      <c r="BI36" s="1"/>
      <c r="BJ36" s="6"/>
      <c r="BL36" s="56"/>
    </row>
    <row r="37" spans="2:64" x14ac:dyDescent="0.25">
      <c r="B37" s="93">
        <v>45614</v>
      </c>
      <c r="C37" s="47">
        <v>2718260.15</v>
      </c>
      <c r="D37" s="47">
        <v>3868848.03</v>
      </c>
      <c r="E37" s="94">
        <v>6587108.1799999997</v>
      </c>
      <c r="H37" s="100">
        <v>45614</v>
      </c>
      <c r="I37" s="49">
        <v>9233231.5800000001</v>
      </c>
      <c r="J37" s="49">
        <v>1132139.83</v>
      </c>
      <c r="K37" s="101">
        <v>10365371.41</v>
      </c>
      <c r="N37" s="107">
        <v>45611</v>
      </c>
      <c r="O37" s="54">
        <v>41422109.649999999</v>
      </c>
      <c r="P37" s="54">
        <v>1394596.42</v>
      </c>
      <c r="Q37" s="108">
        <v>42816706.07</v>
      </c>
      <c r="T37" s="90"/>
      <c r="U37" s="31"/>
      <c r="V37" s="31"/>
      <c r="W37" s="31"/>
      <c r="Z37"/>
      <c r="AA37" s="31"/>
      <c r="AB37" s="31"/>
      <c r="AC37" s="31"/>
      <c r="AF37"/>
      <c r="AG37" s="31"/>
      <c r="AH37" s="31"/>
      <c r="AI37" s="31"/>
      <c r="AM37" s="31"/>
      <c r="AN37" s="31"/>
      <c r="AO37" s="31"/>
      <c r="AR37" s="125">
        <f t="shared" si="1"/>
        <v>45614</v>
      </c>
      <c r="AS37" s="31">
        <f t="shared" si="2"/>
        <v>2718260.15</v>
      </c>
      <c r="AT37" s="31">
        <f t="shared" si="3"/>
        <v>3868848.03</v>
      </c>
      <c r="AU37" s="126">
        <f t="shared" si="4"/>
        <v>6587108.1799999997</v>
      </c>
      <c r="AV37" s="130">
        <f t="shared" si="5"/>
        <v>11</v>
      </c>
      <c r="AW37" s="130">
        <f t="shared" si="6"/>
        <v>2024</v>
      </c>
      <c r="BB37" s="57"/>
      <c r="BF37" s="12"/>
      <c r="BG37" s="6"/>
      <c r="BI37" s="1"/>
      <c r="BJ37" s="6"/>
      <c r="BL37" s="56"/>
    </row>
    <row r="38" spans="2:64" x14ac:dyDescent="0.25">
      <c r="B38" s="93">
        <v>45642</v>
      </c>
      <c r="C38" s="47">
        <v>2718420.53</v>
      </c>
      <c r="D38" s="47">
        <v>3169901.25</v>
      </c>
      <c r="E38" s="94">
        <v>5888321.7800000003</v>
      </c>
      <c r="H38" s="100">
        <v>45642</v>
      </c>
      <c r="I38" s="49">
        <v>9233776.3499999996</v>
      </c>
      <c r="J38" s="49">
        <v>882470.85</v>
      </c>
      <c r="K38" s="101">
        <v>10116247.199999999</v>
      </c>
      <c r="N38" s="107">
        <v>45641</v>
      </c>
      <c r="O38" s="54">
        <v>41455652.409999996</v>
      </c>
      <c r="P38" s="54">
        <v>1332664.27</v>
      </c>
      <c r="Q38" s="108">
        <v>42788316.68</v>
      </c>
      <c r="T38" s="90"/>
      <c r="U38" s="31"/>
      <c r="V38" s="31"/>
      <c r="W38" s="31"/>
      <c r="Z38"/>
      <c r="AA38" s="31"/>
      <c r="AB38" s="31"/>
      <c r="AC38" s="31"/>
      <c r="AF38"/>
      <c r="AG38" s="31"/>
      <c r="AH38" s="31"/>
      <c r="AI38" s="31"/>
      <c r="AM38" s="31"/>
      <c r="AN38" s="31"/>
      <c r="AO38" s="31"/>
      <c r="AR38" s="125">
        <f t="shared" si="1"/>
        <v>45642</v>
      </c>
      <c r="AS38" s="31">
        <f t="shared" si="2"/>
        <v>2718420.53</v>
      </c>
      <c r="AT38" s="31">
        <f t="shared" si="3"/>
        <v>3169901.25</v>
      </c>
      <c r="AU38" s="126">
        <f t="shared" si="4"/>
        <v>5888321.7800000003</v>
      </c>
      <c r="AV38" s="130">
        <f t="shared" si="5"/>
        <v>12</v>
      </c>
      <c r="AW38" s="130">
        <f t="shared" si="6"/>
        <v>2024</v>
      </c>
      <c r="BB38" s="57"/>
      <c r="BF38" s="12"/>
      <c r="BG38" s="6"/>
      <c r="BI38" s="1"/>
      <c r="BJ38" s="6"/>
      <c r="BL38" s="56"/>
    </row>
    <row r="39" spans="2:64" x14ac:dyDescent="0.25">
      <c r="B39" s="93">
        <v>45672</v>
      </c>
      <c r="C39" s="47">
        <v>2718591.79</v>
      </c>
      <c r="D39" s="47">
        <v>3381504.09</v>
      </c>
      <c r="E39" s="94">
        <v>6100095.8799999999</v>
      </c>
      <c r="H39" s="100">
        <v>45672</v>
      </c>
      <c r="I39" s="49">
        <v>9234358.0700000003</v>
      </c>
      <c r="J39" s="49">
        <v>892785.93</v>
      </c>
      <c r="K39" s="101">
        <v>10127144</v>
      </c>
      <c r="N39" s="107">
        <v>45672</v>
      </c>
      <c r="O39" s="54">
        <v>41489296.799999997</v>
      </c>
      <c r="P39" s="54">
        <v>1361846.07</v>
      </c>
      <c r="Q39" s="108">
        <v>42851142.869999997</v>
      </c>
      <c r="T39" s="90"/>
      <c r="U39" s="31"/>
      <c r="V39" s="31"/>
      <c r="W39" s="31"/>
      <c r="Z39"/>
      <c r="AA39" s="31"/>
      <c r="AB39" s="31"/>
      <c r="AC39" s="31"/>
      <c r="AF39"/>
      <c r="AG39" s="31"/>
      <c r="AH39" s="31"/>
      <c r="AI39" s="31"/>
      <c r="AM39" s="31"/>
      <c r="AN39" s="31"/>
      <c r="AO39" s="31"/>
      <c r="AR39" s="125">
        <f t="shared" si="1"/>
        <v>45672</v>
      </c>
      <c r="AS39" s="31">
        <f t="shared" si="2"/>
        <v>2718591.79</v>
      </c>
      <c r="AT39" s="31">
        <f t="shared" si="3"/>
        <v>3381504.09</v>
      </c>
      <c r="AU39" s="126">
        <f t="shared" si="4"/>
        <v>6100095.8799999999</v>
      </c>
      <c r="AV39" s="130">
        <f t="shared" si="5"/>
        <v>1</v>
      </c>
      <c r="AW39" s="130">
        <f t="shared" si="6"/>
        <v>2025</v>
      </c>
      <c r="BB39" s="57"/>
      <c r="BF39" s="12"/>
      <c r="BG39" s="6"/>
      <c r="BI39" s="1"/>
      <c r="BJ39" s="6"/>
      <c r="BL39" s="56"/>
    </row>
    <row r="40" spans="2:64" x14ac:dyDescent="0.25">
      <c r="B40" s="93">
        <v>45705</v>
      </c>
      <c r="C40" s="47">
        <v>2718779.37</v>
      </c>
      <c r="D40" s="47">
        <v>3703825.76</v>
      </c>
      <c r="E40" s="94">
        <v>6422605.1299999999</v>
      </c>
      <c r="H40" s="100">
        <v>45705</v>
      </c>
      <c r="I40" s="49">
        <v>9234995.2400000002</v>
      </c>
      <c r="J40" s="49">
        <v>924167.54</v>
      </c>
      <c r="K40" s="101">
        <v>10159162.779999999</v>
      </c>
      <c r="N40" s="107">
        <v>45703</v>
      </c>
      <c r="O40" s="54">
        <v>41525278.840000004</v>
      </c>
      <c r="P40" s="54">
        <v>1344940.58</v>
      </c>
      <c r="Q40" s="108">
        <v>42870219.420000002</v>
      </c>
      <c r="T40" s="90"/>
      <c r="U40" s="31"/>
      <c r="V40" s="31"/>
      <c r="W40" s="31"/>
      <c r="Z40"/>
      <c r="AA40" s="31"/>
      <c r="AB40" s="31"/>
      <c r="AC40" s="31"/>
      <c r="AF40"/>
      <c r="AG40" s="31"/>
      <c r="AH40" s="31"/>
      <c r="AI40" s="31"/>
      <c r="AM40" s="31"/>
      <c r="AN40" s="31"/>
      <c r="AO40" s="31"/>
      <c r="AR40" s="125">
        <f t="shared" si="1"/>
        <v>45705</v>
      </c>
      <c r="AS40" s="31">
        <f t="shared" si="2"/>
        <v>2718779.37</v>
      </c>
      <c r="AT40" s="31">
        <f t="shared" si="3"/>
        <v>3703825.76</v>
      </c>
      <c r="AU40" s="126">
        <f t="shared" si="4"/>
        <v>6422605.1299999999</v>
      </c>
      <c r="AV40" s="130">
        <f t="shared" si="5"/>
        <v>2</v>
      </c>
      <c r="AW40" s="130">
        <f t="shared" si="6"/>
        <v>2025</v>
      </c>
      <c r="BB40" s="57"/>
      <c r="BF40" s="12"/>
      <c r="BG40" s="6"/>
      <c r="BI40" s="1"/>
      <c r="BJ40" s="6"/>
      <c r="BL40" s="56"/>
    </row>
    <row r="41" spans="2:64" x14ac:dyDescent="0.25">
      <c r="B41" s="93">
        <v>45733</v>
      </c>
      <c r="C41" s="47">
        <v>2718939.78</v>
      </c>
      <c r="D41" s="47">
        <v>3126875.91</v>
      </c>
      <c r="E41" s="94">
        <v>5845815.6900000004</v>
      </c>
      <c r="H41" s="100">
        <v>45733</v>
      </c>
      <c r="I41" s="49">
        <v>9235540.0899999999</v>
      </c>
      <c r="J41" s="49">
        <v>734436.7</v>
      </c>
      <c r="K41" s="101">
        <v>9969976.7899999991</v>
      </c>
      <c r="N41" s="107">
        <v>45731</v>
      </c>
      <c r="O41" s="54">
        <v>49867998.850000001</v>
      </c>
      <c r="P41" s="54">
        <v>1198178.49</v>
      </c>
      <c r="Q41" s="108">
        <v>51066177.340000004</v>
      </c>
      <c r="U41" s="31"/>
      <c r="V41" s="31"/>
      <c r="W41" s="31"/>
      <c r="Z41"/>
      <c r="AA41" s="31"/>
      <c r="AB41" s="31"/>
      <c r="AC41" s="31"/>
      <c r="AF41"/>
      <c r="AG41" s="31"/>
      <c r="AH41" s="31"/>
      <c r="AI41" s="31"/>
      <c r="AM41" s="31"/>
      <c r="AN41" s="31"/>
      <c r="AO41" s="31"/>
      <c r="AR41" s="125">
        <f t="shared" si="1"/>
        <v>45733</v>
      </c>
      <c r="AS41" s="31">
        <f t="shared" si="2"/>
        <v>2718939.78</v>
      </c>
      <c r="AT41" s="31">
        <f t="shared" si="3"/>
        <v>3126875.91</v>
      </c>
      <c r="AU41" s="126">
        <f t="shared" si="4"/>
        <v>5845815.6900000004</v>
      </c>
      <c r="AV41" s="130">
        <f t="shared" si="5"/>
        <v>3</v>
      </c>
      <c r="AW41" s="130">
        <f t="shared" si="6"/>
        <v>2025</v>
      </c>
      <c r="BB41" s="57"/>
      <c r="BF41" s="12"/>
      <c r="BG41" s="6"/>
      <c r="BI41" s="1"/>
      <c r="BJ41" s="6"/>
      <c r="BL41" s="56"/>
    </row>
    <row r="42" spans="2:64" x14ac:dyDescent="0.25">
      <c r="B42" s="93">
        <v>45762</v>
      </c>
      <c r="C42" s="47">
        <v>2719105.64</v>
      </c>
      <c r="D42" s="47">
        <v>3224244.77</v>
      </c>
      <c r="E42" s="94">
        <v>5943350.4100000001</v>
      </c>
      <c r="H42" s="100">
        <v>45762</v>
      </c>
      <c r="I42" s="49">
        <v>9236103.4700000007</v>
      </c>
      <c r="J42" s="49">
        <v>709668.16</v>
      </c>
      <c r="K42" s="101">
        <v>9945771.6300000008</v>
      </c>
      <c r="N42" s="107">
        <v>45762</v>
      </c>
      <c r="O42" s="54">
        <v>49914702.969999999</v>
      </c>
      <c r="P42" s="54">
        <v>1313824.92</v>
      </c>
      <c r="Q42" s="108">
        <v>51228527.890000001</v>
      </c>
      <c r="U42" s="31"/>
      <c r="V42" s="31"/>
      <c r="W42" s="31"/>
      <c r="Z42"/>
      <c r="AA42" s="31"/>
      <c r="AB42" s="31"/>
      <c r="AC42" s="31"/>
      <c r="AF42"/>
      <c r="AG42" s="31"/>
      <c r="AH42" s="31"/>
      <c r="AI42" s="31"/>
      <c r="AM42" s="31"/>
      <c r="AN42" s="31"/>
      <c r="AO42" s="31"/>
      <c r="AR42" s="125">
        <f t="shared" si="1"/>
        <v>45762</v>
      </c>
      <c r="AS42" s="31">
        <f t="shared" si="2"/>
        <v>2719105.64</v>
      </c>
      <c r="AT42" s="31">
        <f t="shared" si="3"/>
        <v>3224244.77</v>
      </c>
      <c r="AU42" s="126">
        <f t="shared" si="4"/>
        <v>5943350.4100000001</v>
      </c>
      <c r="AV42" s="130">
        <f t="shared" si="5"/>
        <v>4</v>
      </c>
      <c r="AW42" s="130">
        <f t="shared" si="6"/>
        <v>2025</v>
      </c>
      <c r="BB42" s="57"/>
      <c r="BF42" s="12"/>
      <c r="BG42" s="6"/>
      <c r="BI42" s="1"/>
      <c r="BJ42" s="6"/>
      <c r="BL42" s="56"/>
    </row>
    <row r="43" spans="2:64" x14ac:dyDescent="0.25">
      <c r="B43" s="93">
        <v>45792</v>
      </c>
      <c r="C43" s="47">
        <v>2719276.94</v>
      </c>
      <c r="D43" s="47">
        <v>3320008.72</v>
      </c>
      <c r="E43" s="94">
        <v>6039285.6600000001</v>
      </c>
      <c r="H43" s="100">
        <v>45792</v>
      </c>
      <c r="I43" s="49">
        <v>9236685.3499999996</v>
      </c>
      <c r="J43" s="49">
        <v>681232.19</v>
      </c>
      <c r="K43" s="101">
        <v>9917917.5399999991</v>
      </c>
      <c r="N43" s="107">
        <v>45792</v>
      </c>
      <c r="O43" s="54">
        <v>49953051.780000001</v>
      </c>
      <c r="P43" s="54">
        <v>1246298.43</v>
      </c>
      <c r="Q43" s="108">
        <v>51199350.210000001</v>
      </c>
      <c r="U43" s="31"/>
      <c r="V43" s="31"/>
      <c r="W43" s="31"/>
      <c r="Z43"/>
      <c r="AA43" s="31"/>
      <c r="AB43" s="31"/>
      <c r="AC43" s="31"/>
      <c r="AF43"/>
      <c r="AG43" s="31"/>
      <c r="AH43" s="31"/>
      <c r="AI43" s="31"/>
      <c r="AM43" s="31"/>
      <c r="AN43" s="31"/>
      <c r="AO43" s="31"/>
      <c r="AR43" s="125">
        <f t="shared" si="1"/>
        <v>45792</v>
      </c>
      <c r="AS43" s="31">
        <f t="shared" si="2"/>
        <v>2719276.94</v>
      </c>
      <c r="AT43" s="31">
        <f t="shared" si="3"/>
        <v>3320008.72</v>
      </c>
      <c r="AU43" s="126">
        <f t="shared" si="4"/>
        <v>6039285.6600000001</v>
      </c>
      <c r="AV43" s="130">
        <f t="shared" si="5"/>
        <v>5</v>
      </c>
      <c r="AW43" s="130">
        <f t="shared" si="6"/>
        <v>2025</v>
      </c>
      <c r="BB43" s="57"/>
      <c r="BF43" s="12"/>
      <c r="BG43" s="6"/>
      <c r="BI43" s="1"/>
      <c r="BJ43" s="6"/>
      <c r="BL43" s="56"/>
    </row>
    <row r="44" spans="2:64" x14ac:dyDescent="0.25">
      <c r="B44" s="93">
        <v>45824</v>
      </c>
      <c r="C44" s="47">
        <v>2719459.13</v>
      </c>
      <c r="D44" s="47">
        <v>3526028.95</v>
      </c>
      <c r="E44" s="94">
        <v>6245488.0800000001</v>
      </c>
      <c r="H44" s="100">
        <v>45824</v>
      </c>
      <c r="I44" s="49">
        <v>6129836.4100000001</v>
      </c>
      <c r="J44" s="49">
        <v>670422.87</v>
      </c>
      <c r="K44" s="101">
        <v>6800259.2800000003</v>
      </c>
      <c r="N44" s="107">
        <v>45823</v>
      </c>
      <c r="O44" s="54">
        <v>49995476.780000001</v>
      </c>
      <c r="P44" s="54">
        <v>1269223.94</v>
      </c>
      <c r="Q44" s="108">
        <v>51264700.719999999</v>
      </c>
      <c r="U44" s="31"/>
      <c r="V44" s="31"/>
      <c r="W44" s="31"/>
      <c r="Z44"/>
      <c r="AA44" s="31"/>
      <c r="AB44" s="31"/>
      <c r="AC44" s="31"/>
      <c r="AF44"/>
      <c r="AG44" s="31"/>
      <c r="AH44" s="31"/>
      <c r="AI44" s="31"/>
      <c r="AM44" s="31"/>
      <c r="AN44" s="31"/>
      <c r="AO44" s="31"/>
      <c r="AR44" s="125">
        <f t="shared" si="1"/>
        <v>45824</v>
      </c>
      <c r="AS44" s="31">
        <f t="shared" si="2"/>
        <v>2719459.13</v>
      </c>
      <c r="AT44" s="31">
        <f t="shared" si="3"/>
        <v>3526028.95</v>
      </c>
      <c r="AU44" s="126">
        <f t="shared" si="4"/>
        <v>6245488.0800000001</v>
      </c>
      <c r="AV44" s="130">
        <f t="shared" si="5"/>
        <v>6</v>
      </c>
      <c r="AW44" s="130">
        <f t="shared" si="6"/>
        <v>2025</v>
      </c>
      <c r="BB44" s="57"/>
      <c r="BF44" s="12"/>
      <c r="BG44" s="6"/>
      <c r="BI44" s="1"/>
      <c r="BJ44" s="6"/>
      <c r="BL44" s="56"/>
    </row>
    <row r="45" spans="2:64" x14ac:dyDescent="0.25">
      <c r="B45" s="93">
        <v>45853</v>
      </c>
      <c r="C45" s="47">
        <v>2719625.02</v>
      </c>
      <c r="D45" s="47">
        <v>3179652.31</v>
      </c>
      <c r="E45" s="94">
        <v>5899277.3300000001</v>
      </c>
      <c r="H45" s="100">
        <v>45853</v>
      </c>
      <c r="I45" s="49">
        <v>6130210.3300000001</v>
      </c>
      <c r="J45" s="49">
        <v>573462.15</v>
      </c>
      <c r="K45" s="101">
        <v>6703672.4800000004</v>
      </c>
      <c r="N45" s="107">
        <v>45853</v>
      </c>
      <c r="O45" s="54">
        <v>50036047.969999999</v>
      </c>
      <c r="P45" s="54">
        <v>1207506.4099999999</v>
      </c>
      <c r="Q45" s="108">
        <v>51243554.380000003</v>
      </c>
      <c r="U45" s="31"/>
      <c r="V45" s="31"/>
      <c r="W45" s="31"/>
      <c r="Z45"/>
      <c r="AA45" s="31"/>
      <c r="AB45" s="31"/>
      <c r="AC45" s="31"/>
      <c r="AF45"/>
      <c r="AG45" s="31"/>
      <c r="AH45" s="31"/>
      <c r="AI45" s="31"/>
      <c r="AM45" s="31"/>
      <c r="AN45" s="31"/>
      <c r="AO45" s="31"/>
      <c r="AR45" s="125">
        <f t="shared" si="1"/>
        <v>45853</v>
      </c>
      <c r="AS45" s="31">
        <f t="shared" si="2"/>
        <v>2719625.02</v>
      </c>
      <c r="AT45" s="31">
        <f t="shared" si="3"/>
        <v>3179652.31</v>
      </c>
      <c r="AU45" s="126">
        <f t="shared" si="4"/>
        <v>5899277.3300000001</v>
      </c>
      <c r="AV45" s="130">
        <f t="shared" si="5"/>
        <v>7</v>
      </c>
      <c r="AW45" s="130">
        <f t="shared" si="6"/>
        <v>2025</v>
      </c>
      <c r="BB45" s="57"/>
      <c r="BF45" s="12"/>
      <c r="BG45" s="6"/>
      <c r="BI45" s="1"/>
      <c r="BJ45" s="6"/>
      <c r="BL45" s="56"/>
    </row>
    <row r="46" spans="2:64" x14ac:dyDescent="0.25">
      <c r="B46" s="93">
        <v>45884</v>
      </c>
      <c r="C46" s="47">
        <v>2719801.79</v>
      </c>
      <c r="D46" s="47">
        <v>3383542.22</v>
      </c>
      <c r="E46" s="94">
        <v>6103344.0099999998</v>
      </c>
      <c r="H46" s="100">
        <v>45884</v>
      </c>
      <c r="I46" s="49">
        <v>6130608.7999999998</v>
      </c>
      <c r="J46" s="49">
        <v>576822.61</v>
      </c>
      <c r="K46" s="101">
        <v>6707431.4100000001</v>
      </c>
      <c r="N46" s="107">
        <v>45884</v>
      </c>
      <c r="O46" s="54">
        <v>50079446.18</v>
      </c>
      <c r="P46" s="54">
        <v>1229094.08</v>
      </c>
      <c r="Q46" s="108">
        <v>51308540.259999998</v>
      </c>
      <c r="U46" s="31"/>
      <c r="V46" s="31"/>
      <c r="W46" s="31"/>
      <c r="Z46"/>
      <c r="AA46" s="31"/>
      <c r="AB46" s="31"/>
      <c r="AC46" s="31"/>
      <c r="AF46"/>
      <c r="AG46" s="31"/>
      <c r="AH46" s="31"/>
      <c r="AI46" s="31"/>
      <c r="AM46" s="31"/>
      <c r="AN46" s="31"/>
      <c r="AO46" s="31"/>
      <c r="AR46" s="125">
        <f t="shared" si="1"/>
        <v>45884</v>
      </c>
      <c r="AS46" s="31">
        <f t="shared" si="2"/>
        <v>2719801.79</v>
      </c>
      <c r="AT46" s="31">
        <f t="shared" si="3"/>
        <v>3383542.22</v>
      </c>
      <c r="AU46" s="126">
        <f t="shared" si="4"/>
        <v>6103344.0099999998</v>
      </c>
      <c r="AV46" s="130">
        <f t="shared" si="5"/>
        <v>8</v>
      </c>
      <c r="AW46" s="130">
        <f t="shared" si="6"/>
        <v>2025</v>
      </c>
      <c r="BB46" s="57"/>
      <c r="BF46" s="12"/>
      <c r="BG46" s="6"/>
      <c r="BI46" s="1"/>
      <c r="BJ46" s="6"/>
      <c r="BL46" s="56"/>
    </row>
    <row r="47" spans="2:64" x14ac:dyDescent="0.25">
      <c r="B47" s="93">
        <v>45915</v>
      </c>
      <c r="C47" s="47">
        <v>2719978.58</v>
      </c>
      <c r="D47" s="47">
        <v>3367649</v>
      </c>
      <c r="E47" s="94">
        <v>6087627.5800000001</v>
      </c>
      <c r="H47" s="100">
        <v>45915</v>
      </c>
      <c r="I47" s="49">
        <v>6131007.2800000003</v>
      </c>
      <c r="J47" s="49">
        <v>540540.02</v>
      </c>
      <c r="K47" s="101">
        <v>6671547.2999999998</v>
      </c>
      <c r="N47" s="107">
        <v>45915</v>
      </c>
      <c r="O47" s="54">
        <v>50119999.479999997</v>
      </c>
      <c r="P47" s="54">
        <v>1208259.31</v>
      </c>
      <c r="Q47" s="108">
        <v>51328258.789999999</v>
      </c>
      <c r="U47" s="31"/>
      <c r="V47" s="31"/>
      <c r="W47" s="31"/>
      <c r="Z47"/>
      <c r="AA47" s="31"/>
      <c r="AB47" s="31"/>
      <c r="AC47" s="31"/>
      <c r="AF47"/>
      <c r="AG47" s="31"/>
      <c r="AH47" s="31"/>
      <c r="AI47" s="31"/>
      <c r="AM47" s="31"/>
      <c r="AN47" s="31"/>
      <c r="AO47" s="31"/>
      <c r="AR47" s="125">
        <f t="shared" si="1"/>
        <v>45915</v>
      </c>
      <c r="AS47" s="31">
        <f t="shared" si="2"/>
        <v>2719978.58</v>
      </c>
      <c r="AT47" s="31">
        <f t="shared" si="3"/>
        <v>3367649</v>
      </c>
      <c r="AU47" s="126">
        <f t="shared" si="4"/>
        <v>6087627.5800000001</v>
      </c>
      <c r="AV47" s="130">
        <f t="shared" si="5"/>
        <v>9</v>
      </c>
      <c r="AW47" s="130">
        <f t="shared" si="6"/>
        <v>2025</v>
      </c>
      <c r="BB47" s="57"/>
      <c r="BF47" s="12"/>
      <c r="BG47" s="6"/>
      <c r="BI47" s="1"/>
      <c r="BJ47" s="6"/>
      <c r="BL47" s="56"/>
    </row>
    <row r="48" spans="2:64" x14ac:dyDescent="0.25">
      <c r="B48" s="93">
        <v>45945</v>
      </c>
      <c r="C48" s="47">
        <v>2720149.94</v>
      </c>
      <c r="D48" s="47">
        <v>3243115.09</v>
      </c>
      <c r="E48" s="94">
        <v>5963265.0300000003</v>
      </c>
      <c r="H48" s="100">
        <v>45945</v>
      </c>
      <c r="I48" s="49">
        <v>6131393.54</v>
      </c>
      <c r="J48" s="49">
        <v>487908.63</v>
      </c>
      <c r="K48" s="101">
        <v>6619302.1699999999</v>
      </c>
      <c r="N48" s="107">
        <v>45945</v>
      </c>
      <c r="O48" s="54">
        <v>50160671.719999999</v>
      </c>
      <c r="P48" s="54">
        <v>1149067.1299999999</v>
      </c>
      <c r="Q48" s="108">
        <v>51309738.850000001</v>
      </c>
      <c r="U48" s="31"/>
      <c r="V48" s="31"/>
      <c r="W48" s="31"/>
      <c r="Z48"/>
      <c r="AA48" s="31"/>
      <c r="AB48" s="31"/>
      <c r="AC48" s="31"/>
      <c r="AF48"/>
      <c r="AG48" s="31"/>
      <c r="AH48" s="31"/>
      <c r="AI48" s="31"/>
      <c r="AM48" s="31"/>
      <c r="AN48" s="31"/>
      <c r="AO48" s="31"/>
      <c r="AR48" s="125">
        <f t="shared" si="1"/>
        <v>45945</v>
      </c>
      <c r="AS48" s="31">
        <f t="shared" si="2"/>
        <v>2720149.94</v>
      </c>
      <c r="AT48" s="31">
        <f t="shared" si="3"/>
        <v>3243115.09</v>
      </c>
      <c r="AU48" s="126">
        <f t="shared" si="4"/>
        <v>5963265.0300000003</v>
      </c>
      <c r="AV48" s="130">
        <f t="shared" si="5"/>
        <v>10</v>
      </c>
      <c r="AW48" s="130">
        <f t="shared" si="6"/>
        <v>2025</v>
      </c>
      <c r="BB48" s="57"/>
      <c r="BF48" s="12"/>
      <c r="BG48" s="6"/>
      <c r="BI48" s="1"/>
      <c r="BJ48" s="6"/>
      <c r="BL48" s="56"/>
    </row>
    <row r="49" spans="2:64" x14ac:dyDescent="0.25">
      <c r="B49" s="93">
        <v>45978</v>
      </c>
      <c r="C49" s="47">
        <v>2720337.63</v>
      </c>
      <c r="D49" s="47">
        <v>3551534.07</v>
      </c>
      <c r="E49" s="94">
        <v>6271871.7000000002</v>
      </c>
      <c r="H49" s="100">
        <v>45978</v>
      </c>
      <c r="I49" s="49">
        <v>6131816.6100000003</v>
      </c>
      <c r="J49" s="49">
        <v>498216.4</v>
      </c>
      <c r="K49" s="101">
        <v>6630033.0099999998</v>
      </c>
      <c r="N49" s="107">
        <v>45976</v>
      </c>
      <c r="O49" s="54">
        <v>50203186.859999999</v>
      </c>
      <c r="P49" s="54">
        <v>1168582.18</v>
      </c>
      <c r="Q49" s="108">
        <v>51371769.039999999</v>
      </c>
      <c r="U49" s="31"/>
      <c r="V49" s="31"/>
      <c r="W49" s="31"/>
      <c r="Z49"/>
      <c r="AA49" s="31"/>
      <c r="AB49" s="31"/>
      <c r="AC49" s="31"/>
      <c r="AF49"/>
      <c r="AG49" s="31"/>
      <c r="AH49" s="31"/>
      <c r="AI49" s="31"/>
      <c r="AM49" s="31"/>
      <c r="AN49" s="31"/>
      <c r="AO49" s="31"/>
      <c r="AR49" s="125">
        <f t="shared" si="1"/>
        <v>45978</v>
      </c>
      <c r="AS49" s="31">
        <f t="shared" si="2"/>
        <v>2720337.63</v>
      </c>
      <c r="AT49" s="31">
        <f t="shared" si="3"/>
        <v>3551534.07</v>
      </c>
      <c r="AU49" s="126">
        <f t="shared" si="4"/>
        <v>6271871.7000000002</v>
      </c>
      <c r="AV49" s="130">
        <f t="shared" si="5"/>
        <v>11</v>
      </c>
      <c r="AW49" s="130">
        <f t="shared" si="6"/>
        <v>2025</v>
      </c>
      <c r="BB49" s="57"/>
      <c r="BF49" s="12"/>
      <c r="BG49" s="6"/>
      <c r="BI49" s="1"/>
      <c r="BJ49" s="6"/>
      <c r="BL49" s="56"/>
    </row>
    <row r="50" spans="2:64" x14ac:dyDescent="0.25">
      <c r="B50" s="93">
        <v>46006</v>
      </c>
      <c r="C50" s="47">
        <v>2720498.13</v>
      </c>
      <c r="D50" s="47">
        <v>2997700.57</v>
      </c>
      <c r="E50" s="94">
        <v>5718198.7000000002</v>
      </c>
      <c r="H50" s="100">
        <v>46006</v>
      </c>
      <c r="I50" s="49">
        <v>6132178.3799999999</v>
      </c>
      <c r="J50" s="49">
        <v>389763.87</v>
      </c>
      <c r="K50" s="101">
        <v>6521942.25</v>
      </c>
      <c r="N50" s="107">
        <v>46006</v>
      </c>
      <c r="O50" s="54">
        <v>50244832.32</v>
      </c>
      <c r="P50" s="54">
        <v>1109961.71</v>
      </c>
      <c r="Q50" s="108">
        <v>51354794.030000001</v>
      </c>
      <c r="U50" s="31"/>
      <c r="V50" s="31"/>
      <c r="W50" s="31"/>
      <c r="Z50"/>
      <c r="AA50" s="31"/>
      <c r="AB50" s="31"/>
      <c r="AC50" s="31"/>
      <c r="AF50"/>
      <c r="AG50" s="31"/>
      <c r="AH50" s="31"/>
      <c r="AI50" s="31"/>
      <c r="AM50" s="31"/>
      <c r="AN50" s="31"/>
      <c r="AO50" s="31"/>
      <c r="AR50" s="125">
        <f t="shared" si="1"/>
        <v>46006</v>
      </c>
      <c r="AS50" s="31">
        <f t="shared" si="2"/>
        <v>2720498.13</v>
      </c>
      <c r="AT50" s="31">
        <f t="shared" si="3"/>
        <v>2997700.57</v>
      </c>
      <c r="AU50" s="126">
        <f t="shared" si="4"/>
        <v>5718198.7000000002</v>
      </c>
      <c r="AV50" s="130">
        <f t="shared" si="5"/>
        <v>12</v>
      </c>
      <c r="AW50" s="130">
        <f t="shared" si="6"/>
        <v>2025</v>
      </c>
      <c r="BB50" s="57"/>
      <c r="BF50" s="12"/>
      <c r="BG50" s="6"/>
      <c r="BI50" s="1"/>
      <c r="BJ50" s="6"/>
      <c r="BL50" s="56"/>
    </row>
    <row r="51" spans="2:64" x14ac:dyDescent="0.25">
      <c r="B51" s="93">
        <v>46037</v>
      </c>
      <c r="C51" s="47">
        <v>2720674.96</v>
      </c>
      <c r="D51" s="47">
        <v>3304042.09</v>
      </c>
      <c r="E51" s="94">
        <v>6024717.0499999998</v>
      </c>
      <c r="H51" s="100">
        <v>46037</v>
      </c>
      <c r="I51" s="49">
        <v>6132576.9699999997</v>
      </c>
      <c r="J51" s="49">
        <v>395360.87</v>
      </c>
      <c r="K51" s="101">
        <v>6527937.8399999999</v>
      </c>
      <c r="N51" s="107">
        <v>46037</v>
      </c>
      <c r="O51" s="54">
        <v>50285519.539999999</v>
      </c>
      <c r="P51" s="54">
        <v>1128063.22</v>
      </c>
      <c r="Q51" s="108">
        <v>51413582.759999998</v>
      </c>
      <c r="U51" s="31"/>
      <c r="V51" s="31"/>
      <c r="W51" s="31"/>
      <c r="Z51"/>
      <c r="AA51" s="31"/>
      <c r="AB51" s="31"/>
      <c r="AC51" s="31"/>
      <c r="AF51"/>
      <c r="AG51" s="31"/>
      <c r="AH51" s="31"/>
      <c r="AI51" s="31"/>
      <c r="AM51" s="31"/>
      <c r="AN51" s="31"/>
      <c r="AO51" s="31"/>
      <c r="AR51" s="125">
        <f t="shared" si="1"/>
        <v>46037</v>
      </c>
      <c r="AS51" s="31">
        <f t="shared" si="2"/>
        <v>2720674.96</v>
      </c>
      <c r="AT51" s="31">
        <f t="shared" si="3"/>
        <v>3304042.09</v>
      </c>
      <c r="AU51" s="126">
        <f t="shared" si="4"/>
        <v>6024717.0499999998</v>
      </c>
      <c r="AV51" s="130">
        <f t="shared" si="5"/>
        <v>1</v>
      </c>
      <c r="AW51" s="130">
        <f t="shared" si="6"/>
        <v>2026</v>
      </c>
      <c r="BB51" s="57"/>
      <c r="BF51" s="12"/>
      <c r="BG51" s="6"/>
      <c r="BI51" s="1"/>
      <c r="BJ51" s="6"/>
      <c r="BL51" s="56"/>
    </row>
    <row r="52" spans="2:64" x14ac:dyDescent="0.25">
      <c r="B52" s="93">
        <v>46071</v>
      </c>
      <c r="C52" s="47">
        <v>2720868.13</v>
      </c>
      <c r="D52" s="47">
        <v>3607316.08</v>
      </c>
      <c r="E52" s="94">
        <v>6328184.21</v>
      </c>
      <c r="H52" s="100">
        <v>46071</v>
      </c>
      <c r="I52" s="49">
        <v>6133012.3700000001</v>
      </c>
      <c r="J52" s="49">
        <v>393908.06</v>
      </c>
      <c r="K52" s="101">
        <v>6526920.4299999997</v>
      </c>
      <c r="N52" s="107">
        <v>46068</v>
      </c>
      <c r="O52" s="54">
        <v>50330545.390000001</v>
      </c>
      <c r="P52" s="54">
        <v>1107151.6299999999</v>
      </c>
      <c r="Q52" s="108">
        <v>51437697.020000003</v>
      </c>
      <c r="U52" s="31"/>
      <c r="V52" s="31"/>
      <c r="W52" s="31"/>
      <c r="Z52"/>
      <c r="AA52" s="31"/>
      <c r="AB52" s="31"/>
      <c r="AC52" s="31"/>
      <c r="AF52"/>
      <c r="AG52" s="31"/>
      <c r="AH52" s="31"/>
      <c r="AI52" s="31"/>
      <c r="AM52" s="31"/>
      <c r="AN52" s="31"/>
      <c r="AO52" s="31"/>
      <c r="AR52" s="125">
        <f t="shared" si="1"/>
        <v>46071</v>
      </c>
      <c r="AS52" s="31">
        <f t="shared" si="2"/>
        <v>2720868.13</v>
      </c>
      <c r="AT52" s="31">
        <f t="shared" si="3"/>
        <v>3607316.08</v>
      </c>
      <c r="AU52" s="126">
        <f t="shared" si="4"/>
        <v>6328184.21</v>
      </c>
      <c r="AV52" s="130">
        <f t="shared" si="5"/>
        <v>2</v>
      </c>
      <c r="AW52" s="130">
        <f t="shared" si="6"/>
        <v>2026</v>
      </c>
      <c r="BB52" s="57"/>
      <c r="BF52" s="12"/>
      <c r="BG52" s="6"/>
      <c r="BI52" s="1"/>
      <c r="BJ52" s="6"/>
      <c r="BL52" s="56"/>
    </row>
    <row r="53" spans="2:64" x14ac:dyDescent="0.25">
      <c r="B53" s="93">
        <v>46097</v>
      </c>
      <c r="C53" s="47">
        <v>2721015.06</v>
      </c>
      <c r="D53" s="47">
        <v>2743049.84</v>
      </c>
      <c r="E53" s="94">
        <v>5464064.9000000004</v>
      </c>
      <c r="H53" s="100">
        <v>46097</v>
      </c>
      <c r="I53" s="49">
        <v>6133343.5700000003</v>
      </c>
      <c r="J53" s="49">
        <v>270550.12</v>
      </c>
      <c r="K53" s="101">
        <v>6403893.6900000004</v>
      </c>
      <c r="N53" s="107">
        <v>46096</v>
      </c>
      <c r="O53" s="54">
        <v>61561078.369999997</v>
      </c>
      <c r="P53" s="54">
        <v>979501.05</v>
      </c>
      <c r="Q53" s="108">
        <v>62540579.420000002</v>
      </c>
      <c r="U53" s="31"/>
      <c r="V53" s="31"/>
      <c r="W53" s="31"/>
      <c r="Z53"/>
      <c r="AA53" s="31"/>
      <c r="AB53" s="31"/>
      <c r="AC53" s="31"/>
      <c r="AF53"/>
      <c r="AG53" s="31"/>
      <c r="AH53" s="31"/>
      <c r="AI53" s="31"/>
      <c r="AM53" s="31"/>
      <c r="AN53" s="31"/>
      <c r="AO53" s="31"/>
      <c r="AR53" s="125">
        <f t="shared" si="1"/>
        <v>46097</v>
      </c>
      <c r="AS53" s="31">
        <f t="shared" si="2"/>
        <v>2721015.06</v>
      </c>
      <c r="AT53" s="31">
        <f t="shared" si="3"/>
        <v>2743049.84</v>
      </c>
      <c r="AU53" s="126">
        <f t="shared" si="4"/>
        <v>5464064.9000000004</v>
      </c>
      <c r="AV53" s="130">
        <f t="shared" si="5"/>
        <v>3</v>
      </c>
      <c r="AW53" s="130">
        <f t="shared" si="6"/>
        <v>2026</v>
      </c>
      <c r="BB53" s="57"/>
      <c r="BF53" s="12"/>
      <c r="BG53" s="6"/>
      <c r="BI53" s="1"/>
      <c r="BJ53" s="6"/>
      <c r="BL53" s="56"/>
    </row>
    <row r="54" spans="2:64" x14ac:dyDescent="0.25">
      <c r="B54" s="93">
        <v>46127</v>
      </c>
      <c r="C54" s="47">
        <v>2721186.48</v>
      </c>
      <c r="D54" s="47">
        <v>3150763.86</v>
      </c>
      <c r="E54" s="94">
        <v>5871950.3399999999</v>
      </c>
      <c r="H54" s="100">
        <v>46127</v>
      </c>
      <c r="I54" s="49">
        <v>6133729.9699999997</v>
      </c>
      <c r="J54" s="49">
        <v>277143.31</v>
      </c>
      <c r="K54" s="101">
        <v>6410873.2800000003</v>
      </c>
      <c r="N54" s="107">
        <v>46127</v>
      </c>
      <c r="O54" s="54">
        <v>61614467.869999997</v>
      </c>
      <c r="P54" s="54">
        <v>1068454.6499999999</v>
      </c>
      <c r="Q54" s="108">
        <v>62682922.520000003</v>
      </c>
      <c r="U54" s="31"/>
      <c r="V54" s="31"/>
      <c r="W54" s="31"/>
      <c r="Z54"/>
      <c r="AA54" s="31"/>
      <c r="AB54" s="31"/>
      <c r="AC54" s="31"/>
      <c r="AF54"/>
      <c r="AG54" s="31"/>
      <c r="AH54" s="31"/>
      <c r="AI54" s="31"/>
      <c r="AM54" s="31"/>
      <c r="AN54" s="31"/>
      <c r="AO54" s="31"/>
      <c r="AR54" s="125">
        <f t="shared" si="1"/>
        <v>46127</v>
      </c>
      <c r="AS54" s="31">
        <f t="shared" si="2"/>
        <v>2721186.48</v>
      </c>
      <c r="AT54" s="31">
        <f t="shared" si="3"/>
        <v>3150763.86</v>
      </c>
      <c r="AU54" s="126">
        <f t="shared" si="4"/>
        <v>5871950.3399999999</v>
      </c>
      <c r="AV54" s="130">
        <f t="shared" si="5"/>
        <v>4</v>
      </c>
      <c r="AW54" s="130">
        <f t="shared" si="6"/>
        <v>2026</v>
      </c>
      <c r="BB54" s="57"/>
      <c r="BF54" s="12"/>
      <c r="BG54" s="6"/>
      <c r="BI54" s="1"/>
      <c r="BJ54" s="6"/>
      <c r="BL54" s="56"/>
    </row>
    <row r="55" spans="2:64" x14ac:dyDescent="0.25">
      <c r="B55" s="93">
        <v>46157</v>
      </c>
      <c r="C55" s="47">
        <v>2721357.92</v>
      </c>
      <c r="D55" s="47">
        <v>3135363.54</v>
      </c>
      <c r="E55" s="94">
        <v>5856721.46</v>
      </c>
      <c r="H55" s="100">
        <v>46157</v>
      </c>
      <c r="I55" s="49">
        <v>6134116.3899999997</v>
      </c>
      <c r="J55" s="49">
        <v>242000.01</v>
      </c>
      <c r="K55" s="101">
        <v>6376116.4000000004</v>
      </c>
      <c r="N55" s="107">
        <v>46157</v>
      </c>
      <c r="O55" s="54">
        <v>61665579.420000002</v>
      </c>
      <c r="P55" s="54">
        <v>1002254.72</v>
      </c>
      <c r="Q55" s="108">
        <v>62667834.140000001</v>
      </c>
      <c r="U55" s="31"/>
      <c r="V55" s="31"/>
      <c r="W55" s="31"/>
      <c r="Z55"/>
      <c r="AA55" s="31"/>
      <c r="AB55" s="31"/>
      <c r="AC55" s="31"/>
      <c r="AF55"/>
      <c r="AG55" s="31"/>
      <c r="AH55" s="31"/>
      <c r="AI55" s="31"/>
      <c r="AM55" s="31"/>
      <c r="AN55" s="31"/>
      <c r="AO55" s="31"/>
      <c r="AR55" s="125">
        <f t="shared" si="1"/>
        <v>46157</v>
      </c>
      <c r="AS55" s="31">
        <f t="shared" si="2"/>
        <v>2721357.92</v>
      </c>
      <c r="AT55" s="31">
        <f t="shared" si="3"/>
        <v>3135363.54</v>
      </c>
      <c r="AU55" s="126">
        <f t="shared" si="4"/>
        <v>5856721.46</v>
      </c>
      <c r="AV55" s="130">
        <f t="shared" si="5"/>
        <v>5</v>
      </c>
      <c r="AW55" s="130">
        <f t="shared" si="6"/>
        <v>2026</v>
      </c>
      <c r="BB55" s="57"/>
      <c r="BF55" s="12"/>
      <c r="BG55" s="6"/>
      <c r="BI55" s="1"/>
      <c r="BJ55" s="6"/>
      <c r="BL55" s="56"/>
    </row>
    <row r="56" spans="2:64" x14ac:dyDescent="0.25">
      <c r="B56" s="93">
        <v>46188</v>
      </c>
      <c r="C56" s="47">
        <v>2721534.8</v>
      </c>
      <c r="D56" s="47">
        <v>3224474.44</v>
      </c>
      <c r="E56" s="94">
        <v>5946009.2400000002</v>
      </c>
      <c r="H56" s="100">
        <v>46188</v>
      </c>
      <c r="I56" s="49">
        <v>3007279.47</v>
      </c>
      <c r="J56" s="49">
        <v>213781.48</v>
      </c>
      <c r="K56" s="101">
        <v>3221060.95</v>
      </c>
      <c r="N56" s="107">
        <v>46188</v>
      </c>
      <c r="O56" s="54">
        <v>61715514.93</v>
      </c>
      <c r="P56" s="54">
        <v>1012169.33</v>
      </c>
      <c r="Q56" s="108">
        <v>62727684.259999998</v>
      </c>
      <c r="U56" s="31"/>
      <c r="V56" s="31"/>
      <c r="W56" s="31"/>
      <c r="Z56"/>
      <c r="AA56" s="31"/>
      <c r="AB56" s="31"/>
      <c r="AC56" s="31"/>
      <c r="AF56"/>
      <c r="AG56" s="31"/>
      <c r="AH56" s="31"/>
      <c r="AI56" s="31"/>
      <c r="AM56" s="31"/>
      <c r="AN56" s="31"/>
      <c r="AO56" s="31"/>
      <c r="AR56" s="125">
        <f t="shared" si="1"/>
        <v>46188</v>
      </c>
      <c r="AS56" s="31">
        <f t="shared" si="2"/>
        <v>2721534.8</v>
      </c>
      <c r="AT56" s="31">
        <f t="shared" si="3"/>
        <v>3224474.44</v>
      </c>
      <c r="AU56" s="126">
        <f t="shared" si="4"/>
        <v>5946009.2400000002</v>
      </c>
      <c r="AV56" s="130">
        <f t="shared" si="5"/>
        <v>6</v>
      </c>
      <c r="AW56" s="130">
        <f t="shared" si="6"/>
        <v>2026</v>
      </c>
      <c r="BB56" s="57"/>
      <c r="BF56" s="12"/>
      <c r="BG56" s="6"/>
      <c r="BI56" s="1"/>
      <c r="BJ56" s="6"/>
      <c r="BL56" s="56"/>
    </row>
    <row r="57" spans="2:64" x14ac:dyDescent="0.25">
      <c r="B57" s="93">
        <v>46218</v>
      </c>
      <c r="C57" s="47">
        <v>2721706.26</v>
      </c>
      <c r="D57" s="47">
        <v>3104563.24</v>
      </c>
      <c r="E57" s="94">
        <v>5826269.5</v>
      </c>
      <c r="H57" s="100">
        <v>46218</v>
      </c>
      <c r="I57" s="49">
        <v>3007468.92</v>
      </c>
      <c r="J57" s="49">
        <v>189626.93</v>
      </c>
      <c r="K57" s="101">
        <v>3197095.85</v>
      </c>
      <c r="N57" s="107">
        <v>46218</v>
      </c>
      <c r="O57" s="54">
        <v>61766816.340000004</v>
      </c>
      <c r="P57" s="54">
        <v>953457.24</v>
      </c>
      <c r="Q57" s="108">
        <v>62720273.579999998</v>
      </c>
      <c r="U57" s="31"/>
      <c r="V57" s="31"/>
      <c r="W57" s="31"/>
      <c r="Z57"/>
      <c r="AA57" s="31"/>
      <c r="AB57" s="31"/>
      <c r="AC57" s="31"/>
      <c r="AF57"/>
      <c r="AG57" s="31"/>
      <c r="AH57" s="31"/>
      <c r="AI57" s="31"/>
      <c r="AM57" s="31"/>
      <c r="AN57" s="31"/>
      <c r="AO57" s="31"/>
      <c r="AR57" s="125">
        <f t="shared" si="1"/>
        <v>46218</v>
      </c>
      <c r="AS57" s="31">
        <f t="shared" si="2"/>
        <v>2721706.26</v>
      </c>
      <c r="AT57" s="31">
        <f t="shared" si="3"/>
        <v>3104563.24</v>
      </c>
      <c r="AU57" s="126">
        <f t="shared" si="4"/>
        <v>5826269.5</v>
      </c>
      <c r="AV57" s="130">
        <f t="shared" si="5"/>
        <v>7</v>
      </c>
      <c r="AW57" s="130">
        <f t="shared" si="6"/>
        <v>2026</v>
      </c>
      <c r="BB57" s="57"/>
      <c r="BF57" s="12"/>
      <c r="BG57" s="6"/>
      <c r="BI57" s="1"/>
      <c r="BJ57" s="6"/>
      <c r="BL57" s="56"/>
    </row>
    <row r="58" spans="2:64" x14ac:dyDescent="0.25">
      <c r="B58" s="93">
        <v>46251</v>
      </c>
      <c r="C58" s="47">
        <v>2721894.06</v>
      </c>
      <c r="D58" s="47">
        <v>3399063.19</v>
      </c>
      <c r="E58" s="94">
        <v>6120957.25</v>
      </c>
      <c r="H58" s="100">
        <v>46251</v>
      </c>
      <c r="I58" s="49">
        <v>3007676.44</v>
      </c>
      <c r="J58" s="49">
        <v>189694.15</v>
      </c>
      <c r="K58" s="101">
        <v>3197370.59</v>
      </c>
      <c r="N58" s="107">
        <v>46249</v>
      </c>
      <c r="O58" s="54">
        <v>61817948.140000001</v>
      </c>
      <c r="P58" s="54">
        <v>961681.81</v>
      </c>
      <c r="Q58" s="108">
        <v>62779629.950000003</v>
      </c>
      <c r="U58" s="31"/>
      <c r="V58" s="31"/>
      <c r="W58" s="31"/>
      <c r="Z58"/>
      <c r="AA58" s="31"/>
      <c r="AB58" s="31"/>
      <c r="AC58" s="31"/>
      <c r="AF58"/>
      <c r="AG58" s="31"/>
      <c r="AH58" s="31"/>
      <c r="AI58" s="31"/>
      <c r="AM58" s="31"/>
      <c r="AN58" s="31"/>
      <c r="AO58" s="31"/>
      <c r="AR58" s="125">
        <f t="shared" si="1"/>
        <v>46251</v>
      </c>
      <c r="AS58" s="31">
        <f t="shared" si="2"/>
        <v>2721894.06</v>
      </c>
      <c r="AT58" s="31">
        <f t="shared" si="3"/>
        <v>3399063.19</v>
      </c>
      <c r="AU58" s="126">
        <f t="shared" si="4"/>
        <v>6120957.25</v>
      </c>
      <c r="AV58" s="130">
        <f t="shared" si="5"/>
        <v>8</v>
      </c>
      <c r="AW58" s="130">
        <f t="shared" si="6"/>
        <v>2026</v>
      </c>
      <c r="BB58" s="57"/>
      <c r="BF58" s="12"/>
      <c r="BG58" s="6"/>
      <c r="BI58" s="1"/>
      <c r="BJ58" s="6"/>
      <c r="BL58" s="56"/>
    </row>
    <row r="59" spans="2:64" x14ac:dyDescent="0.25">
      <c r="B59" s="93">
        <v>46280</v>
      </c>
      <c r="C59" s="47">
        <v>2722060.09</v>
      </c>
      <c r="D59" s="47">
        <v>2971338.19</v>
      </c>
      <c r="E59" s="94">
        <v>5693398.2800000003</v>
      </c>
      <c r="H59" s="100">
        <v>46280</v>
      </c>
      <c r="I59" s="49">
        <v>3007859.91</v>
      </c>
      <c r="J59" s="49">
        <v>149998.97</v>
      </c>
      <c r="K59" s="101">
        <v>3157858.88</v>
      </c>
      <c r="N59" s="107">
        <v>46280</v>
      </c>
      <c r="O59" s="54">
        <v>61869228.479999997</v>
      </c>
      <c r="P59" s="54">
        <v>935532.15</v>
      </c>
      <c r="Q59" s="108">
        <v>62804760.630000003</v>
      </c>
      <c r="U59" s="31"/>
      <c r="V59" s="31"/>
      <c r="W59" s="31"/>
      <c r="Z59"/>
      <c r="AA59" s="31"/>
      <c r="AB59" s="31"/>
      <c r="AC59" s="31"/>
      <c r="AF59"/>
      <c r="AG59" s="31"/>
      <c r="AH59" s="31"/>
      <c r="AI59" s="31"/>
      <c r="AM59" s="31"/>
      <c r="AN59" s="31"/>
      <c r="AO59" s="31"/>
      <c r="AR59" s="125">
        <f t="shared" si="1"/>
        <v>46280</v>
      </c>
      <c r="AS59" s="31">
        <f t="shared" si="2"/>
        <v>2722060.09</v>
      </c>
      <c r="AT59" s="31">
        <f t="shared" si="3"/>
        <v>2971338.19</v>
      </c>
      <c r="AU59" s="126">
        <f t="shared" si="4"/>
        <v>5693398.2800000003</v>
      </c>
      <c r="AV59" s="130">
        <f t="shared" si="5"/>
        <v>9</v>
      </c>
      <c r="AW59" s="130">
        <f t="shared" si="6"/>
        <v>2026</v>
      </c>
      <c r="BB59" s="57"/>
      <c r="BF59" s="12"/>
      <c r="BG59" s="6"/>
      <c r="BI59" s="1"/>
      <c r="BJ59" s="6"/>
      <c r="BL59" s="56"/>
    </row>
    <row r="60" spans="2:64" x14ac:dyDescent="0.25">
      <c r="B60" s="93">
        <v>46310</v>
      </c>
      <c r="C60" s="47">
        <v>2722231.58</v>
      </c>
      <c r="D60" s="47">
        <v>3058350.96</v>
      </c>
      <c r="E60" s="94">
        <v>5780582.54</v>
      </c>
      <c r="H60" s="100">
        <v>46310</v>
      </c>
      <c r="I60" s="49">
        <v>3008049.4</v>
      </c>
      <c r="J60" s="49">
        <v>137937.10999999999</v>
      </c>
      <c r="K60" s="101">
        <v>3145986.51</v>
      </c>
      <c r="N60" s="107">
        <v>46310</v>
      </c>
      <c r="O60" s="54">
        <v>61920551.369999997</v>
      </c>
      <c r="P60" s="54">
        <v>879977.62</v>
      </c>
      <c r="Q60" s="108">
        <v>62800528.990000002</v>
      </c>
      <c r="U60" s="31"/>
      <c r="V60" s="31"/>
      <c r="W60" s="31"/>
      <c r="Z60"/>
      <c r="AA60" s="31"/>
      <c r="AB60" s="31"/>
      <c r="AC60" s="31"/>
      <c r="AF60"/>
      <c r="AG60" s="31"/>
      <c r="AH60" s="31"/>
      <c r="AI60" s="31"/>
      <c r="AM60" s="31"/>
      <c r="AN60" s="31"/>
      <c r="AO60" s="31"/>
      <c r="AR60" s="125">
        <f t="shared" si="1"/>
        <v>46310</v>
      </c>
      <c r="AS60" s="31">
        <f t="shared" si="2"/>
        <v>2722231.58</v>
      </c>
      <c r="AT60" s="31">
        <f t="shared" si="3"/>
        <v>3058350.96</v>
      </c>
      <c r="AU60" s="126">
        <f t="shared" si="4"/>
        <v>5780582.54</v>
      </c>
      <c r="AV60" s="130">
        <f t="shared" si="5"/>
        <v>10</v>
      </c>
      <c r="AW60" s="130">
        <f t="shared" si="6"/>
        <v>2026</v>
      </c>
      <c r="BB60" s="57"/>
      <c r="BF60" s="12"/>
      <c r="BG60" s="6"/>
      <c r="BI60" s="1"/>
      <c r="BJ60" s="6"/>
      <c r="BL60" s="56"/>
    </row>
    <row r="61" spans="2:64" x14ac:dyDescent="0.25">
      <c r="B61" s="93">
        <v>46342</v>
      </c>
      <c r="C61" s="47">
        <v>2722413.97</v>
      </c>
      <c r="D61" s="47">
        <v>3246805.35</v>
      </c>
      <c r="E61" s="94">
        <v>5969219.3200000003</v>
      </c>
      <c r="H61" s="100">
        <v>46342</v>
      </c>
      <c r="I61" s="49">
        <v>3008250.94</v>
      </c>
      <c r="J61" s="49">
        <v>128789.24</v>
      </c>
      <c r="K61" s="101">
        <v>3137040.18</v>
      </c>
      <c r="N61" s="107">
        <v>46341</v>
      </c>
      <c r="O61" s="54">
        <v>61970571</v>
      </c>
      <c r="P61" s="54">
        <v>885611.73</v>
      </c>
      <c r="Q61" s="108">
        <v>62856182.729999997</v>
      </c>
      <c r="U61" s="31"/>
      <c r="V61" s="31"/>
      <c r="W61" s="31"/>
      <c r="Z61"/>
      <c r="AA61" s="31"/>
      <c r="AB61" s="31"/>
      <c r="AC61" s="31"/>
      <c r="AF61"/>
      <c r="AG61" s="31"/>
      <c r="AH61" s="31"/>
      <c r="AI61" s="31"/>
      <c r="AM61" s="31"/>
      <c r="AN61" s="31"/>
      <c r="AO61" s="31"/>
      <c r="AR61" s="125">
        <f t="shared" si="1"/>
        <v>46342</v>
      </c>
      <c r="AS61" s="31">
        <f t="shared" si="2"/>
        <v>2722413.97</v>
      </c>
      <c r="AT61" s="31">
        <f t="shared" si="3"/>
        <v>3246805.35</v>
      </c>
      <c r="AU61" s="126">
        <f t="shared" si="4"/>
        <v>5969219.3200000003</v>
      </c>
      <c r="AV61" s="130">
        <f t="shared" si="5"/>
        <v>11</v>
      </c>
      <c r="AW61" s="130">
        <f t="shared" si="6"/>
        <v>2026</v>
      </c>
      <c r="BB61" s="57"/>
      <c r="BF61" s="12"/>
      <c r="BG61" s="6"/>
      <c r="BI61" s="1"/>
      <c r="BJ61" s="6"/>
      <c r="BL61" s="56"/>
    </row>
    <row r="62" spans="2:64" x14ac:dyDescent="0.25">
      <c r="B62" s="93">
        <v>46371</v>
      </c>
      <c r="C62" s="47">
        <v>2722580.04</v>
      </c>
      <c r="D62" s="47">
        <v>2926648.3</v>
      </c>
      <c r="E62" s="94">
        <v>5649228.3399999999</v>
      </c>
      <c r="H62" s="100">
        <v>46371</v>
      </c>
      <c r="I62" s="49">
        <v>3008434.44</v>
      </c>
      <c r="J62" s="49">
        <v>100018.41</v>
      </c>
      <c r="K62" s="101">
        <v>3108452.85</v>
      </c>
      <c r="N62" s="107">
        <v>46371</v>
      </c>
      <c r="O62" s="54">
        <v>62024549.409999996</v>
      </c>
      <c r="P62" s="54">
        <v>830802.22</v>
      </c>
      <c r="Q62" s="108">
        <v>62855351.630000003</v>
      </c>
      <c r="U62" s="31"/>
      <c r="V62" s="31"/>
      <c r="W62" s="31"/>
      <c r="Z62"/>
      <c r="AA62" s="31"/>
      <c r="AB62" s="31"/>
      <c r="AC62" s="31"/>
      <c r="AF62"/>
      <c r="AG62" s="31"/>
      <c r="AH62" s="31"/>
      <c r="AI62" s="31"/>
      <c r="AM62" s="31"/>
      <c r="AN62" s="31"/>
      <c r="AO62" s="31"/>
      <c r="AR62" s="125">
        <f t="shared" si="1"/>
        <v>46371</v>
      </c>
      <c r="AS62" s="31">
        <f t="shared" si="2"/>
        <v>2722580.04</v>
      </c>
      <c r="AT62" s="31">
        <f t="shared" si="3"/>
        <v>2926648.3</v>
      </c>
      <c r="AU62" s="126">
        <f t="shared" si="4"/>
        <v>5649228.3399999999</v>
      </c>
      <c r="AV62" s="130">
        <f t="shared" si="5"/>
        <v>12</v>
      </c>
      <c r="AW62" s="130">
        <f t="shared" si="6"/>
        <v>2026</v>
      </c>
      <c r="BB62" s="57"/>
      <c r="BF62" s="12"/>
      <c r="BG62" s="6"/>
      <c r="BI62" s="1"/>
      <c r="BJ62" s="6"/>
      <c r="BL62" s="56"/>
    </row>
    <row r="63" spans="2:64" x14ac:dyDescent="0.25">
      <c r="B63" s="93">
        <v>46402</v>
      </c>
      <c r="C63" s="47">
        <v>2722757.01</v>
      </c>
      <c r="D63" s="47">
        <v>3113015.22</v>
      </c>
      <c r="E63" s="94">
        <v>5835772.2300000004</v>
      </c>
      <c r="H63" s="100">
        <v>46402</v>
      </c>
      <c r="I63" s="49">
        <v>3008629.99</v>
      </c>
      <c r="J63" s="49">
        <v>89115.62</v>
      </c>
      <c r="K63" s="101">
        <v>3097745.61</v>
      </c>
      <c r="N63" s="107">
        <v>46402</v>
      </c>
      <c r="O63" s="54">
        <v>62076001.140000001</v>
      </c>
      <c r="P63" s="54">
        <v>834733.17</v>
      </c>
      <c r="Q63" s="108">
        <v>62910734.310000002</v>
      </c>
      <c r="U63" s="31"/>
      <c r="V63" s="31"/>
      <c r="W63" s="31"/>
      <c r="Z63"/>
      <c r="AA63" s="31"/>
      <c r="AB63" s="31"/>
      <c r="AC63" s="31"/>
      <c r="AF63"/>
      <c r="AG63" s="31"/>
      <c r="AH63" s="31"/>
      <c r="AI63" s="31"/>
      <c r="AM63" s="31"/>
      <c r="AN63" s="31"/>
      <c r="AO63" s="31"/>
      <c r="AR63" s="125">
        <f t="shared" si="1"/>
        <v>46402</v>
      </c>
      <c r="AS63" s="31">
        <f t="shared" si="2"/>
        <v>2722757.01</v>
      </c>
      <c r="AT63" s="31">
        <f t="shared" si="3"/>
        <v>3113015.22</v>
      </c>
      <c r="AU63" s="126">
        <f t="shared" si="4"/>
        <v>5835772.2300000004</v>
      </c>
      <c r="AV63" s="130">
        <f t="shared" si="5"/>
        <v>1</v>
      </c>
      <c r="AW63" s="130">
        <f t="shared" si="6"/>
        <v>2027</v>
      </c>
      <c r="BB63" s="57"/>
      <c r="BF63" s="12"/>
      <c r="BG63" s="6"/>
      <c r="BI63" s="1"/>
      <c r="BJ63" s="6"/>
      <c r="BL63" s="56"/>
    </row>
    <row r="64" spans="2:64" x14ac:dyDescent="0.25">
      <c r="B64" s="93">
        <v>46433</v>
      </c>
      <c r="C64" s="47">
        <v>2722933.99</v>
      </c>
      <c r="D64" s="47">
        <v>3097086.9</v>
      </c>
      <c r="E64" s="94">
        <v>5820020.8899999997</v>
      </c>
      <c r="H64" s="100">
        <v>46433</v>
      </c>
      <c r="I64" s="49">
        <v>3008825.56</v>
      </c>
      <c r="J64" s="49">
        <v>71297.13</v>
      </c>
      <c r="K64" s="101">
        <v>3080122.69</v>
      </c>
      <c r="N64" s="107">
        <v>46433</v>
      </c>
      <c r="O64" s="54">
        <v>62127495.549999997</v>
      </c>
      <c r="P64" s="54">
        <v>808365.6</v>
      </c>
      <c r="Q64" s="108">
        <v>62935861.149999999</v>
      </c>
      <c r="U64" s="31"/>
      <c r="V64" s="31"/>
      <c r="W64" s="31"/>
      <c r="Z64"/>
      <c r="AA64" s="31"/>
      <c r="AB64" s="31"/>
      <c r="AC64" s="31"/>
      <c r="AF64"/>
      <c r="AG64" s="31"/>
      <c r="AH64" s="31"/>
      <c r="AI64" s="31"/>
      <c r="AM64" s="31"/>
      <c r="AN64" s="31"/>
      <c r="AO64" s="31"/>
      <c r="AR64" s="125">
        <f t="shared" si="1"/>
        <v>46433</v>
      </c>
      <c r="AS64" s="31">
        <f t="shared" si="2"/>
        <v>2722933.99</v>
      </c>
      <c r="AT64" s="31">
        <f t="shared" si="3"/>
        <v>3097086.9</v>
      </c>
      <c r="AU64" s="126">
        <f t="shared" si="4"/>
        <v>5820020.8899999997</v>
      </c>
      <c r="AV64" s="130">
        <f t="shared" si="5"/>
        <v>2</v>
      </c>
      <c r="AW64" s="130">
        <f t="shared" si="6"/>
        <v>2027</v>
      </c>
      <c r="BB64" s="57"/>
      <c r="BF64" s="12"/>
      <c r="BG64" s="6"/>
      <c r="BI64" s="1"/>
      <c r="BJ64" s="6"/>
      <c r="BL64" s="56"/>
    </row>
    <row r="65" spans="2:64" x14ac:dyDescent="0.25">
      <c r="B65" s="93">
        <v>46461</v>
      </c>
      <c r="C65" s="47">
        <v>2723094.64</v>
      </c>
      <c r="D65" s="47">
        <v>2782074.15</v>
      </c>
      <c r="E65" s="94">
        <v>5505168.79</v>
      </c>
      <c r="H65" s="100">
        <v>46461</v>
      </c>
      <c r="I65" s="49">
        <v>3009003.08</v>
      </c>
      <c r="J65" s="49">
        <v>48285.47</v>
      </c>
      <c r="K65" s="101">
        <v>3057288.55</v>
      </c>
      <c r="N65" s="107">
        <v>46461</v>
      </c>
      <c r="O65" s="54">
        <v>50873675.850000001</v>
      </c>
      <c r="P65" s="54">
        <v>704506.28</v>
      </c>
      <c r="Q65" s="108">
        <v>51578182.130000003</v>
      </c>
      <c r="U65" s="31"/>
      <c r="V65" s="31"/>
      <c r="W65" s="31"/>
      <c r="Z65"/>
      <c r="AA65" s="31"/>
      <c r="AB65" s="31"/>
      <c r="AC65" s="31"/>
      <c r="AF65"/>
      <c r="AG65" s="31"/>
      <c r="AH65" s="31"/>
      <c r="AI65" s="31"/>
      <c r="AM65" s="31"/>
      <c r="AN65" s="31"/>
      <c r="AO65" s="31"/>
      <c r="AR65" s="125">
        <f t="shared" si="1"/>
        <v>46461</v>
      </c>
      <c r="AS65" s="31">
        <f t="shared" si="2"/>
        <v>2723094.64</v>
      </c>
      <c r="AT65" s="31">
        <f t="shared" si="3"/>
        <v>2782074.15</v>
      </c>
      <c r="AU65" s="126">
        <f t="shared" si="4"/>
        <v>5505168.79</v>
      </c>
      <c r="AV65" s="130">
        <f t="shared" si="5"/>
        <v>3</v>
      </c>
      <c r="AW65" s="130">
        <f t="shared" si="6"/>
        <v>2027</v>
      </c>
      <c r="BB65" s="57"/>
      <c r="BF65" s="12"/>
      <c r="BG65" s="6"/>
      <c r="BI65" s="1"/>
      <c r="BJ65" s="6"/>
      <c r="BL65" s="56"/>
    </row>
    <row r="66" spans="2:64" x14ac:dyDescent="0.25">
      <c r="B66" s="93">
        <v>46492</v>
      </c>
      <c r="C66" s="47">
        <v>2723271.64</v>
      </c>
      <c r="D66" s="47">
        <v>3065205.63</v>
      </c>
      <c r="E66" s="94">
        <v>5788477.2699999996</v>
      </c>
      <c r="H66" s="100">
        <v>46492</v>
      </c>
      <c r="I66" s="49">
        <v>3009198.66</v>
      </c>
      <c r="J66" s="49">
        <v>35652.99</v>
      </c>
      <c r="K66" s="101">
        <v>3044851.65</v>
      </c>
      <c r="N66" s="107">
        <v>46492</v>
      </c>
      <c r="O66" s="54">
        <v>50916882.729999997</v>
      </c>
      <c r="P66" s="54">
        <v>759747.74</v>
      </c>
      <c r="Q66" s="108">
        <v>51676630.469999999</v>
      </c>
      <c r="U66" s="31"/>
      <c r="V66" s="31"/>
      <c r="W66" s="31"/>
      <c r="Z66"/>
      <c r="AA66" s="31"/>
      <c r="AB66" s="31"/>
      <c r="AC66" s="31"/>
      <c r="AF66"/>
      <c r="AG66" s="31"/>
      <c r="AH66" s="31"/>
      <c r="AI66" s="31"/>
      <c r="AM66" s="31"/>
      <c r="AN66" s="31"/>
      <c r="AO66" s="31"/>
      <c r="AR66" s="125">
        <f t="shared" si="1"/>
        <v>46492</v>
      </c>
      <c r="AS66" s="31">
        <f t="shared" si="2"/>
        <v>2723271.64</v>
      </c>
      <c r="AT66" s="31">
        <f t="shared" si="3"/>
        <v>3065205.63</v>
      </c>
      <c r="AU66" s="126">
        <f t="shared" si="4"/>
        <v>5788477.2699999996</v>
      </c>
      <c r="AV66" s="130">
        <f t="shared" si="5"/>
        <v>4</v>
      </c>
      <c r="AW66" s="130">
        <f t="shared" si="6"/>
        <v>2027</v>
      </c>
      <c r="BB66" s="57"/>
      <c r="BF66" s="12"/>
      <c r="BG66" s="6"/>
      <c r="BI66" s="1"/>
      <c r="BJ66" s="6"/>
      <c r="BL66" s="56"/>
    </row>
    <row r="67" spans="2:64" ht="15.75" thickBot="1" x14ac:dyDescent="0.3">
      <c r="B67" s="93">
        <v>46524</v>
      </c>
      <c r="C67" s="47">
        <v>2723454.1</v>
      </c>
      <c r="D67" s="47">
        <v>3148105.96</v>
      </c>
      <c r="E67" s="94">
        <v>5871560.0599999996</v>
      </c>
      <c r="H67" s="102">
        <v>46524</v>
      </c>
      <c r="I67" s="103">
        <v>3009400.27</v>
      </c>
      <c r="J67" s="103">
        <v>18405.490000000002</v>
      </c>
      <c r="K67" s="104">
        <v>3027805.76</v>
      </c>
      <c r="N67" s="107">
        <v>46522</v>
      </c>
      <c r="O67" s="54">
        <v>50958114.159999996</v>
      </c>
      <c r="P67" s="54">
        <v>716496.44</v>
      </c>
      <c r="Q67" s="108">
        <v>51674610.600000001</v>
      </c>
      <c r="U67" s="31"/>
      <c r="V67" s="31"/>
      <c r="W67" s="31"/>
      <c r="Z67"/>
      <c r="AA67" s="31"/>
      <c r="AB67" s="31"/>
      <c r="AC67" s="31"/>
      <c r="AF67"/>
      <c r="AG67" s="31"/>
      <c r="AH67" s="31"/>
      <c r="AI67" s="31"/>
      <c r="AM67" s="31"/>
      <c r="AN67" s="31"/>
      <c r="AO67" s="31"/>
      <c r="AR67" s="125">
        <f t="shared" si="1"/>
        <v>46524</v>
      </c>
      <c r="AS67" s="31">
        <f t="shared" si="2"/>
        <v>2723454.1</v>
      </c>
      <c r="AT67" s="31">
        <f t="shared" si="3"/>
        <v>3148105.96</v>
      </c>
      <c r="AU67" s="126">
        <f t="shared" si="4"/>
        <v>5871560.0599999996</v>
      </c>
      <c r="AV67" s="130">
        <f t="shared" si="5"/>
        <v>5</v>
      </c>
      <c r="AW67" s="130">
        <f t="shared" si="6"/>
        <v>2027</v>
      </c>
      <c r="BB67" s="57"/>
      <c r="BF67" s="12"/>
      <c r="BG67" s="6"/>
      <c r="BI67" s="1"/>
      <c r="BJ67" s="6"/>
      <c r="BL67" s="56"/>
    </row>
    <row r="68" spans="2:64" x14ac:dyDescent="0.25">
      <c r="B68" s="93">
        <v>46553</v>
      </c>
      <c r="C68" s="47">
        <v>2723620.23</v>
      </c>
      <c r="D68" s="47">
        <v>2837216.98</v>
      </c>
      <c r="E68" s="94">
        <v>5560837.21</v>
      </c>
      <c r="H68" s="1"/>
      <c r="I68" s="6"/>
      <c r="J68" s="6"/>
      <c r="K68" s="6"/>
      <c r="N68" s="107">
        <v>46553</v>
      </c>
      <c r="O68" s="54">
        <v>51000385.859999999</v>
      </c>
      <c r="P68" s="54">
        <v>720886.01</v>
      </c>
      <c r="Q68" s="108">
        <v>51721271.869999997</v>
      </c>
      <c r="U68" s="31"/>
      <c r="V68" s="31"/>
      <c r="W68" s="31"/>
      <c r="Z68"/>
      <c r="AA68" s="31"/>
      <c r="AB68" s="31"/>
      <c r="AC68" s="31"/>
      <c r="AF68"/>
      <c r="AG68" s="31"/>
      <c r="AH68" s="31"/>
      <c r="AI68" s="31"/>
      <c r="AM68" s="31"/>
      <c r="AN68" s="31"/>
      <c r="AO68" s="31"/>
      <c r="AR68" s="125">
        <f t="shared" ref="AR68:AR120" si="7">B68</f>
        <v>46553</v>
      </c>
      <c r="AS68" s="31">
        <f t="shared" ref="AS68:AS120" si="8">C68</f>
        <v>2723620.23</v>
      </c>
      <c r="AT68" s="31">
        <f t="shared" ref="AT68:AT120" si="9">D68</f>
        <v>2837216.98</v>
      </c>
      <c r="AU68" s="126">
        <f t="shared" ref="AU68:AU120" si="10">E68</f>
        <v>5560837.21</v>
      </c>
      <c r="AV68" s="130">
        <f t="shared" ref="AV68:AV131" si="11">MONTH(AR68)</f>
        <v>6</v>
      </c>
      <c r="AW68" s="130">
        <f t="shared" ref="AW68:AW131" si="12">YEAR(AR68)</f>
        <v>2027</v>
      </c>
      <c r="BB68" s="57"/>
      <c r="BF68" s="12"/>
      <c r="BG68" s="6"/>
      <c r="BI68" s="1"/>
      <c r="BJ68" s="6"/>
      <c r="BL68" s="56"/>
    </row>
    <row r="69" spans="2:64" x14ac:dyDescent="0.25">
      <c r="B69" s="93">
        <v>46583</v>
      </c>
      <c r="C69" s="47">
        <v>2723791.82</v>
      </c>
      <c r="D69" s="47">
        <v>2919588.87</v>
      </c>
      <c r="E69" s="94">
        <v>5643380.6900000004</v>
      </c>
      <c r="H69" s="1"/>
      <c r="I69" s="6"/>
      <c r="J69" s="6"/>
      <c r="K69" s="6"/>
      <c r="N69" s="107">
        <v>46583</v>
      </c>
      <c r="O69" s="54">
        <v>51042692.619999997</v>
      </c>
      <c r="P69" s="54">
        <v>676000.77</v>
      </c>
      <c r="Q69" s="108">
        <v>51718693.390000001</v>
      </c>
      <c r="U69" s="31"/>
      <c r="V69" s="31"/>
      <c r="W69" s="31"/>
      <c r="Z69"/>
      <c r="AA69" s="31"/>
      <c r="AB69" s="31"/>
      <c r="AC69" s="31"/>
      <c r="AF69"/>
      <c r="AG69" s="31"/>
      <c r="AH69" s="31"/>
      <c r="AI69" s="31"/>
      <c r="AM69" s="31"/>
      <c r="AN69" s="31"/>
      <c r="AO69" s="31"/>
      <c r="AR69" s="125">
        <f t="shared" si="7"/>
        <v>46583</v>
      </c>
      <c r="AS69" s="31">
        <f t="shared" si="8"/>
        <v>2723791.82</v>
      </c>
      <c r="AT69" s="31">
        <f t="shared" si="9"/>
        <v>2919588.87</v>
      </c>
      <c r="AU69" s="126">
        <f t="shared" si="10"/>
        <v>5643380.6900000004</v>
      </c>
      <c r="AV69" s="130">
        <f t="shared" si="11"/>
        <v>7</v>
      </c>
      <c r="AW69" s="130">
        <f t="shared" si="12"/>
        <v>2027</v>
      </c>
      <c r="BB69" s="57"/>
      <c r="BF69" s="12"/>
      <c r="BG69" s="6"/>
      <c r="BI69" s="1"/>
      <c r="BJ69" s="6"/>
      <c r="BL69" s="56"/>
    </row>
    <row r="70" spans="2:64" x14ac:dyDescent="0.25">
      <c r="B70" s="93">
        <v>46615</v>
      </c>
      <c r="C70" s="47">
        <v>2723974.31</v>
      </c>
      <c r="D70" s="47">
        <v>3098727.8</v>
      </c>
      <c r="E70" s="94">
        <v>5822702.1100000003</v>
      </c>
      <c r="H70" s="1"/>
      <c r="I70" s="6"/>
      <c r="J70" s="6"/>
      <c r="K70" s="6"/>
      <c r="N70" s="107">
        <v>46614</v>
      </c>
      <c r="O70" s="54">
        <v>51083109.090000004</v>
      </c>
      <c r="P70" s="54">
        <v>678946.8</v>
      </c>
      <c r="Q70" s="108">
        <v>51762055.890000001</v>
      </c>
      <c r="U70" s="31"/>
      <c r="V70" s="31"/>
      <c r="W70" s="31"/>
      <c r="Z70"/>
      <c r="AA70" s="31"/>
      <c r="AB70" s="31"/>
      <c r="AC70" s="31"/>
      <c r="AF70"/>
      <c r="AG70" s="31"/>
      <c r="AH70" s="31"/>
      <c r="AI70" s="31"/>
      <c r="AM70" s="31"/>
      <c r="AN70" s="31"/>
      <c r="AO70" s="31"/>
      <c r="AR70" s="125">
        <f t="shared" si="7"/>
        <v>46615</v>
      </c>
      <c r="AS70" s="31">
        <f t="shared" si="8"/>
        <v>2723974.31</v>
      </c>
      <c r="AT70" s="31">
        <f t="shared" si="9"/>
        <v>3098727.8</v>
      </c>
      <c r="AU70" s="126">
        <f t="shared" si="10"/>
        <v>5822702.1100000003</v>
      </c>
      <c r="AV70" s="130">
        <f t="shared" si="11"/>
        <v>8</v>
      </c>
      <c r="AW70" s="130">
        <f t="shared" si="12"/>
        <v>2027</v>
      </c>
      <c r="BB70" s="57"/>
      <c r="BF70" s="12"/>
      <c r="BG70" s="6"/>
      <c r="BI70" s="1"/>
      <c r="BJ70" s="6"/>
      <c r="BL70" s="56"/>
    </row>
    <row r="71" spans="2:64" x14ac:dyDescent="0.25">
      <c r="B71" s="93">
        <v>46645</v>
      </c>
      <c r="C71" s="47">
        <v>2724145.92</v>
      </c>
      <c r="D71" s="47">
        <v>2888738.82</v>
      </c>
      <c r="E71" s="94">
        <v>5612884.7400000002</v>
      </c>
      <c r="H71" s="1"/>
      <c r="I71" s="6"/>
      <c r="J71" s="6"/>
      <c r="K71" s="6"/>
      <c r="N71" s="107">
        <v>46645</v>
      </c>
      <c r="O71" s="54">
        <v>82370178.069999993</v>
      </c>
      <c r="P71" s="54">
        <v>657253.79</v>
      </c>
      <c r="Q71" s="108">
        <v>83027431.859999999</v>
      </c>
      <c r="U71" s="31"/>
      <c r="V71" s="31"/>
      <c r="W71" s="31"/>
      <c r="Z71"/>
      <c r="AA71" s="31"/>
      <c r="AB71" s="31"/>
      <c r="AC71" s="31"/>
      <c r="AF71"/>
      <c r="AG71" s="31"/>
      <c r="AH71" s="31"/>
      <c r="AI71" s="31"/>
      <c r="AM71" s="31"/>
      <c r="AN71" s="31"/>
      <c r="AO71" s="31"/>
      <c r="AR71" s="125">
        <f t="shared" si="7"/>
        <v>46645</v>
      </c>
      <c r="AS71" s="31">
        <f t="shared" si="8"/>
        <v>2724145.92</v>
      </c>
      <c r="AT71" s="31">
        <f t="shared" si="9"/>
        <v>2888738.82</v>
      </c>
      <c r="AU71" s="126">
        <f t="shared" si="10"/>
        <v>5612884.7400000002</v>
      </c>
      <c r="AV71" s="130">
        <f t="shared" si="11"/>
        <v>9</v>
      </c>
      <c r="AW71" s="130">
        <f t="shared" si="12"/>
        <v>2027</v>
      </c>
      <c r="BB71" s="57"/>
      <c r="BF71" s="12"/>
      <c r="BG71" s="6"/>
      <c r="BI71" s="1"/>
      <c r="BJ71" s="6"/>
      <c r="BL71" s="56"/>
    </row>
    <row r="72" spans="2:64" x14ac:dyDescent="0.25">
      <c r="B72" s="93">
        <v>46675</v>
      </c>
      <c r="C72" s="47">
        <v>2724317.54</v>
      </c>
      <c r="D72" s="47">
        <v>2873305.02</v>
      </c>
      <c r="E72" s="94">
        <v>5597622.5599999996</v>
      </c>
      <c r="H72" s="1"/>
      <c r="I72" s="6"/>
      <c r="J72" s="6"/>
      <c r="K72" s="6"/>
      <c r="N72" s="107">
        <v>46675</v>
      </c>
      <c r="O72" s="54">
        <v>82440134.849999994</v>
      </c>
      <c r="P72" s="54">
        <v>615001.53</v>
      </c>
      <c r="Q72" s="108">
        <v>83055136.379999995</v>
      </c>
      <c r="U72" s="31"/>
      <c r="V72" s="31"/>
      <c r="W72" s="31"/>
      <c r="Z72"/>
      <c r="AA72" s="31"/>
      <c r="AB72" s="31"/>
      <c r="AC72" s="31"/>
      <c r="AF72"/>
      <c r="AG72" s="31"/>
      <c r="AH72" s="31"/>
      <c r="AI72" s="31"/>
      <c r="AM72" s="31"/>
      <c r="AN72" s="31"/>
      <c r="AO72" s="31"/>
      <c r="AR72" s="125">
        <f t="shared" si="7"/>
        <v>46675</v>
      </c>
      <c r="AS72" s="31">
        <f t="shared" si="8"/>
        <v>2724317.54</v>
      </c>
      <c r="AT72" s="31">
        <f t="shared" si="9"/>
        <v>2873305.02</v>
      </c>
      <c r="AU72" s="126">
        <f t="shared" si="10"/>
        <v>5597622.5599999996</v>
      </c>
      <c r="AV72" s="130">
        <f t="shared" si="11"/>
        <v>10</v>
      </c>
      <c r="AW72" s="130">
        <f t="shared" si="12"/>
        <v>2027</v>
      </c>
      <c r="BB72" s="57"/>
      <c r="BF72" s="12"/>
      <c r="BG72" s="6"/>
      <c r="BI72" s="1"/>
      <c r="BJ72" s="6"/>
      <c r="BL72" s="56"/>
    </row>
    <row r="73" spans="2:64" x14ac:dyDescent="0.25">
      <c r="B73" s="93">
        <v>46707</v>
      </c>
      <c r="C73" s="47">
        <v>2724500.07</v>
      </c>
      <c r="D73" s="47">
        <v>3049336.77</v>
      </c>
      <c r="E73" s="94">
        <v>5773836.8399999999</v>
      </c>
      <c r="H73" s="1"/>
      <c r="I73" s="6"/>
      <c r="J73" s="6"/>
      <c r="K73" s="6"/>
      <c r="N73" s="107">
        <v>46706</v>
      </c>
      <c r="O73" s="54">
        <v>82505101.370000005</v>
      </c>
      <c r="P73" s="54">
        <v>589828.23</v>
      </c>
      <c r="Q73" s="108">
        <v>83094929.599999994</v>
      </c>
      <c r="U73" s="31"/>
      <c r="V73" s="31"/>
      <c r="W73" s="31"/>
      <c r="Z73"/>
      <c r="AA73" s="31"/>
      <c r="AB73" s="31"/>
      <c r="AC73" s="31"/>
      <c r="AF73"/>
      <c r="AG73" s="31"/>
      <c r="AH73" s="31"/>
      <c r="AI73" s="31"/>
      <c r="AM73" s="31"/>
      <c r="AN73" s="31"/>
      <c r="AO73" s="31"/>
      <c r="AR73" s="125">
        <f t="shared" si="7"/>
        <v>46707</v>
      </c>
      <c r="AS73" s="31">
        <f t="shared" si="8"/>
        <v>2724500.07</v>
      </c>
      <c r="AT73" s="31">
        <f t="shared" si="9"/>
        <v>3049336.77</v>
      </c>
      <c r="AU73" s="126">
        <f t="shared" si="10"/>
        <v>5773836.8399999999</v>
      </c>
      <c r="AV73" s="130">
        <f t="shared" si="11"/>
        <v>11</v>
      </c>
      <c r="AW73" s="130">
        <f t="shared" si="12"/>
        <v>2027</v>
      </c>
      <c r="BB73" s="57"/>
      <c r="BF73" s="12"/>
      <c r="BG73" s="6"/>
      <c r="BI73" s="1"/>
      <c r="BJ73" s="6"/>
      <c r="BL73" s="56"/>
    </row>
    <row r="74" spans="2:64" x14ac:dyDescent="0.25">
      <c r="B74" s="93">
        <v>46736</v>
      </c>
      <c r="C74" s="47">
        <v>2724666.27</v>
      </c>
      <c r="D74" s="47">
        <v>2747722.39</v>
      </c>
      <c r="E74" s="94">
        <v>5472388.6600000001</v>
      </c>
      <c r="H74" s="1"/>
      <c r="I74" s="6"/>
      <c r="J74" s="6"/>
      <c r="K74" s="6"/>
      <c r="N74" s="107">
        <v>46736</v>
      </c>
      <c r="O74" s="54">
        <v>82575477.530000001</v>
      </c>
      <c r="P74" s="54">
        <v>535358.47</v>
      </c>
      <c r="Q74" s="108">
        <v>83110836</v>
      </c>
      <c r="U74" s="31"/>
      <c r="V74" s="31"/>
      <c r="W74" s="31"/>
      <c r="Z74"/>
      <c r="AA74" s="31"/>
      <c r="AB74" s="31"/>
      <c r="AC74" s="31"/>
      <c r="AF74"/>
      <c r="AG74" s="31"/>
      <c r="AH74" s="31"/>
      <c r="AI74" s="31"/>
      <c r="AM74" s="31"/>
      <c r="AN74" s="31"/>
      <c r="AO74" s="31"/>
      <c r="AR74" s="125">
        <f t="shared" si="7"/>
        <v>46736</v>
      </c>
      <c r="AS74" s="31">
        <f t="shared" si="8"/>
        <v>2724666.27</v>
      </c>
      <c r="AT74" s="31">
        <f t="shared" si="9"/>
        <v>2747722.39</v>
      </c>
      <c r="AU74" s="126">
        <f t="shared" si="10"/>
        <v>5472388.6600000001</v>
      </c>
      <c r="AV74" s="130">
        <f t="shared" si="11"/>
        <v>12</v>
      </c>
      <c r="AW74" s="130">
        <f t="shared" si="12"/>
        <v>2027</v>
      </c>
      <c r="BB74" s="57"/>
      <c r="BF74" s="12"/>
      <c r="BG74" s="6"/>
      <c r="BI74" s="1"/>
      <c r="BJ74" s="6"/>
      <c r="BL74" s="56"/>
    </row>
    <row r="75" spans="2:64" x14ac:dyDescent="0.25">
      <c r="B75" s="93">
        <v>46769</v>
      </c>
      <c r="C75" s="47">
        <v>2724854.27</v>
      </c>
      <c r="D75" s="47">
        <v>3110603.72</v>
      </c>
      <c r="E75" s="94">
        <v>5835457.9900000002</v>
      </c>
      <c r="H75" s="1"/>
      <c r="I75" s="6"/>
      <c r="J75" s="6"/>
      <c r="K75" s="6"/>
      <c r="N75" s="107">
        <v>46767</v>
      </c>
      <c r="O75" s="54">
        <v>82643835.150000006</v>
      </c>
      <c r="P75" s="54">
        <v>521077.89</v>
      </c>
      <c r="Q75" s="108">
        <v>83164913.040000007</v>
      </c>
      <c r="U75" s="31"/>
      <c r="V75" s="31"/>
      <c r="W75" s="31"/>
      <c r="Z75"/>
      <c r="AA75" s="31"/>
      <c r="AB75" s="31"/>
      <c r="AC75" s="31"/>
      <c r="AF75"/>
      <c r="AG75" s="31"/>
      <c r="AH75" s="31"/>
      <c r="AI75" s="31"/>
      <c r="AM75" s="31"/>
      <c r="AN75" s="31"/>
      <c r="AO75" s="31"/>
      <c r="AR75" s="125">
        <f t="shared" si="7"/>
        <v>46769</v>
      </c>
      <c r="AS75" s="31">
        <f t="shared" si="8"/>
        <v>2724854.27</v>
      </c>
      <c r="AT75" s="31">
        <f t="shared" si="9"/>
        <v>3110603.72</v>
      </c>
      <c r="AU75" s="126">
        <f t="shared" si="10"/>
        <v>5835457.9900000002</v>
      </c>
      <c r="AV75" s="130">
        <f t="shared" si="11"/>
        <v>1</v>
      </c>
      <c r="AW75" s="130">
        <f t="shared" si="12"/>
        <v>2028</v>
      </c>
      <c r="BB75" s="57"/>
      <c r="BF75" s="12"/>
      <c r="BG75" s="6"/>
      <c r="BI75" s="1"/>
      <c r="BJ75" s="6"/>
      <c r="BL75" s="56"/>
    </row>
    <row r="76" spans="2:64" x14ac:dyDescent="0.25">
      <c r="B76" s="93">
        <v>46798</v>
      </c>
      <c r="C76" s="47">
        <v>2725020.49</v>
      </c>
      <c r="D76" s="47">
        <v>2717880.93</v>
      </c>
      <c r="E76" s="94">
        <v>5442901.4199999999</v>
      </c>
      <c r="H76" s="1"/>
      <c r="I76" s="6"/>
      <c r="J76" s="6"/>
      <c r="K76" s="6"/>
      <c r="N76" s="107">
        <v>46798</v>
      </c>
      <c r="O76" s="54">
        <v>82719439.209999993</v>
      </c>
      <c r="P76" s="54">
        <v>485525.61</v>
      </c>
      <c r="Q76" s="108">
        <v>83204964.819999993</v>
      </c>
      <c r="U76" s="31"/>
      <c r="V76" s="31"/>
      <c r="W76" s="31"/>
      <c r="Z76"/>
      <c r="AA76" s="31"/>
      <c r="AB76" s="31"/>
      <c r="AC76" s="31"/>
      <c r="AF76"/>
      <c r="AG76" s="31"/>
      <c r="AH76" s="31"/>
      <c r="AI76" s="31"/>
      <c r="AM76" s="31"/>
      <c r="AN76" s="31"/>
      <c r="AO76" s="31"/>
      <c r="AR76" s="125">
        <f t="shared" si="7"/>
        <v>46798</v>
      </c>
      <c r="AS76" s="31">
        <f t="shared" si="8"/>
        <v>2725020.49</v>
      </c>
      <c r="AT76" s="31">
        <f t="shared" si="9"/>
        <v>2717880.93</v>
      </c>
      <c r="AU76" s="126">
        <f t="shared" si="10"/>
        <v>5442901.4199999999</v>
      </c>
      <c r="AV76" s="130">
        <f t="shared" si="11"/>
        <v>2</v>
      </c>
      <c r="AW76" s="130">
        <f t="shared" si="12"/>
        <v>2028</v>
      </c>
      <c r="BB76" s="57"/>
      <c r="BF76" s="12"/>
      <c r="BG76" s="6"/>
      <c r="BI76" s="1"/>
      <c r="BJ76" s="6"/>
      <c r="BL76" s="56"/>
    </row>
    <row r="77" spans="2:64" x14ac:dyDescent="0.25">
      <c r="B77" s="93">
        <v>46827</v>
      </c>
      <c r="C77" s="47">
        <v>2725186.71</v>
      </c>
      <c r="D77" s="47">
        <v>2702946.46</v>
      </c>
      <c r="E77" s="94">
        <v>5428133.1699999999</v>
      </c>
      <c r="H77" s="1"/>
      <c r="I77" s="6"/>
      <c r="J77" s="6"/>
      <c r="K77" s="6"/>
      <c r="N77" s="107">
        <v>46827</v>
      </c>
      <c r="O77" s="54">
        <v>199428.19</v>
      </c>
      <c r="P77" s="54">
        <v>419611.22</v>
      </c>
      <c r="Q77" s="108">
        <v>619039.41</v>
      </c>
      <c r="U77" s="31"/>
      <c r="V77" s="31"/>
      <c r="W77" s="31"/>
      <c r="Z77"/>
      <c r="AA77" s="31"/>
      <c r="AB77" s="31"/>
      <c r="AC77" s="31"/>
      <c r="AF77"/>
      <c r="AG77" s="31"/>
      <c r="AH77" s="31"/>
      <c r="AI77" s="31"/>
      <c r="AM77" s="31"/>
      <c r="AN77" s="31"/>
      <c r="AO77" s="31"/>
      <c r="AR77" s="125">
        <f t="shared" si="7"/>
        <v>46827</v>
      </c>
      <c r="AS77" s="31">
        <f t="shared" si="8"/>
        <v>2725186.71</v>
      </c>
      <c r="AT77" s="31">
        <f t="shared" si="9"/>
        <v>2702946.46</v>
      </c>
      <c r="AU77" s="126">
        <f t="shared" si="10"/>
        <v>5428133.1699999999</v>
      </c>
      <c r="AV77" s="130">
        <f t="shared" si="11"/>
        <v>3</v>
      </c>
      <c r="AW77" s="130">
        <f t="shared" si="12"/>
        <v>2028</v>
      </c>
      <c r="BB77" s="57"/>
      <c r="BF77" s="12"/>
      <c r="BG77" s="6"/>
      <c r="BI77" s="1"/>
      <c r="BJ77" s="6"/>
      <c r="BL77" s="56"/>
    </row>
    <row r="78" spans="2:64" x14ac:dyDescent="0.25">
      <c r="B78" s="93">
        <v>46860</v>
      </c>
      <c r="C78" s="47">
        <v>2725374.75</v>
      </c>
      <c r="D78" s="47">
        <v>3059631.06</v>
      </c>
      <c r="E78" s="94">
        <v>5785005.8099999996</v>
      </c>
      <c r="H78" s="1"/>
      <c r="I78" s="6"/>
      <c r="J78" s="6"/>
      <c r="K78" s="6"/>
      <c r="N78" s="107">
        <v>46858</v>
      </c>
      <c r="O78" s="54">
        <v>199597.22</v>
      </c>
      <c r="P78" s="54">
        <v>418637.77</v>
      </c>
      <c r="Q78" s="108">
        <v>618234.99</v>
      </c>
      <c r="U78" s="31"/>
      <c r="V78" s="31"/>
      <c r="W78" s="31"/>
      <c r="Z78"/>
      <c r="AA78" s="31"/>
      <c r="AB78" s="31"/>
      <c r="AC78" s="31"/>
      <c r="AF78"/>
      <c r="AG78" s="31"/>
      <c r="AH78" s="31"/>
      <c r="AI78" s="31"/>
      <c r="AM78" s="31"/>
      <c r="AN78" s="31"/>
      <c r="AO78" s="31"/>
      <c r="AR78" s="125">
        <f t="shared" si="7"/>
        <v>46860</v>
      </c>
      <c r="AS78" s="31">
        <f t="shared" si="8"/>
        <v>2725374.75</v>
      </c>
      <c r="AT78" s="31">
        <f t="shared" si="9"/>
        <v>3059631.06</v>
      </c>
      <c r="AU78" s="126">
        <f t="shared" si="10"/>
        <v>5785005.8099999996</v>
      </c>
      <c r="AV78" s="130">
        <f t="shared" si="11"/>
        <v>4</v>
      </c>
      <c r="AW78" s="130">
        <f t="shared" si="12"/>
        <v>2028</v>
      </c>
      <c r="BB78" s="57"/>
      <c r="BF78" s="12"/>
      <c r="BG78" s="6"/>
      <c r="BI78" s="1"/>
      <c r="BJ78" s="6"/>
      <c r="BL78" s="56"/>
    </row>
    <row r="79" spans="2:64" x14ac:dyDescent="0.25">
      <c r="B79" s="93">
        <v>46888</v>
      </c>
      <c r="C79" s="47">
        <v>2725535.55</v>
      </c>
      <c r="D79" s="47">
        <v>2580463.4700000002</v>
      </c>
      <c r="E79" s="94">
        <v>5305999.0199999996</v>
      </c>
      <c r="H79" s="1"/>
      <c r="I79" s="6"/>
      <c r="J79" s="6"/>
      <c r="K79" s="6"/>
      <c r="N79" s="107">
        <v>46888</v>
      </c>
      <c r="O79" s="54">
        <v>199755.27</v>
      </c>
      <c r="P79" s="54">
        <v>436961.62</v>
      </c>
      <c r="Q79" s="108">
        <v>636716.89</v>
      </c>
      <c r="U79" s="31"/>
      <c r="V79" s="31"/>
      <c r="W79" s="31"/>
      <c r="Z79"/>
      <c r="AA79" s="31"/>
      <c r="AB79" s="31"/>
      <c r="AC79" s="31"/>
      <c r="AF79"/>
      <c r="AG79" s="31"/>
      <c r="AH79" s="31"/>
      <c r="AI79" s="31"/>
      <c r="AM79" s="31"/>
      <c r="AN79" s="31"/>
      <c r="AO79" s="31"/>
      <c r="AR79" s="125">
        <f t="shared" si="7"/>
        <v>46888</v>
      </c>
      <c r="AS79" s="31">
        <f t="shared" si="8"/>
        <v>2725535.55</v>
      </c>
      <c r="AT79" s="31">
        <f t="shared" si="9"/>
        <v>2580463.4700000002</v>
      </c>
      <c r="AU79" s="126">
        <f t="shared" si="10"/>
        <v>5305999.0199999996</v>
      </c>
      <c r="AV79" s="130">
        <f t="shared" si="11"/>
        <v>5</v>
      </c>
      <c r="AW79" s="130">
        <f t="shared" si="12"/>
        <v>2028</v>
      </c>
      <c r="BB79" s="57"/>
      <c r="BF79" s="12"/>
      <c r="BG79" s="6"/>
      <c r="BI79" s="1"/>
      <c r="BJ79" s="6"/>
      <c r="BL79" s="56"/>
    </row>
    <row r="80" spans="2:64" x14ac:dyDescent="0.25">
      <c r="B80" s="93">
        <v>46920</v>
      </c>
      <c r="C80" s="47">
        <v>2725718.16</v>
      </c>
      <c r="D80" s="47">
        <v>2934006.64</v>
      </c>
      <c r="E80" s="94">
        <v>5659724.7999999998</v>
      </c>
      <c r="H80" s="1"/>
      <c r="I80" s="6"/>
      <c r="J80" s="6"/>
      <c r="K80" s="6"/>
      <c r="N80" s="107">
        <v>46919</v>
      </c>
      <c r="O80" s="54">
        <v>199924.56</v>
      </c>
      <c r="P80" s="54">
        <v>451830.88</v>
      </c>
      <c r="Q80" s="108">
        <v>651755.43999999994</v>
      </c>
      <c r="U80" s="31"/>
      <c r="V80" s="31"/>
      <c r="W80" s="31"/>
      <c r="Z80"/>
      <c r="AA80" s="31"/>
      <c r="AB80" s="31"/>
      <c r="AC80" s="31"/>
      <c r="AF80"/>
      <c r="AG80" s="31"/>
      <c r="AH80" s="31"/>
      <c r="AI80" s="31"/>
      <c r="AM80" s="31"/>
      <c r="AN80" s="31"/>
      <c r="AO80" s="31"/>
      <c r="AR80" s="125">
        <f t="shared" si="7"/>
        <v>46920</v>
      </c>
      <c r="AS80" s="31">
        <f t="shared" si="8"/>
        <v>2725718.16</v>
      </c>
      <c r="AT80" s="31">
        <f t="shared" si="9"/>
        <v>2934006.64</v>
      </c>
      <c r="AU80" s="126">
        <f t="shared" si="10"/>
        <v>5659724.7999999998</v>
      </c>
      <c r="AV80" s="130">
        <f t="shared" si="11"/>
        <v>6</v>
      </c>
      <c r="AW80" s="130">
        <f t="shared" si="12"/>
        <v>2028</v>
      </c>
      <c r="BB80" s="57"/>
      <c r="BF80" s="12"/>
      <c r="BG80" s="6"/>
      <c r="BI80" s="1"/>
      <c r="BJ80" s="6"/>
      <c r="BL80" s="56"/>
    </row>
    <row r="81" spans="2:64" x14ac:dyDescent="0.25">
      <c r="B81" s="93">
        <v>46951</v>
      </c>
      <c r="C81" s="47">
        <v>2725895.33</v>
      </c>
      <c r="D81" s="47">
        <v>2825935.69</v>
      </c>
      <c r="E81" s="94">
        <v>5551831.0199999996</v>
      </c>
      <c r="H81" s="1"/>
      <c r="I81" s="6"/>
      <c r="J81" s="6"/>
      <c r="K81" s="6"/>
      <c r="N81" s="107">
        <v>46949</v>
      </c>
      <c r="O81" s="54">
        <v>200090.4</v>
      </c>
      <c r="P81" s="54">
        <v>437531.3</v>
      </c>
      <c r="Q81" s="108">
        <v>637621.69999999995</v>
      </c>
      <c r="U81" s="31"/>
      <c r="V81" s="31"/>
      <c r="W81" s="31"/>
      <c r="Z81"/>
      <c r="AA81" s="31"/>
      <c r="AB81" s="31"/>
      <c r="AC81" s="31"/>
      <c r="AF81"/>
      <c r="AG81" s="31"/>
      <c r="AH81" s="31"/>
      <c r="AI81" s="31"/>
      <c r="AM81" s="31"/>
      <c r="AN81" s="31"/>
      <c r="AO81" s="31"/>
      <c r="AR81" s="125">
        <f t="shared" si="7"/>
        <v>46951</v>
      </c>
      <c r="AS81" s="31">
        <f t="shared" si="8"/>
        <v>2725895.33</v>
      </c>
      <c r="AT81" s="31">
        <f t="shared" si="9"/>
        <v>2825935.69</v>
      </c>
      <c r="AU81" s="126">
        <f t="shared" si="10"/>
        <v>5551831.0199999996</v>
      </c>
      <c r="AV81" s="130">
        <f t="shared" si="11"/>
        <v>7</v>
      </c>
      <c r="AW81" s="130">
        <f t="shared" si="12"/>
        <v>2028</v>
      </c>
      <c r="BB81" s="57"/>
      <c r="BF81" s="12"/>
      <c r="BG81" s="6"/>
      <c r="BI81" s="1"/>
      <c r="BJ81" s="6"/>
      <c r="BL81" s="56"/>
    </row>
    <row r="82" spans="2:64" x14ac:dyDescent="0.25">
      <c r="B82" s="93">
        <v>46980</v>
      </c>
      <c r="C82" s="47">
        <v>2726061.61</v>
      </c>
      <c r="D82" s="47">
        <v>2628288.6800000002</v>
      </c>
      <c r="E82" s="94">
        <v>5354350.29</v>
      </c>
      <c r="H82" s="1"/>
      <c r="I82" s="6"/>
      <c r="J82" s="6"/>
      <c r="K82" s="6"/>
      <c r="N82" s="107">
        <v>46980</v>
      </c>
      <c r="O82" s="54">
        <v>200256.73</v>
      </c>
      <c r="P82" s="54">
        <v>452412.59</v>
      </c>
      <c r="Q82" s="108">
        <v>652669.31999999995</v>
      </c>
      <c r="U82" s="31"/>
      <c r="V82" s="31"/>
      <c r="W82" s="31"/>
      <c r="Z82"/>
      <c r="AA82" s="31"/>
      <c r="AB82" s="31"/>
      <c r="AC82" s="31"/>
      <c r="AF82"/>
      <c r="AG82" s="31"/>
      <c r="AH82" s="31"/>
      <c r="AI82" s="31"/>
      <c r="AM82" s="31"/>
      <c r="AN82" s="31"/>
      <c r="AO82" s="31"/>
      <c r="AR82" s="125">
        <f t="shared" si="7"/>
        <v>46980</v>
      </c>
      <c r="AS82" s="31">
        <f t="shared" si="8"/>
        <v>2726061.61</v>
      </c>
      <c r="AT82" s="31">
        <f t="shared" si="9"/>
        <v>2628288.6800000002</v>
      </c>
      <c r="AU82" s="126">
        <f t="shared" si="10"/>
        <v>5354350.29</v>
      </c>
      <c r="AV82" s="130">
        <f t="shared" si="11"/>
        <v>8</v>
      </c>
      <c r="AW82" s="130">
        <f t="shared" si="12"/>
        <v>2028</v>
      </c>
      <c r="BB82" s="57"/>
      <c r="BF82" s="12"/>
      <c r="BG82" s="6"/>
      <c r="BI82" s="1"/>
      <c r="BJ82" s="6"/>
      <c r="BL82" s="56"/>
    </row>
    <row r="83" spans="2:64" x14ac:dyDescent="0.25">
      <c r="B83" s="93">
        <v>47011</v>
      </c>
      <c r="C83" s="47">
        <v>2726238.8</v>
      </c>
      <c r="D83" s="47">
        <v>2793991.29</v>
      </c>
      <c r="E83" s="94">
        <v>5520230.0899999999</v>
      </c>
      <c r="H83" s="1"/>
      <c r="I83" s="6"/>
      <c r="J83" s="6"/>
      <c r="K83" s="6"/>
      <c r="N83" s="107">
        <v>47011</v>
      </c>
      <c r="O83" s="54">
        <v>200426.46</v>
      </c>
      <c r="P83" s="54">
        <v>452708.72</v>
      </c>
      <c r="Q83" s="108">
        <v>653135.18000000005</v>
      </c>
      <c r="U83" s="31"/>
      <c r="V83" s="31"/>
      <c r="W83" s="31"/>
      <c r="Z83"/>
      <c r="AA83" s="31"/>
      <c r="AB83" s="31"/>
      <c r="AC83" s="31"/>
      <c r="AF83"/>
      <c r="AG83" s="31"/>
      <c r="AH83" s="31"/>
      <c r="AI83" s="31"/>
      <c r="AM83" s="31"/>
      <c r="AN83" s="31"/>
      <c r="AO83" s="31"/>
      <c r="AR83" s="125">
        <f t="shared" si="7"/>
        <v>47011</v>
      </c>
      <c r="AS83" s="31">
        <f t="shared" si="8"/>
        <v>2726238.8</v>
      </c>
      <c r="AT83" s="31">
        <f t="shared" si="9"/>
        <v>2793991.29</v>
      </c>
      <c r="AU83" s="126">
        <f t="shared" si="10"/>
        <v>5520230.0899999999</v>
      </c>
      <c r="AV83" s="130">
        <f t="shared" si="11"/>
        <v>9</v>
      </c>
      <c r="AW83" s="130">
        <f t="shared" si="12"/>
        <v>2028</v>
      </c>
      <c r="BB83" s="57"/>
      <c r="BF83" s="12"/>
      <c r="BG83" s="6"/>
      <c r="BI83" s="1"/>
      <c r="BJ83" s="6"/>
      <c r="BL83" s="56"/>
    </row>
    <row r="84" spans="2:64" x14ac:dyDescent="0.25">
      <c r="B84" s="93">
        <v>47042</v>
      </c>
      <c r="C84" s="47">
        <v>2726416.01</v>
      </c>
      <c r="D84" s="47">
        <v>2778021.61</v>
      </c>
      <c r="E84" s="94">
        <v>5504437.6200000001</v>
      </c>
      <c r="H84" s="1"/>
      <c r="I84" s="6"/>
      <c r="J84" s="6"/>
      <c r="K84" s="6"/>
      <c r="N84" s="107">
        <v>47041</v>
      </c>
      <c r="O84" s="54">
        <v>200580.85</v>
      </c>
      <c r="P84" s="54">
        <v>438358.03</v>
      </c>
      <c r="Q84" s="108">
        <v>638938.88</v>
      </c>
      <c r="U84" s="31"/>
      <c r="V84" s="31"/>
      <c r="W84" s="31"/>
      <c r="Z84"/>
      <c r="AA84" s="31"/>
      <c r="AB84" s="31"/>
      <c r="AC84" s="31"/>
      <c r="AF84"/>
      <c r="AG84" s="31"/>
      <c r="AH84" s="31"/>
      <c r="AI84" s="31"/>
      <c r="AM84" s="31"/>
      <c r="AN84" s="31"/>
      <c r="AO84" s="31"/>
      <c r="AR84" s="125">
        <f t="shared" si="7"/>
        <v>47042</v>
      </c>
      <c r="AS84" s="31">
        <f t="shared" si="8"/>
        <v>2726416.01</v>
      </c>
      <c r="AT84" s="31">
        <f t="shared" si="9"/>
        <v>2778021.61</v>
      </c>
      <c r="AU84" s="126">
        <f t="shared" si="10"/>
        <v>5504437.6200000001</v>
      </c>
      <c r="AV84" s="130">
        <f t="shared" si="11"/>
        <v>10</v>
      </c>
      <c r="AW84" s="130">
        <f t="shared" si="12"/>
        <v>2028</v>
      </c>
      <c r="BB84" s="57"/>
      <c r="BF84" s="12"/>
      <c r="BG84" s="6"/>
      <c r="BI84" s="1"/>
      <c r="BJ84" s="6"/>
      <c r="BL84" s="56"/>
    </row>
    <row r="85" spans="2:64" x14ac:dyDescent="0.25">
      <c r="B85" s="93">
        <v>47073</v>
      </c>
      <c r="C85" s="47">
        <v>2726593.23</v>
      </c>
      <c r="D85" s="47">
        <v>2762049.85</v>
      </c>
      <c r="E85" s="94">
        <v>5488643.0800000001</v>
      </c>
      <c r="H85" s="1"/>
      <c r="I85" s="6"/>
      <c r="J85" s="6"/>
      <c r="K85" s="6"/>
      <c r="N85" s="107">
        <v>47072</v>
      </c>
      <c r="O85" s="54">
        <v>200750.8</v>
      </c>
      <c r="P85" s="54">
        <v>453274.65</v>
      </c>
      <c r="Q85" s="108">
        <v>654025.44999999995</v>
      </c>
      <c r="U85" s="31"/>
      <c r="V85" s="31"/>
      <c r="W85" s="31"/>
      <c r="Z85"/>
      <c r="AA85" s="31"/>
      <c r="AB85" s="31"/>
      <c r="AC85" s="31"/>
      <c r="AF85"/>
      <c r="AG85" s="31"/>
      <c r="AH85" s="31"/>
      <c r="AI85" s="31"/>
      <c r="AM85" s="31"/>
      <c r="AN85" s="31"/>
      <c r="AO85" s="31"/>
      <c r="AR85" s="125">
        <f t="shared" si="7"/>
        <v>47073</v>
      </c>
      <c r="AS85" s="31">
        <f t="shared" si="8"/>
        <v>2726593.23</v>
      </c>
      <c r="AT85" s="31">
        <f t="shared" si="9"/>
        <v>2762049.85</v>
      </c>
      <c r="AU85" s="126">
        <f t="shared" si="10"/>
        <v>5488643.0800000001</v>
      </c>
      <c r="AV85" s="130">
        <f t="shared" si="11"/>
        <v>11</v>
      </c>
      <c r="AW85" s="130">
        <f t="shared" si="12"/>
        <v>2028</v>
      </c>
      <c r="BB85" s="57"/>
      <c r="BF85" s="12"/>
      <c r="BG85" s="6"/>
      <c r="BI85" s="1"/>
      <c r="BJ85" s="6"/>
      <c r="BL85" s="56"/>
    </row>
    <row r="86" spans="2:64" x14ac:dyDescent="0.25">
      <c r="B86" s="93">
        <v>47102</v>
      </c>
      <c r="C86" s="47">
        <v>2726759.55</v>
      </c>
      <c r="D86" s="47">
        <v>2568525.69</v>
      </c>
      <c r="E86" s="94">
        <v>5295285.24</v>
      </c>
      <c r="H86" s="1"/>
      <c r="I86" s="6"/>
      <c r="J86" s="6"/>
      <c r="K86" s="6"/>
      <c r="N86" s="107">
        <v>47102</v>
      </c>
      <c r="O86" s="54">
        <v>200933.99</v>
      </c>
      <c r="P86" s="54">
        <v>438965.75</v>
      </c>
      <c r="Q86" s="108">
        <v>639899.74</v>
      </c>
      <c r="U86" s="31"/>
      <c r="V86" s="31"/>
      <c r="W86" s="31"/>
      <c r="Z86"/>
      <c r="AA86" s="31"/>
      <c r="AB86" s="31"/>
      <c r="AC86" s="31"/>
      <c r="AF86"/>
      <c r="AG86" s="31"/>
      <c r="AH86" s="31"/>
      <c r="AI86" s="31"/>
      <c r="AM86" s="31"/>
      <c r="AN86" s="31"/>
      <c r="AO86" s="31"/>
      <c r="AR86" s="125">
        <f t="shared" si="7"/>
        <v>47102</v>
      </c>
      <c r="AS86" s="31">
        <f t="shared" si="8"/>
        <v>2726759.55</v>
      </c>
      <c r="AT86" s="31">
        <f t="shared" si="9"/>
        <v>2568525.69</v>
      </c>
      <c r="AU86" s="126">
        <f t="shared" si="10"/>
        <v>5295285.24</v>
      </c>
      <c r="AV86" s="130">
        <f t="shared" si="11"/>
        <v>12</v>
      </c>
      <c r="AW86" s="130">
        <f t="shared" si="12"/>
        <v>2028</v>
      </c>
      <c r="BB86" s="57"/>
      <c r="BF86" s="12"/>
      <c r="BG86" s="6"/>
      <c r="BI86" s="1"/>
      <c r="BJ86" s="6"/>
      <c r="BL86" s="56"/>
    </row>
    <row r="87" spans="2:64" x14ac:dyDescent="0.25">
      <c r="B87" s="93">
        <v>47133</v>
      </c>
      <c r="C87" s="47">
        <v>2726936.79</v>
      </c>
      <c r="D87" s="47">
        <v>2730089.13</v>
      </c>
      <c r="E87" s="94">
        <v>5457025.9199999999</v>
      </c>
      <c r="H87" s="1"/>
      <c r="I87" s="6"/>
      <c r="J87" s="6"/>
      <c r="K87" s="6"/>
      <c r="N87" s="107">
        <v>47133</v>
      </c>
      <c r="O87" s="54">
        <v>201084.76</v>
      </c>
      <c r="P87" s="54">
        <v>453858.94</v>
      </c>
      <c r="Q87" s="108">
        <v>654943.69999999995</v>
      </c>
      <c r="U87" s="31"/>
      <c r="V87" s="31"/>
      <c r="W87" s="31"/>
      <c r="Z87"/>
      <c r="AA87" s="31"/>
      <c r="AB87" s="31"/>
      <c r="AC87" s="31"/>
      <c r="AF87"/>
      <c r="AG87" s="31"/>
      <c r="AH87" s="31"/>
      <c r="AI87" s="31"/>
      <c r="AM87" s="31"/>
      <c r="AN87" s="31"/>
      <c r="AO87" s="31"/>
      <c r="AR87" s="125">
        <f t="shared" si="7"/>
        <v>47133</v>
      </c>
      <c r="AS87" s="31">
        <f t="shared" si="8"/>
        <v>2726936.79</v>
      </c>
      <c r="AT87" s="31">
        <f t="shared" si="9"/>
        <v>2730089.13</v>
      </c>
      <c r="AU87" s="126">
        <f t="shared" si="10"/>
        <v>5457025.9199999999</v>
      </c>
      <c r="AV87" s="130">
        <f t="shared" si="11"/>
        <v>1</v>
      </c>
      <c r="AW87" s="130">
        <f t="shared" si="12"/>
        <v>2029</v>
      </c>
      <c r="BB87" s="57"/>
      <c r="BF87" s="12"/>
      <c r="BG87" s="6"/>
      <c r="BI87" s="1"/>
      <c r="BJ87" s="6"/>
      <c r="BL87" s="56"/>
    </row>
    <row r="88" spans="2:64" x14ac:dyDescent="0.25">
      <c r="B88" s="93">
        <v>47164</v>
      </c>
      <c r="C88" s="47">
        <v>2727114.04</v>
      </c>
      <c r="D88" s="47">
        <v>2714111.16</v>
      </c>
      <c r="E88" s="94">
        <v>5441225.2000000002</v>
      </c>
      <c r="H88" s="1"/>
      <c r="I88" s="6"/>
      <c r="J88" s="6"/>
      <c r="K88" s="6"/>
      <c r="N88" s="107">
        <v>47164</v>
      </c>
      <c r="O88" s="54">
        <v>201259.15</v>
      </c>
      <c r="P88" s="54">
        <v>454164.92</v>
      </c>
      <c r="Q88" s="108">
        <v>655424.06999999995</v>
      </c>
      <c r="U88" s="31"/>
      <c r="V88" s="31"/>
      <c r="W88" s="31"/>
      <c r="Z88"/>
      <c r="AA88" s="31"/>
      <c r="AB88" s="31"/>
      <c r="AC88" s="31"/>
      <c r="AF88"/>
      <c r="AG88" s="31"/>
      <c r="AH88" s="31"/>
      <c r="AI88" s="31"/>
      <c r="AM88" s="31"/>
      <c r="AN88" s="31"/>
      <c r="AO88" s="31"/>
      <c r="AR88" s="125">
        <f t="shared" si="7"/>
        <v>47164</v>
      </c>
      <c r="AS88" s="31">
        <f t="shared" si="8"/>
        <v>2727114.04</v>
      </c>
      <c r="AT88" s="31">
        <f t="shared" si="9"/>
        <v>2714111.16</v>
      </c>
      <c r="AU88" s="126">
        <f t="shared" si="10"/>
        <v>5441225.2000000002</v>
      </c>
      <c r="AV88" s="130">
        <f t="shared" si="11"/>
        <v>2</v>
      </c>
      <c r="AW88" s="130">
        <f t="shared" si="12"/>
        <v>2029</v>
      </c>
      <c r="BB88" s="57"/>
      <c r="BF88" s="12"/>
      <c r="BG88" s="6"/>
      <c r="BI88" s="1"/>
      <c r="BJ88" s="6"/>
      <c r="BL88" s="56"/>
    </row>
    <row r="89" spans="2:64" x14ac:dyDescent="0.25">
      <c r="B89" s="93">
        <v>47192</v>
      </c>
      <c r="C89" s="47">
        <v>2727274.94</v>
      </c>
      <c r="D89" s="47">
        <v>2436228.34</v>
      </c>
      <c r="E89" s="94">
        <v>5163503.28</v>
      </c>
      <c r="H89" s="1"/>
      <c r="I89" s="6"/>
      <c r="J89" s="6"/>
      <c r="K89" s="6"/>
      <c r="N89" s="107">
        <v>47192</v>
      </c>
      <c r="O89" s="54">
        <v>201430.08</v>
      </c>
      <c r="P89" s="54">
        <v>410476.9</v>
      </c>
      <c r="Q89" s="108">
        <v>611906.98</v>
      </c>
      <c r="U89" s="31"/>
      <c r="V89" s="31"/>
      <c r="W89" s="31"/>
      <c r="Z89"/>
      <c r="AA89" s="31"/>
      <c r="AB89" s="31"/>
      <c r="AC89" s="31"/>
      <c r="AF89"/>
      <c r="AG89" s="31"/>
      <c r="AH89" s="31"/>
      <c r="AI89" s="31"/>
      <c r="AM89" s="31"/>
      <c r="AN89" s="31"/>
      <c r="AO89" s="31"/>
      <c r="AR89" s="125">
        <f t="shared" si="7"/>
        <v>47192</v>
      </c>
      <c r="AS89" s="31">
        <f t="shared" si="8"/>
        <v>2727274.94</v>
      </c>
      <c r="AT89" s="31">
        <f t="shared" si="9"/>
        <v>2436228.34</v>
      </c>
      <c r="AU89" s="126">
        <f t="shared" si="10"/>
        <v>5163503.28</v>
      </c>
      <c r="AV89" s="130">
        <f t="shared" si="11"/>
        <v>3</v>
      </c>
      <c r="AW89" s="130">
        <f t="shared" si="12"/>
        <v>2029</v>
      </c>
      <c r="BB89" s="57"/>
      <c r="BF89" s="12"/>
      <c r="BG89" s="6"/>
      <c r="BI89" s="1"/>
      <c r="BJ89" s="6"/>
      <c r="BL89" s="56"/>
    </row>
    <row r="90" spans="2:64" x14ac:dyDescent="0.25">
      <c r="B90" s="93">
        <v>47224</v>
      </c>
      <c r="C90" s="47">
        <v>2727457.67</v>
      </c>
      <c r="D90" s="47">
        <v>2769067.76</v>
      </c>
      <c r="E90" s="94">
        <v>5496525.4299999997</v>
      </c>
      <c r="H90" s="1"/>
      <c r="I90" s="6"/>
      <c r="J90" s="6"/>
      <c r="K90" s="6"/>
      <c r="N90" s="107">
        <v>47223</v>
      </c>
      <c r="O90" s="54">
        <v>201589.21</v>
      </c>
      <c r="P90" s="54">
        <v>454747.87</v>
      </c>
      <c r="Q90" s="108">
        <v>656337.07999999996</v>
      </c>
      <c r="U90" s="31"/>
      <c r="V90" s="31"/>
      <c r="W90" s="31"/>
      <c r="Z90"/>
      <c r="AA90" s="31"/>
      <c r="AB90" s="31"/>
      <c r="AC90" s="31"/>
      <c r="AF90"/>
      <c r="AG90" s="31"/>
      <c r="AH90" s="31"/>
      <c r="AI90" s="31"/>
      <c r="AM90" s="31"/>
      <c r="AN90" s="31"/>
      <c r="AO90" s="31"/>
      <c r="AR90" s="125">
        <f t="shared" si="7"/>
        <v>47224</v>
      </c>
      <c r="AS90" s="31">
        <f t="shared" si="8"/>
        <v>2727457.67</v>
      </c>
      <c r="AT90" s="31">
        <f t="shared" si="9"/>
        <v>2769067.76</v>
      </c>
      <c r="AU90" s="126">
        <f t="shared" si="10"/>
        <v>5496525.4299999997</v>
      </c>
      <c r="AV90" s="130">
        <f t="shared" si="11"/>
        <v>4</v>
      </c>
      <c r="AW90" s="130">
        <f t="shared" si="12"/>
        <v>2029</v>
      </c>
      <c r="BB90" s="57"/>
      <c r="BF90" s="12"/>
      <c r="BG90" s="6"/>
      <c r="BI90" s="1"/>
      <c r="BJ90" s="6"/>
      <c r="BL90" s="56"/>
    </row>
    <row r="91" spans="2:64" x14ac:dyDescent="0.25">
      <c r="B91" s="93">
        <v>47253</v>
      </c>
      <c r="C91" s="47">
        <v>2727624.04</v>
      </c>
      <c r="D91" s="47">
        <v>2493771.19</v>
      </c>
      <c r="E91" s="94">
        <v>5221395.2300000004</v>
      </c>
      <c r="H91" s="1"/>
      <c r="I91" s="6"/>
      <c r="J91" s="6"/>
      <c r="K91" s="6"/>
      <c r="N91" s="107">
        <v>47253</v>
      </c>
      <c r="O91" s="54">
        <v>201756.44</v>
      </c>
      <c r="P91" s="54">
        <v>440350.56</v>
      </c>
      <c r="Q91" s="108">
        <v>642107</v>
      </c>
      <c r="U91" s="31"/>
      <c r="V91" s="31"/>
      <c r="W91" s="31"/>
      <c r="Z91"/>
      <c r="AA91" s="31"/>
      <c r="AB91" s="31"/>
      <c r="AC91" s="31"/>
      <c r="AF91"/>
      <c r="AG91" s="31"/>
      <c r="AH91" s="31"/>
      <c r="AI91" s="31"/>
      <c r="AM91" s="31"/>
      <c r="AN91" s="31"/>
      <c r="AO91" s="31"/>
      <c r="AR91" s="125">
        <f t="shared" si="7"/>
        <v>47253</v>
      </c>
      <c r="AS91" s="31">
        <f t="shared" si="8"/>
        <v>2727624.04</v>
      </c>
      <c r="AT91" s="31">
        <f t="shared" si="9"/>
        <v>2493771.19</v>
      </c>
      <c r="AU91" s="126">
        <f t="shared" si="10"/>
        <v>5221395.2300000004</v>
      </c>
      <c r="AV91" s="130">
        <f t="shared" si="11"/>
        <v>5</v>
      </c>
      <c r="AW91" s="130">
        <f t="shared" si="12"/>
        <v>2029</v>
      </c>
      <c r="BB91" s="57"/>
      <c r="BF91" s="12"/>
      <c r="BG91" s="6"/>
      <c r="BI91" s="1"/>
      <c r="BJ91" s="6"/>
      <c r="BL91" s="56"/>
    </row>
    <row r="92" spans="2:64" x14ac:dyDescent="0.25">
      <c r="B92" s="93">
        <v>47284</v>
      </c>
      <c r="C92" s="47">
        <v>2727801.34</v>
      </c>
      <c r="D92" s="47">
        <v>2650157.2000000002</v>
      </c>
      <c r="E92" s="94">
        <v>5377958.54</v>
      </c>
      <c r="H92" s="1"/>
      <c r="I92" s="6"/>
      <c r="J92" s="6"/>
      <c r="K92" s="6"/>
      <c r="N92" s="107">
        <v>47284</v>
      </c>
      <c r="O92" s="54">
        <v>201931.78</v>
      </c>
      <c r="P92" s="54">
        <v>455344.79</v>
      </c>
      <c r="Q92" s="108">
        <v>657276.56999999995</v>
      </c>
      <c r="U92" s="31"/>
      <c r="V92" s="31"/>
      <c r="W92" s="31"/>
      <c r="Z92"/>
      <c r="AA92" s="31"/>
      <c r="AB92" s="31"/>
      <c r="AC92" s="31"/>
      <c r="AF92"/>
      <c r="AG92" s="31"/>
      <c r="AH92" s="31"/>
      <c r="AI92" s="31"/>
      <c r="AM92" s="31"/>
      <c r="AN92" s="31"/>
      <c r="AO92" s="31"/>
      <c r="AR92" s="125">
        <f t="shared" si="7"/>
        <v>47284</v>
      </c>
      <c r="AS92" s="31">
        <f t="shared" si="8"/>
        <v>2727801.34</v>
      </c>
      <c r="AT92" s="31">
        <f t="shared" si="9"/>
        <v>2650157.2000000002</v>
      </c>
      <c r="AU92" s="126">
        <f t="shared" si="10"/>
        <v>5377958.54</v>
      </c>
      <c r="AV92" s="130">
        <f t="shared" si="11"/>
        <v>6</v>
      </c>
      <c r="AW92" s="130">
        <f t="shared" si="12"/>
        <v>2029</v>
      </c>
      <c r="BB92" s="57"/>
      <c r="BF92" s="12"/>
      <c r="BG92" s="6"/>
      <c r="BI92" s="1"/>
      <c r="BJ92" s="6"/>
      <c r="BL92" s="56"/>
    </row>
    <row r="93" spans="2:64" x14ac:dyDescent="0.25">
      <c r="B93" s="93">
        <v>47315</v>
      </c>
      <c r="C93" s="47">
        <v>2727978.64</v>
      </c>
      <c r="D93" s="47">
        <v>2634168.91</v>
      </c>
      <c r="E93" s="94">
        <v>5362147.55</v>
      </c>
      <c r="H93" s="1"/>
      <c r="I93" s="6"/>
      <c r="J93" s="6"/>
      <c r="K93" s="6"/>
      <c r="N93" s="107">
        <v>47314</v>
      </c>
      <c r="O93" s="54">
        <v>202087.67999999999</v>
      </c>
      <c r="P93" s="54">
        <v>440908.47</v>
      </c>
      <c r="Q93" s="108">
        <v>642996.15</v>
      </c>
      <c r="U93" s="31"/>
      <c r="V93" s="31"/>
      <c r="W93" s="31"/>
      <c r="Z93"/>
      <c r="AA93" s="31"/>
      <c r="AB93" s="31"/>
      <c r="AC93" s="31"/>
      <c r="AF93"/>
      <c r="AG93" s="31"/>
      <c r="AH93" s="31"/>
      <c r="AI93" s="31"/>
      <c r="AM93" s="31"/>
      <c r="AN93" s="31"/>
      <c r="AO93" s="31"/>
      <c r="AR93" s="125">
        <f t="shared" si="7"/>
        <v>47315</v>
      </c>
      <c r="AS93" s="31">
        <f t="shared" si="8"/>
        <v>2727978.64</v>
      </c>
      <c r="AT93" s="31">
        <f t="shared" si="9"/>
        <v>2634168.91</v>
      </c>
      <c r="AU93" s="126">
        <f t="shared" si="10"/>
        <v>5362147.55</v>
      </c>
      <c r="AV93" s="130">
        <f t="shared" si="11"/>
        <v>7</v>
      </c>
      <c r="AW93" s="130">
        <f t="shared" si="12"/>
        <v>2029</v>
      </c>
      <c r="BB93" s="57"/>
      <c r="BF93" s="12"/>
      <c r="BG93" s="6"/>
      <c r="BI93" s="1"/>
      <c r="BJ93" s="6"/>
      <c r="BL93" s="56"/>
    </row>
    <row r="94" spans="2:64" x14ac:dyDescent="0.25">
      <c r="B94" s="93">
        <v>47345</v>
      </c>
      <c r="C94" s="47">
        <v>2728150.51</v>
      </c>
      <c r="D94" s="47">
        <v>2533316.91</v>
      </c>
      <c r="E94" s="94">
        <v>5261467.42</v>
      </c>
      <c r="H94" s="1"/>
      <c r="I94" s="6"/>
      <c r="J94" s="6"/>
      <c r="K94" s="6"/>
      <c r="N94" s="107">
        <v>47345</v>
      </c>
      <c r="O94" s="54">
        <v>202259.3</v>
      </c>
      <c r="P94" s="54">
        <v>455912.64</v>
      </c>
      <c r="Q94" s="108">
        <v>658171.93999999994</v>
      </c>
      <c r="U94" s="31"/>
      <c r="V94" s="31"/>
      <c r="W94" s="31"/>
      <c r="Z94"/>
      <c r="AA94" s="31"/>
      <c r="AB94" s="31"/>
      <c r="AC94" s="31"/>
      <c r="AF94"/>
      <c r="AG94" s="31"/>
      <c r="AH94" s="31"/>
      <c r="AI94" s="31"/>
      <c r="AM94" s="31"/>
      <c r="AN94" s="31"/>
      <c r="AO94" s="31"/>
      <c r="AR94" s="125">
        <f t="shared" si="7"/>
        <v>47345</v>
      </c>
      <c r="AS94" s="31">
        <f t="shared" si="8"/>
        <v>2728150.51</v>
      </c>
      <c r="AT94" s="31">
        <f t="shared" si="9"/>
        <v>2533316.91</v>
      </c>
      <c r="AU94" s="126">
        <f t="shared" si="10"/>
        <v>5261467.42</v>
      </c>
      <c r="AV94" s="130">
        <f t="shared" si="11"/>
        <v>8</v>
      </c>
      <c r="AW94" s="130">
        <f t="shared" si="12"/>
        <v>2029</v>
      </c>
      <c r="BB94" s="57"/>
      <c r="BF94" s="12"/>
      <c r="BG94" s="6"/>
      <c r="BI94" s="1"/>
      <c r="BJ94" s="6"/>
      <c r="BL94" s="56"/>
    </row>
    <row r="95" spans="2:64" x14ac:dyDescent="0.25">
      <c r="B95" s="93">
        <v>47378</v>
      </c>
      <c r="C95" s="47">
        <v>2728338.75</v>
      </c>
      <c r="D95" s="47">
        <v>2770428.83</v>
      </c>
      <c r="E95" s="94">
        <v>5498767.5800000001</v>
      </c>
      <c r="H95" s="1"/>
      <c r="I95" s="6"/>
      <c r="J95" s="6"/>
      <c r="K95" s="6"/>
      <c r="N95" s="107">
        <v>47376</v>
      </c>
      <c r="O95" s="54">
        <v>202426.31</v>
      </c>
      <c r="P95" s="54">
        <v>456200.91</v>
      </c>
      <c r="Q95" s="108">
        <v>658627.22</v>
      </c>
      <c r="U95" s="31"/>
      <c r="V95" s="31"/>
      <c r="W95" s="31"/>
      <c r="Z95"/>
      <c r="AA95" s="31"/>
      <c r="AB95" s="31"/>
      <c r="AC95" s="31"/>
      <c r="AF95"/>
      <c r="AG95" s="31"/>
      <c r="AH95" s="31"/>
      <c r="AI95" s="31"/>
      <c r="AM95" s="31"/>
      <c r="AN95" s="31"/>
      <c r="AO95" s="31"/>
      <c r="AR95" s="125">
        <f t="shared" si="7"/>
        <v>47378</v>
      </c>
      <c r="AS95" s="31">
        <f t="shared" si="8"/>
        <v>2728338.75</v>
      </c>
      <c r="AT95" s="31">
        <f t="shared" si="9"/>
        <v>2770428.83</v>
      </c>
      <c r="AU95" s="126">
        <f t="shared" si="10"/>
        <v>5498767.5800000001</v>
      </c>
      <c r="AV95" s="130">
        <f t="shared" si="11"/>
        <v>9</v>
      </c>
      <c r="AW95" s="130">
        <f t="shared" si="12"/>
        <v>2029</v>
      </c>
      <c r="BB95" s="57"/>
      <c r="BF95" s="12"/>
      <c r="BG95" s="6"/>
      <c r="BI95" s="1"/>
      <c r="BJ95" s="6"/>
      <c r="BL95" s="56"/>
    </row>
    <row r="96" spans="2:64" x14ac:dyDescent="0.25">
      <c r="B96" s="93">
        <v>47406</v>
      </c>
      <c r="C96" s="47">
        <v>2728499.72</v>
      </c>
      <c r="D96" s="47">
        <v>2335159.2000000002</v>
      </c>
      <c r="E96" s="94">
        <v>5063658.92</v>
      </c>
      <c r="H96" s="1"/>
      <c r="I96" s="6"/>
      <c r="J96" s="6"/>
      <c r="K96" s="6"/>
      <c r="N96" s="107">
        <v>47406</v>
      </c>
      <c r="O96" s="54">
        <v>202591.02</v>
      </c>
      <c r="P96" s="54">
        <v>441758.46</v>
      </c>
      <c r="Q96" s="108">
        <v>644349.48</v>
      </c>
      <c r="U96" s="31"/>
      <c r="V96" s="31"/>
      <c r="W96" s="31"/>
      <c r="Z96"/>
      <c r="AA96" s="31"/>
      <c r="AB96" s="31"/>
      <c r="AC96" s="31"/>
      <c r="AF96"/>
      <c r="AG96" s="31"/>
      <c r="AH96" s="31"/>
      <c r="AI96" s="31"/>
      <c r="AM96" s="31"/>
      <c r="AN96" s="31"/>
      <c r="AO96" s="31"/>
      <c r="AR96" s="125">
        <f t="shared" si="7"/>
        <v>47406</v>
      </c>
      <c r="AS96" s="31">
        <f t="shared" si="8"/>
        <v>2728499.72</v>
      </c>
      <c r="AT96" s="31">
        <f t="shared" si="9"/>
        <v>2335159.2000000002</v>
      </c>
      <c r="AU96" s="126">
        <f t="shared" si="10"/>
        <v>5063658.92</v>
      </c>
      <c r="AV96" s="130">
        <f t="shared" si="11"/>
        <v>10</v>
      </c>
      <c r="AW96" s="130">
        <f t="shared" si="12"/>
        <v>2029</v>
      </c>
      <c r="BB96" s="57"/>
      <c r="BF96" s="12"/>
      <c r="BG96" s="6"/>
      <c r="BI96" s="1"/>
      <c r="BJ96" s="6"/>
      <c r="BL96" s="56"/>
    </row>
    <row r="97" spans="2:64" x14ac:dyDescent="0.25">
      <c r="B97" s="93">
        <v>47438</v>
      </c>
      <c r="C97" s="47">
        <v>2728682.53</v>
      </c>
      <c r="D97" s="47">
        <v>2653490.9500000002</v>
      </c>
      <c r="E97" s="94">
        <v>5382173.4800000004</v>
      </c>
      <c r="H97" s="1"/>
      <c r="I97" s="6"/>
      <c r="J97" s="6"/>
      <c r="K97" s="6"/>
      <c r="N97" s="107">
        <v>47437</v>
      </c>
      <c r="O97" s="54">
        <v>202758.31</v>
      </c>
      <c r="P97" s="54">
        <v>456780.79</v>
      </c>
      <c r="Q97" s="108">
        <v>659539.1</v>
      </c>
      <c r="U97" s="31"/>
      <c r="V97" s="31"/>
      <c r="W97" s="31"/>
      <c r="Z97"/>
      <c r="AA97" s="31"/>
      <c r="AB97" s="31"/>
      <c r="AC97" s="31"/>
      <c r="AF97"/>
      <c r="AG97" s="31"/>
      <c r="AH97" s="31"/>
      <c r="AI97" s="31"/>
      <c r="AM97" s="31"/>
      <c r="AN97" s="31"/>
      <c r="AO97" s="31"/>
      <c r="AR97" s="125">
        <f t="shared" si="7"/>
        <v>47438</v>
      </c>
      <c r="AS97" s="31">
        <f t="shared" si="8"/>
        <v>2728682.53</v>
      </c>
      <c r="AT97" s="31">
        <f t="shared" si="9"/>
        <v>2653490.9500000002</v>
      </c>
      <c r="AU97" s="126">
        <f t="shared" si="10"/>
        <v>5382173.4800000004</v>
      </c>
      <c r="AV97" s="130">
        <f t="shared" si="11"/>
        <v>11</v>
      </c>
      <c r="AW97" s="130">
        <f t="shared" si="12"/>
        <v>2029</v>
      </c>
      <c r="BB97" s="57"/>
      <c r="BF97" s="12"/>
      <c r="BG97" s="6"/>
      <c r="BI97" s="1"/>
      <c r="BJ97" s="6"/>
      <c r="BL97" s="56"/>
    </row>
    <row r="98" spans="2:64" x14ac:dyDescent="0.25">
      <c r="B98" s="93">
        <v>47469</v>
      </c>
      <c r="C98" s="47">
        <v>2728859.89</v>
      </c>
      <c r="D98" s="47">
        <v>2554191.0299999998</v>
      </c>
      <c r="E98" s="94">
        <v>5283050.92</v>
      </c>
      <c r="H98" s="1"/>
      <c r="I98" s="6"/>
      <c r="J98" s="6"/>
      <c r="K98" s="6"/>
      <c r="N98" s="107">
        <v>47467</v>
      </c>
      <c r="O98" s="54">
        <v>202934.92</v>
      </c>
      <c r="P98" s="54">
        <v>442342.6</v>
      </c>
      <c r="Q98" s="108">
        <v>645277.52</v>
      </c>
      <c r="U98" s="31"/>
      <c r="V98" s="31"/>
      <c r="W98" s="31"/>
      <c r="Z98"/>
      <c r="AA98" s="31"/>
      <c r="AB98" s="31"/>
      <c r="AC98" s="31"/>
      <c r="AF98"/>
      <c r="AG98" s="31"/>
      <c r="AH98" s="31"/>
      <c r="AI98" s="31"/>
      <c r="AM98" s="31"/>
      <c r="AN98" s="31"/>
      <c r="AO98" s="31"/>
      <c r="AR98" s="125">
        <f t="shared" si="7"/>
        <v>47469</v>
      </c>
      <c r="AS98" s="31">
        <f t="shared" si="8"/>
        <v>2728859.89</v>
      </c>
      <c r="AT98" s="31">
        <f t="shared" si="9"/>
        <v>2554191.0299999998</v>
      </c>
      <c r="AU98" s="126">
        <f t="shared" si="10"/>
        <v>5283050.92</v>
      </c>
      <c r="AV98" s="130">
        <f t="shared" si="11"/>
        <v>12</v>
      </c>
      <c r="AW98" s="130">
        <f t="shared" si="12"/>
        <v>2029</v>
      </c>
      <c r="BB98" s="57"/>
      <c r="BF98" s="12"/>
      <c r="BG98" s="6"/>
      <c r="BI98" s="1"/>
      <c r="BJ98" s="6"/>
      <c r="BL98" s="56"/>
    </row>
    <row r="99" spans="2:64" x14ac:dyDescent="0.25">
      <c r="B99" s="93">
        <v>47498</v>
      </c>
      <c r="C99" s="47">
        <v>2729026.36</v>
      </c>
      <c r="D99" s="47">
        <v>2374081</v>
      </c>
      <c r="E99" s="94">
        <v>5103107.3600000003</v>
      </c>
      <c r="H99" s="1"/>
      <c r="I99" s="6"/>
      <c r="J99" s="6"/>
      <c r="K99" s="6"/>
      <c r="N99" s="107">
        <v>47498</v>
      </c>
      <c r="O99" s="54">
        <v>203095.61</v>
      </c>
      <c r="P99" s="54">
        <v>457369.27</v>
      </c>
      <c r="Q99" s="108">
        <v>660464.88</v>
      </c>
      <c r="U99" s="31"/>
      <c r="V99" s="31"/>
      <c r="W99" s="31"/>
      <c r="Z99"/>
      <c r="AA99" s="31"/>
      <c r="AB99" s="31"/>
      <c r="AC99" s="31"/>
      <c r="AF99"/>
      <c r="AG99" s="31"/>
      <c r="AH99" s="31"/>
      <c r="AI99" s="31"/>
      <c r="AM99" s="31"/>
      <c r="AN99" s="31"/>
      <c r="AO99" s="31"/>
      <c r="AR99" s="125">
        <f t="shared" si="7"/>
        <v>47498</v>
      </c>
      <c r="AS99" s="31">
        <f t="shared" si="8"/>
        <v>2729026.36</v>
      </c>
      <c r="AT99" s="31">
        <f t="shared" si="9"/>
        <v>2374081</v>
      </c>
      <c r="AU99" s="126">
        <f t="shared" si="10"/>
        <v>5103107.3600000003</v>
      </c>
      <c r="AV99" s="130">
        <f t="shared" si="11"/>
        <v>1</v>
      </c>
      <c r="AW99" s="130">
        <f t="shared" si="12"/>
        <v>2030</v>
      </c>
      <c r="BB99" s="57"/>
      <c r="BF99" s="12"/>
      <c r="BG99" s="6"/>
      <c r="BI99" s="1"/>
      <c r="BJ99" s="6"/>
      <c r="BL99" s="56"/>
    </row>
    <row r="100" spans="2:64" x14ac:dyDescent="0.25">
      <c r="B100" s="93">
        <v>47529</v>
      </c>
      <c r="C100" s="47">
        <v>2729203.74</v>
      </c>
      <c r="D100" s="47">
        <v>2522177.2599999998</v>
      </c>
      <c r="E100" s="94">
        <v>5251381</v>
      </c>
      <c r="H100" s="1"/>
      <c r="I100" s="6"/>
      <c r="J100" s="6"/>
      <c r="K100" s="6"/>
      <c r="N100" s="107">
        <v>47529</v>
      </c>
      <c r="O100" s="54">
        <v>203280.17</v>
      </c>
      <c r="P100" s="54">
        <v>457696.35</v>
      </c>
      <c r="Q100" s="108">
        <v>660976.52</v>
      </c>
      <c r="U100" s="31"/>
      <c r="V100" s="31"/>
      <c r="W100" s="31"/>
      <c r="Z100"/>
      <c r="AA100" s="31"/>
      <c r="AB100" s="31"/>
      <c r="AC100" s="31"/>
      <c r="AF100"/>
      <c r="AG100" s="31"/>
      <c r="AH100" s="31"/>
      <c r="AI100" s="31"/>
      <c r="AM100" s="31"/>
      <c r="AN100" s="31"/>
      <c r="AO100" s="31"/>
      <c r="AR100" s="125">
        <f t="shared" si="7"/>
        <v>47529</v>
      </c>
      <c r="AS100" s="31">
        <f t="shared" si="8"/>
        <v>2729203.74</v>
      </c>
      <c r="AT100" s="31">
        <f t="shared" si="9"/>
        <v>2522177.2599999998</v>
      </c>
      <c r="AU100" s="126">
        <f t="shared" si="10"/>
        <v>5251381</v>
      </c>
      <c r="AV100" s="130">
        <f t="shared" si="11"/>
        <v>2</v>
      </c>
      <c r="AW100" s="130">
        <f t="shared" si="12"/>
        <v>2030</v>
      </c>
      <c r="BB100" s="57"/>
      <c r="BF100" s="12"/>
      <c r="BG100" s="6"/>
      <c r="BI100" s="1"/>
      <c r="BJ100" s="6"/>
      <c r="BL100" s="56"/>
    </row>
    <row r="101" spans="2:64" x14ac:dyDescent="0.25">
      <c r="B101" s="93">
        <v>47557</v>
      </c>
      <c r="C101" s="47">
        <v>2729364.77</v>
      </c>
      <c r="D101" s="47">
        <v>2262902.6800000002</v>
      </c>
      <c r="E101" s="94">
        <v>4992267.45</v>
      </c>
      <c r="H101" s="1"/>
      <c r="I101" s="6"/>
      <c r="J101" s="6"/>
      <c r="K101" s="6"/>
      <c r="N101" s="107">
        <v>47557</v>
      </c>
      <c r="O101" s="54">
        <v>203435.93</v>
      </c>
      <c r="P101" s="54">
        <v>413634.03</v>
      </c>
      <c r="Q101" s="108">
        <v>617069.96</v>
      </c>
      <c r="U101" s="31"/>
      <c r="V101" s="31"/>
      <c r="W101" s="31"/>
      <c r="Z101"/>
      <c r="AA101" s="31"/>
      <c r="AB101" s="31"/>
      <c r="AC101" s="31"/>
      <c r="AF101"/>
      <c r="AG101" s="31"/>
      <c r="AH101" s="31"/>
      <c r="AI101" s="31"/>
      <c r="AM101" s="31"/>
      <c r="AN101" s="31"/>
      <c r="AO101" s="31"/>
      <c r="AR101" s="125">
        <f t="shared" si="7"/>
        <v>47557</v>
      </c>
      <c r="AS101" s="31">
        <f t="shared" si="8"/>
        <v>2729364.77</v>
      </c>
      <c r="AT101" s="31">
        <f t="shared" si="9"/>
        <v>2262902.6800000002</v>
      </c>
      <c r="AU101" s="126">
        <f t="shared" si="10"/>
        <v>4992267.45</v>
      </c>
      <c r="AV101" s="130">
        <f t="shared" si="11"/>
        <v>3</v>
      </c>
      <c r="AW101" s="130">
        <f t="shared" si="12"/>
        <v>2030</v>
      </c>
      <c r="BB101" s="57"/>
      <c r="BF101" s="12"/>
      <c r="BG101" s="6"/>
      <c r="BI101" s="1"/>
      <c r="BJ101" s="6"/>
      <c r="BL101" s="56"/>
    </row>
    <row r="102" spans="2:64" x14ac:dyDescent="0.25">
      <c r="B102" s="93">
        <v>47588</v>
      </c>
      <c r="C102" s="47">
        <v>2729542.17</v>
      </c>
      <c r="D102" s="47">
        <v>2490150.41</v>
      </c>
      <c r="E102" s="94">
        <v>5219692.58</v>
      </c>
      <c r="H102" s="1"/>
      <c r="I102" s="6"/>
      <c r="J102" s="6"/>
      <c r="K102" s="6"/>
      <c r="N102" s="107">
        <v>47588</v>
      </c>
      <c r="O102" s="54">
        <v>203613.15</v>
      </c>
      <c r="P102" s="54">
        <v>458282.55</v>
      </c>
      <c r="Q102" s="108">
        <v>661895.69999999995</v>
      </c>
      <c r="U102" s="31"/>
      <c r="V102" s="31"/>
      <c r="W102" s="31"/>
      <c r="Z102"/>
      <c r="AA102" s="31"/>
      <c r="AB102" s="31"/>
      <c r="AC102" s="31"/>
      <c r="AF102"/>
      <c r="AG102" s="31"/>
      <c r="AH102" s="31"/>
      <c r="AI102" s="31"/>
      <c r="AM102" s="31"/>
      <c r="AN102" s="31"/>
      <c r="AO102" s="31"/>
      <c r="AR102" s="125">
        <f t="shared" si="7"/>
        <v>47588</v>
      </c>
      <c r="AS102" s="31">
        <f t="shared" si="8"/>
        <v>2729542.17</v>
      </c>
      <c r="AT102" s="31">
        <f t="shared" si="9"/>
        <v>2490150.41</v>
      </c>
      <c r="AU102" s="126">
        <f t="shared" si="10"/>
        <v>5219692.58</v>
      </c>
      <c r="AV102" s="130">
        <f t="shared" si="11"/>
        <v>4</v>
      </c>
      <c r="AW102" s="130">
        <f t="shared" si="12"/>
        <v>2030</v>
      </c>
      <c r="BB102" s="57"/>
      <c r="BF102" s="12"/>
      <c r="BG102" s="6"/>
      <c r="BI102" s="1"/>
      <c r="BJ102" s="6"/>
      <c r="BL102" s="56"/>
    </row>
    <row r="103" spans="2:64" x14ac:dyDescent="0.25">
      <c r="B103" s="93">
        <v>47618</v>
      </c>
      <c r="C103" s="47">
        <v>2729714.13</v>
      </c>
      <c r="D103" s="47">
        <v>2393948.38</v>
      </c>
      <c r="E103" s="94">
        <v>5123662.51</v>
      </c>
      <c r="H103" s="1"/>
      <c r="I103" s="6"/>
      <c r="J103" s="6"/>
      <c r="K103" s="6"/>
      <c r="N103" s="107">
        <v>47618</v>
      </c>
      <c r="O103" s="54">
        <v>203770.35</v>
      </c>
      <c r="P103" s="54">
        <v>443747.62</v>
      </c>
      <c r="Q103" s="108">
        <v>647517.97</v>
      </c>
      <c r="U103" s="31"/>
      <c r="V103" s="31"/>
      <c r="W103" s="31"/>
      <c r="Z103"/>
      <c r="AA103" s="31"/>
      <c r="AB103" s="31"/>
      <c r="AC103" s="31"/>
      <c r="AF103"/>
      <c r="AG103" s="31"/>
      <c r="AH103" s="31"/>
      <c r="AI103" s="31"/>
      <c r="AM103" s="31"/>
      <c r="AN103" s="31"/>
      <c r="AO103" s="31"/>
      <c r="AR103" s="125">
        <f t="shared" si="7"/>
        <v>47618</v>
      </c>
      <c r="AS103" s="31">
        <f t="shared" si="8"/>
        <v>2729714.13</v>
      </c>
      <c r="AT103" s="31">
        <f t="shared" si="9"/>
        <v>2393948.38</v>
      </c>
      <c r="AU103" s="126">
        <f t="shared" si="10"/>
        <v>5123662.51</v>
      </c>
      <c r="AV103" s="130">
        <f t="shared" si="11"/>
        <v>5</v>
      </c>
      <c r="AW103" s="130">
        <f t="shared" si="12"/>
        <v>2030</v>
      </c>
      <c r="BB103" s="57"/>
      <c r="BF103" s="12"/>
      <c r="BG103" s="6"/>
      <c r="BI103" s="1"/>
      <c r="BJ103" s="6"/>
      <c r="BL103" s="56"/>
    </row>
    <row r="104" spans="2:64" x14ac:dyDescent="0.25">
      <c r="B104" s="93">
        <v>47651</v>
      </c>
      <c r="C104" s="47">
        <v>2729902.49</v>
      </c>
      <c r="D104" s="47">
        <v>2617059.2400000002</v>
      </c>
      <c r="E104" s="94">
        <v>5346961.7300000004</v>
      </c>
      <c r="H104" s="1"/>
      <c r="I104" s="6"/>
      <c r="J104" s="6"/>
      <c r="K104" s="6"/>
      <c r="N104" s="107">
        <v>47649</v>
      </c>
      <c r="O104" s="54">
        <v>203951.52</v>
      </c>
      <c r="P104" s="54">
        <v>458866.43</v>
      </c>
      <c r="Q104" s="108">
        <v>662817.94999999995</v>
      </c>
      <c r="U104" s="31"/>
      <c r="V104" s="31"/>
      <c r="W104" s="31"/>
      <c r="Z104"/>
      <c r="AA104" s="31"/>
      <c r="AB104" s="31"/>
      <c r="AC104" s="31"/>
      <c r="AF104"/>
      <c r="AG104" s="31"/>
      <c r="AH104" s="31"/>
      <c r="AI104" s="31"/>
      <c r="AM104" s="31"/>
      <c r="AN104" s="31"/>
      <c r="AO104" s="31"/>
      <c r="AR104" s="125">
        <f t="shared" si="7"/>
        <v>47651</v>
      </c>
      <c r="AS104" s="31">
        <f t="shared" si="8"/>
        <v>2729902.49</v>
      </c>
      <c r="AT104" s="31">
        <f t="shared" si="9"/>
        <v>2617059.2400000002</v>
      </c>
      <c r="AU104" s="126">
        <f t="shared" si="10"/>
        <v>5346961.7300000004</v>
      </c>
      <c r="AV104" s="130">
        <f t="shared" si="11"/>
        <v>6</v>
      </c>
      <c r="AW104" s="130">
        <f t="shared" si="12"/>
        <v>2030</v>
      </c>
      <c r="BB104" s="57"/>
      <c r="BF104" s="12"/>
      <c r="BG104" s="6"/>
      <c r="BI104" s="1"/>
      <c r="BJ104" s="6"/>
      <c r="BL104" s="56"/>
    </row>
    <row r="105" spans="2:64" x14ac:dyDescent="0.25">
      <c r="B105" s="93">
        <v>47679</v>
      </c>
      <c r="C105" s="47">
        <v>2730063.55</v>
      </c>
      <c r="D105" s="47">
        <v>2205069.6</v>
      </c>
      <c r="E105" s="94">
        <v>4935133.1500000004</v>
      </c>
      <c r="H105" s="1"/>
      <c r="I105" s="6"/>
      <c r="J105" s="6"/>
      <c r="K105" s="6"/>
      <c r="N105" s="107">
        <v>47679</v>
      </c>
      <c r="O105" s="54">
        <v>204112.57</v>
      </c>
      <c r="P105" s="54">
        <v>444326.17</v>
      </c>
      <c r="Q105" s="108">
        <v>648438.74</v>
      </c>
      <c r="U105" s="31"/>
      <c r="V105" s="31"/>
      <c r="W105" s="31"/>
      <c r="Z105"/>
      <c r="AA105" s="31"/>
      <c r="AB105" s="31"/>
      <c r="AC105" s="31"/>
      <c r="AF105"/>
      <c r="AG105" s="31"/>
      <c r="AH105" s="31"/>
      <c r="AI105" s="31"/>
      <c r="AM105" s="31"/>
      <c r="AN105" s="31"/>
      <c r="AO105" s="31"/>
      <c r="AR105" s="125">
        <f t="shared" si="7"/>
        <v>47679</v>
      </c>
      <c r="AS105" s="31">
        <f t="shared" si="8"/>
        <v>2730063.55</v>
      </c>
      <c r="AT105" s="31">
        <f t="shared" si="9"/>
        <v>2205069.6</v>
      </c>
      <c r="AU105" s="126">
        <f t="shared" si="10"/>
        <v>4935133.1500000004</v>
      </c>
      <c r="AV105" s="130">
        <f t="shared" si="11"/>
        <v>7</v>
      </c>
      <c r="AW105" s="130">
        <f t="shared" si="12"/>
        <v>2030</v>
      </c>
      <c r="BB105" s="57"/>
      <c r="BF105" s="12"/>
      <c r="BG105" s="6"/>
      <c r="BI105" s="1"/>
      <c r="BJ105" s="6"/>
      <c r="BL105" s="56"/>
    </row>
    <row r="106" spans="2:64" x14ac:dyDescent="0.25">
      <c r="B106" s="93">
        <v>47710</v>
      </c>
      <c r="C106" s="47">
        <v>2730241</v>
      </c>
      <c r="D106" s="47">
        <v>2426092.16</v>
      </c>
      <c r="E106" s="94">
        <v>5156333.16</v>
      </c>
      <c r="H106" s="1"/>
      <c r="I106" s="6"/>
      <c r="J106" s="6"/>
      <c r="K106" s="6"/>
      <c r="N106" s="107">
        <v>47710</v>
      </c>
      <c r="O106" s="54">
        <v>204285.57</v>
      </c>
      <c r="P106" s="54">
        <v>459445.67</v>
      </c>
      <c r="Q106" s="108">
        <v>663731.24</v>
      </c>
      <c r="U106" s="31"/>
      <c r="V106" s="31"/>
      <c r="W106" s="31"/>
      <c r="Z106"/>
      <c r="AA106" s="31"/>
      <c r="AB106" s="31"/>
      <c r="AC106" s="31"/>
      <c r="AF106"/>
      <c r="AG106" s="31"/>
      <c r="AH106" s="31"/>
      <c r="AI106" s="31"/>
      <c r="AM106" s="31"/>
      <c r="AN106" s="31"/>
      <c r="AO106" s="31"/>
      <c r="AR106" s="125">
        <f t="shared" si="7"/>
        <v>47710</v>
      </c>
      <c r="AS106" s="31">
        <f t="shared" si="8"/>
        <v>2730241</v>
      </c>
      <c r="AT106" s="31">
        <f t="shared" si="9"/>
        <v>2426092.16</v>
      </c>
      <c r="AU106" s="126">
        <f t="shared" si="10"/>
        <v>5156333.16</v>
      </c>
      <c r="AV106" s="130">
        <f t="shared" si="11"/>
        <v>8</v>
      </c>
      <c r="AW106" s="130">
        <f t="shared" si="12"/>
        <v>2030</v>
      </c>
      <c r="BB106" s="57"/>
      <c r="BF106" s="12"/>
      <c r="BG106" s="6"/>
      <c r="BI106" s="1"/>
      <c r="BJ106" s="6"/>
      <c r="BL106" s="56"/>
    </row>
    <row r="107" spans="2:64" x14ac:dyDescent="0.25">
      <c r="B107" s="93">
        <v>47742</v>
      </c>
      <c r="C107" s="47">
        <v>2730423.93</v>
      </c>
      <c r="D107" s="47">
        <v>2488191.64</v>
      </c>
      <c r="E107" s="94">
        <v>5218615.57</v>
      </c>
      <c r="H107" s="1"/>
      <c r="I107" s="6"/>
      <c r="J107" s="6"/>
      <c r="K107" s="6"/>
      <c r="N107" s="107">
        <v>47741</v>
      </c>
      <c r="O107" s="54">
        <v>204451</v>
      </c>
      <c r="P107" s="54">
        <v>459728.65</v>
      </c>
      <c r="Q107" s="108">
        <v>664179.65</v>
      </c>
      <c r="U107" s="31"/>
      <c r="V107" s="31"/>
      <c r="W107" s="31"/>
      <c r="Z107"/>
      <c r="AA107" s="31"/>
      <c r="AB107" s="31"/>
      <c r="AC107" s="31"/>
      <c r="AF107"/>
      <c r="AG107" s="31"/>
      <c r="AH107" s="31"/>
      <c r="AI107" s="31"/>
      <c r="AM107" s="31"/>
      <c r="AN107" s="31"/>
      <c r="AO107" s="31"/>
      <c r="AR107" s="125">
        <f t="shared" si="7"/>
        <v>47742</v>
      </c>
      <c r="AS107" s="31">
        <f t="shared" si="8"/>
        <v>2730423.93</v>
      </c>
      <c r="AT107" s="31">
        <f t="shared" si="9"/>
        <v>2488191.64</v>
      </c>
      <c r="AU107" s="126">
        <f t="shared" si="10"/>
        <v>5218615.57</v>
      </c>
      <c r="AV107" s="130">
        <f t="shared" si="11"/>
        <v>9</v>
      </c>
      <c r="AW107" s="130">
        <f t="shared" si="12"/>
        <v>2030</v>
      </c>
      <c r="BB107" s="57"/>
      <c r="BF107" s="12"/>
      <c r="BG107" s="6"/>
      <c r="BI107" s="1"/>
      <c r="BJ107" s="6"/>
      <c r="BL107" s="56"/>
    </row>
    <row r="108" spans="2:64" x14ac:dyDescent="0.25">
      <c r="B108" s="93">
        <v>47771</v>
      </c>
      <c r="C108" s="47">
        <v>2730590.49</v>
      </c>
      <c r="D108" s="47">
        <v>2239269.88</v>
      </c>
      <c r="E108" s="94">
        <v>4969860.37</v>
      </c>
      <c r="H108" s="1"/>
      <c r="I108" s="6"/>
      <c r="J108" s="6"/>
      <c r="K108" s="6"/>
      <c r="N108" s="107">
        <v>47771</v>
      </c>
      <c r="O108" s="54">
        <v>204620.95</v>
      </c>
      <c r="P108" s="54">
        <v>445182.19</v>
      </c>
      <c r="Q108" s="108">
        <v>649803.14</v>
      </c>
      <c r="U108" s="31"/>
      <c r="V108" s="31"/>
      <c r="W108" s="31"/>
      <c r="Z108"/>
      <c r="AA108" s="31"/>
      <c r="AB108" s="31"/>
      <c r="AC108" s="31"/>
      <c r="AF108"/>
      <c r="AG108" s="31"/>
      <c r="AH108" s="31"/>
      <c r="AI108" s="31"/>
      <c r="AM108" s="31"/>
      <c r="AN108" s="31"/>
      <c r="AO108" s="31"/>
      <c r="AR108" s="125">
        <f t="shared" si="7"/>
        <v>47771</v>
      </c>
      <c r="AS108" s="31">
        <f t="shared" si="8"/>
        <v>2730590.49</v>
      </c>
      <c r="AT108" s="31">
        <f t="shared" si="9"/>
        <v>2239269.88</v>
      </c>
      <c r="AU108" s="126">
        <f t="shared" si="10"/>
        <v>4969860.37</v>
      </c>
      <c r="AV108" s="130">
        <f t="shared" si="11"/>
        <v>10</v>
      </c>
      <c r="AW108" s="130">
        <f t="shared" si="12"/>
        <v>2030</v>
      </c>
      <c r="BB108" s="57"/>
      <c r="BF108" s="12"/>
      <c r="BG108" s="6"/>
      <c r="BI108" s="1"/>
      <c r="BJ108" s="6"/>
      <c r="BL108" s="56"/>
    </row>
    <row r="109" spans="2:64" x14ac:dyDescent="0.25">
      <c r="B109" s="93">
        <v>47805</v>
      </c>
      <c r="C109" s="47">
        <v>2730784.36</v>
      </c>
      <c r="D109" s="47">
        <v>2608863.0299999998</v>
      </c>
      <c r="E109" s="94">
        <v>5339647.3899999997</v>
      </c>
      <c r="H109" s="1"/>
      <c r="I109" s="6"/>
      <c r="J109" s="6"/>
      <c r="K109" s="6"/>
      <c r="N109" s="107">
        <v>47802</v>
      </c>
      <c r="O109" s="54">
        <v>204794.38</v>
      </c>
      <c r="P109" s="54">
        <v>460330.76</v>
      </c>
      <c r="Q109" s="108">
        <v>665125.14</v>
      </c>
      <c r="U109" s="31"/>
      <c r="V109" s="31"/>
      <c r="W109" s="31"/>
      <c r="Z109"/>
      <c r="AA109" s="31"/>
      <c r="AB109" s="31"/>
      <c r="AC109" s="31"/>
      <c r="AF109"/>
      <c r="AG109" s="31"/>
      <c r="AH109" s="31"/>
      <c r="AI109" s="31"/>
      <c r="AM109" s="31"/>
      <c r="AN109" s="31"/>
      <c r="AO109" s="31"/>
      <c r="AR109" s="125">
        <f t="shared" si="7"/>
        <v>47805</v>
      </c>
      <c r="AS109" s="31">
        <f t="shared" si="8"/>
        <v>2730784.36</v>
      </c>
      <c r="AT109" s="31">
        <f t="shared" si="9"/>
        <v>2608863.0299999998</v>
      </c>
      <c r="AU109" s="126">
        <f t="shared" si="10"/>
        <v>5339647.3899999997</v>
      </c>
      <c r="AV109" s="130">
        <f t="shared" si="11"/>
        <v>11</v>
      </c>
      <c r="AW109" s="130">
        <f t="shared" si="12"/>
        <v>2030</v>
      </c>
      <c r="BB109" s="57"/>
      <c r="BF109" s="12"/>
      <c r="BG109" s="6"/>
      <c r="BI109" s="1"/>
      <c r="BJ109" s="6"/>
      <c r="BL109" s="56"/>
    </row>
    <row r="110" spans="2:64" x14ac:dyDescent="0.25">
      <c r="B110" s="93">
        <v>47833</v>
      </c>
      <c r="C110" s="47">
        <v>2730945.47</v>
      </c>
      <c r="D110" s="47">
        <v>2132742.79</v>
      </c>
      <c r="E110" s="94">
        <v>4863688.26</v>
      </c>
      <c r="H110" s="1"/>
      <c r="I110" s="6"/>
      <c r="J110" s="6"/>
      <c r="K110" s="6"/>
      <c r="N110" s="107">
        <v>47832</v>
      </c>
      <c r="O110" s="54">
        <v>204960.22</v>
      </c>
      <c r="P110" s="54">
        <v>445752.92</v>
      </c>
      <c r="Q110" s="108">
        <v>650713.14</v>
      </c>
      <c r="U110" s="31"/>
      <c r="V110" s="31"/>
      <c r="W110" s="31"/>
      <c r="Z110"/>
      <c r="AA110" s="31"/>
      <c r="AB110" s="31"/>
      <c r="AC110" s="31"/>
      <c r="AF110"/>
      <c r="AG110" s="31"/>
      <c r="AH110" s="31"/>
      <c r="AI110" s="31"/>
      <c r="AM110" s="31"/>
      <c r="AN110" s="31"/>
      <c r="AO110" s="31"/>
      <c r="AR110" s="125">
        <f t="shared" si="7"/>
        <v>47833</v>
      </c>
      <c r="AS110" s="31">
        <f t="shared" si="8"/>
        <v>2730945.47</v>
      </c>
      <c r="AT110" s="31">
        <f t="shared" si="9"/>
        <v>2132742.79</v>
      </c>
      <c r="AU110" s="126">
        <f t="shared" si="10"/>
        <v>4863688.26</v>
      </c>
      <c r="AV110" s="130">
        <f t="shared" si="11"/>
        <v>12</v>
      </c>
      <c r="AW110" s="130">
        <f t="shared" si="12"/>
        <v>2030</v>
      </c>
      <c r="BB110" s="57"/>
      <c r="BF110" s="12"/>
      <c r="BG110" s="6"/>
      <c r="BI110" s="1"/>
      <c r="BJ110" s="6"/>
      <c r="BL110" s="56"/>
    </row>
    <row r="111" spans="2:64" x14ac:dyDescent="0.25">
      <c r="B111" s="93">
        <v>47863</v>
      </c>
      <c r="C111" s="47">
        <v>2731117.52</v>
      </c>
      <c r="D111" s="47">
        <v>2269941.02</v>
      </c>
      <c r="E111" s="94">
        <v>5001058.54</v>
      </c>
      <c r="H111" s="1"/>
      <c r="I111" s="6"/>
      <c r="J111" s="6"/>
      <c r="K111" s="6"/>
      <c r="N111" s="107">
        <v>47863</v>
      </c>
      <c r="O111" s="54">
        <v>205126.56</v>
      </c>
      <c r="P111" s="54">
        <v>460904.31</v>
      </c>
      <c r="Q111" s="108">
        <v>666030.87</v>
      </c>
      <c r="U111" s="31"/>
      <c r="V111" s="31"/>
      <c r="W111" s="31"/>
      <c r="Z111"/>
      <c r="AA111" s="31"/>
      <c r="AB111" s="31"/>
      <c r="AC111" s="31"/>
      <c r="AF111"/>
      <c r="AG111" s="31"/>
      <c r="AH111" s="31"/>
      <c r="AI111" s="31"/>
      <c r="AM111" s="31"/>
      <c r="AN111" s="31"/>
      <c r="AO111" s="31"/>
      <c r="AR111" s="125">
        <f t="shared" si="7"/>
        <v>47863</v>
      </c>
      <c r="AS111" s="31">
        <f t="shared" si="8"/>
        <v>2731117.52</v>
      </c>
      <c r="AT111" s="31">
        <f t="shared" si="9"/>
        <v>2269941.02</v>
      </c>
      <c r="AU111" s="126">
        <f t="shared" si="10"/>
        <v>5001058.54</v>
      </c>
      <c r="AV111" s="130">
        <f t="shared" si="11"/>
        <v>1</v>
      </c>
      <c r="AW111" s="130">
        <f t="shared" si="12"/>
        <v>2031</v>
      </c>
      <c r="BB111" s="57"/>
      <c r="BF111" s="12"/>
      <c r="BG111" s="6"/>
      <c r="BI111" s="1"/>
      <c r="BJ111" s="6"/>
      <c r="BL111" s="56"/>
    </row>
    <row r="112" spans="2:64" x14ac:dyDescent="0.25">
      <c r="B112" s="93">
        <v>47896</v>
      </c>
      <c r="C112" s="47">
        <v>2731305.97</v>
      </c>
      <c r="D112" s="47">
        <v>2480593.9300000002</v>
      </c>
      <c r="E112" s="94">
        <v>5211899.9000000004</v>
      </c>
      <c r="H112" s="1"/>
      <c r="I112" s="6"/>
      <c r="J112" s="6"/>
      <c r="K112" s="6"/>
      <c r="N112" s="107">
        <v>47894</v>
      </c>
      <c r="O112" s="54">
        <v>205313.92000000001</v>
      </c>
      <c r="P112" s="54">
        <v>461235.84</v>
      </c>
      <c r="Q112" s="108">
        <v>666549.76000000001</v>
      </c>
      <c r="U112" s="31"/>
      <c r="V112" s="31"/>
      <c r="W112" s="31"/>
      <c r="Z112"/>
      <c r="AA112" s="31"/>
      <c r="AB112" s="31"/>
      <c r="AC112" s="31"/>
      <c r="AF112"/>
      <c r="AG112" s="31"/>
      <c r="AH112" s="31"/>
      <c r="AI112" s="31"/>
      <c r="AM112" s="31"/>
      <c r="AN112" s="31"/>
      <c r="AO112" s="31"/>
      <c r="AR112" s="125">
        <f t="shared" si="7"/>
        <v>47896</v>
      </c>
      <c r="AS112" s="31">
        <f t="shared" si="8"/>
        <v>2731305.97</v>
      </c>
      <c r="AT112" s="31">
        <f t="shared" si="9"/>
        <v>2480593.9300000002</v>
      </c>
      <c r="AU112" s="126">
        <f t="shared" si="10"/>
        <v>5211899.9000000004</v>
      </c>
      <c r="AV112" s="130">
        <f t="shared" si="11"/>
        <v>2</v>
      </c>
      <c r="AW112" s="130">
        <f t="shared" si="12"/>
        <v>2031</v>
      </c>
      <c r="BB112" s="57"/>
      <c r="BF112" s="12"/>
      <c r="BG112" s="6"/>
      <c r="BI112" s="1"/>
      <c r="BJ112" s="6"/>
      <c r="BL112" s="56"/>
    </row>
    <row r="113" spans="2:64" x14ac:dyDescent="0.25">
      <c r="B113" s="93">
        <v>47924</v>
      </c>
      <c r="C113" s="47">
        <v>2731467.12</v>
      </c>
      <c r="D113" s="47">
        <v>2089318.32</v>
      </c>
      <c r="E113" s="94">
        <v>4820785.4400000004</v>
      </c>
      <c r="H113" s="1"/>
      <c r="I113" s="6"/>
      <c r="J113" s="6"/>
      <c r="K113" s="6"/>
      <c r="N113" s="107">
        <v>47922</v>
      </c>
      <c r="O113" s="54">
        <v>205470.71</v>
      </c>
      <c r="P113" s="54">
        <v>416831.58</v>
      </c>
      <c r="Q113" s="108">
        <v>622302.29</v>
      </c>
      <c r="U113" s="31"/>
      <c r="V113" s="31"/>
      <c r="W113" s="31"/>
      <c r="Z113"/>
      <c r="AA113" s="31"/>
      <c r="AB113" s="31"/>
      <c r="AC113" s="31"/>
      <c r="AF113"/>
      <c r="AG113" s="31"/>
      <c r="AH113" s="31"/>
      <c r="AI113" s="31"/>
      <c r="AM113" s="31"/>
      <c r="AN113" s="31"/>
      <c r="AO113" s="31"/>
      <c r="AR113" s="125">
        <f t="shared" si="7"/>
        <v>47924</v>
      </c>
      <c r="AS113" s="31">
        <f t="shared" si="8"/>
        <v>2731467.12</v>
      </c>
      <c r="AT113" s="31">
        <f t="shared" si="9"/>
        <v>2089318.32</v>
      </c>
      <c r="AU113" s="126">
        <f t="shared" si="10"/>
        <v>4820785.4400000004</v>
      </c>
      <c r="AV113" s="130">
        <f t="shared" si="11"/>
        <v>3</v>
      </c>
      <c r="AW113" s="130">
        <f t="shared" si="12"/>
        <v>2031</v>
      </c>
      <c r="BB113" s="57"/>
      <c r="BF113" s="12"/>
      <c r="BG113" s="6"/>
      <c r="BI113" s="1"/>
      <c r="BJ113" s="6"/>
      <c r="BL113" s="56"/>
    </row>
    <row r="114" spans="2:64" x14ac:dyDescent="0.25">
      <c r="B114" s="93">
        <v>47953</v>
      </c>
      <c r="C114" s="47">
        <v>2731633.74</v>
      </c>
      <c r="D114" s="47">
        <v>2149309.52</v>
      </c>
      <c r="E114" s="94">
        <v>4880943.26</v>
      </c>
      <c r="H114" s="1"/>
      <c r="I114" s="6"/>
      <c r="J114" s="6"/>
      <c r="K114" s="6"/>
      <c r="N114" s="107">
        <v>47953</v>
      </c>
      <c r="O114" s="54">
        <v>205645.22</v>
      </c>
      <c r="P114" s="54">
        <v>461814.96</v>
      </c>
      <c r="Q114" s="108">
        <v>667460.18000000005</v>
      </c>
      <c r="U114" s="31"/>
      <c r="V114" s="31"/>
      <c r="W114" s="31"/>
      <c r="Z114"/>
      <c r="AA114" s="31"/>
      <c r="AB114" s="31"/>
      <c r="AC114" s="31"/>
      <c r="AF114"/>
      <c r="AG114" s="31"/>
      <c r="AH114" s="31"/>
      <c r="AI114" s="31"/>
      <c r="AM114" s="31"/>
      <c r="AN114" s="31"/>
      <c r="AO114" s="31"/>
      <c r="AR114" s="125">
        <f t="shared" si="7"/>
        <v>47953</v>
      </c>
      <c r="AS114" s="31">
        <f t="shared" si="8"/>
        <v>2731633.74</v>
      </c>
      <c r="AT114" s="31">
        <f t="shared" si="9"/>
        <v>2149309.52</v>
      </c>
      <c r="AU114" s="126">
        <f t="shared" si="10"/>
        <v>4880943.26</v>
      </c>
      <c r="AV114" s="130">
        <f t="shared" si="11"/>
        <v>4</v>
      </c>
      <c r="AW114" s="130">
        <f t="shared" si="12"/>
        <v>2031</v>
      </c>
      <c r="BB114" s="57"/>
      <c r="BF114" s="12"/>
      <c r="BG114" s="6"/>
      <c r="BI114" s="1"/>
      <c r="BJ114" s="6"/>
      <c r="BL114" s="56"/>
    </row>
    <row r="115" spans="2:64" x14ac:dyDescent="0.25">
      <c r="B115" s="93">
        <v>47983</v>
      </c>
      <c r="C115" s="47">
        <v>2731805.83</v>
      </c>
      <c r="D115" s="47">
        <v>2207878.25</v>
      </c>
      <c r="E115" s="94">
        <v>4939684.08</v>
      </c>
      <c r="H115" s="1"/>
      <c r="I115" s="6"/>
      <c r="J115" s="6"/>
      <c r="K115" s="6"/>
      <c r="N115" s="107">
        <v>47983</v>
      </c>
      <c r="O115" s="54">
        <v>205811.74</v>
      </c>
      <c r="P115" s="54">
        <v>447184.62</v>
      </c>
      <c r="Q115" s="108">
        <v>652996.36</v>
      </c>
      <c r="U115" s="31"/>
      <c r="V115" s="31"/>
      <c r="W115" s="31"/>
      <c r="Z115"/>
      <c r="AA115" s="31"/>
      <c r="AB115" s="31"/>
      <c r="AC115" s="31"/>
      <c r="AF115"/>
      <c r="AG115" s="31"/>
      <c r="AH115" s="31"/>
      <c r="AI115" s="31"/>
      <c r="AM115" s="31"/>
      <c r="AN115" s="31"/>
      <c r="AO115" s="31"/>
      <c r="AR115" s="125">
        <f t="shared" si="7"/>
        <v>47983</v>
      </c>
      <c r="AS115" s="31">
        <f t="shared" si="8"/>
        <v>2731805.83</v>
      </c>
      <c r="AT115" s="31">
        <f t="shared" si="9"/>
        <v>2207878.25</v>
      </c>
      <c r="AU115" s="126">
        <f t="shared" si="10"/>
        <v>4939684.08</v>
      </c>
      <c r="AV115" s="130">
        <f t="shared" si="11"/>
        <v>5</v>
      </c>
      <c r="AW115" s="130">
        <f t="shared" si="12"/>
        <v>2031</v>
      </c>
      <c r="BB115" s="57"/>
      <c r="BF115" s="12"/>
      <c r="BG115" s="6"/>
      <c r="BI115" s="1"/>
      <c r="BJ115" s="6"/>
      <c r="BL115" s="56"/>
    </row>
    <row r="116" spans="2:64" x14ac:dyDescent="0.25">
      <c r="B116" s="93">
        <v>48015</v>
      </c>
      <c r="C116" s="47">
        <v>2731988.86</v>
      </c>
      <c r="D116" s="47">
        <v>2339238.14</v>
      </c>
      <c r="E116" s="94">
        <v>5071227</v>
      </c>
      <c r="H116" s="1"/>
      <c r="I116" s="6"/>
      <c r="J116" s="6"/>
      <c r="K116" s="6"/>
      <c r="N116" s="107">
        <v>48014</v>
      </c>
      <c r="O116" s="54">
        <v>205978</v>
      </c>
      <c r="P116" s="54">
        <v>462382.87</v>
      </c>
      <c r="Q116" s="108">
        <v>668360.87</v>
      </c>
      <c r="U116" s="31"/>
      <c r="V116" s="31"/>
      <c r="W116" s="31"/>
      <c r="Z116"/>
      <c r="AA116" s="31"/>
      <c r="AB116" s="31"/>
      <c r="AC116" s="31"/>
      <c r="AF116"/>
      <c r="AG116" s="31"/>
      <c r="AH116" s="31"/>
      <c r="AI116" s="31"/>
      <c r="AM116" s="31"/>
      <c r="AN116" s="31"/>
      <c r="AO116" s="31"/>
      <c r="AR116" s="125">
        <f t="shared" si="7"/>
        <v>48015</v>
      </c>
      <c r="AS116" s="31">
        <f t="shared" si="8"/>
        <v>2731988.86</v>
      </c>
      <c r="AT116" s="31">
        <f t="shared" si="9"/>
        <v>2339238.14</v>
      </c>
      <c r="AU116" s="126">
        <f t="shared" si="10"/>
        <v>5071227</v>
      </c>
      <c r="AV116" s="130">
        <f t="shared" si="11"/>
        <v>6</v>
      </c>
      <c r="AW116" s="130">
        <f t="shared" si="12"/>
        <v>2031</v>
      </c>
      <c r="BB116" s="57"/>
      <c r="BF116" s="12"/>
      <c r="BG116" s="6"/>
      <c r="BI116" s="1"/>
      <c r="BJ116" s="6"/>
      <c r="BL116" s="56"/>
    </row>
    <row r="117" spans="2:64" x14ac:dyDescent="0.25">
      <c r="B117" s="93">
        <v>48044</v>
      </c>
      <c r="C117" s="47">
        <v>2732155.51</v>
      </c>
      <c r="D117" s="47">
        <v>2104303.44</v>
      </c>
      <c r="E117" s="94">
        <v>4836458.95</v>
      </c>
      <c r="H117" s="1"/>
      <c r="I117" s="6"/>
      <c r="J117" s="6"/>
      <c r="K117" s="6"/>
      <c r="N117" s="107">
        <v>48044</v>
      </c>
      <c r="O117" s="54">
        <v>206153.7</v>
      </c>
      <c r="P117" s="54">
        <v>447759.29</v>
      </c>
      <c r="Q117" s="108">
        <v>653912.99</v>
      </c>
      <c r="U117" s="31"/>
      <c r="V117" s="31"/>
      <c r="W117" s="31"/>
      <c r="Z117"/>
      <c r="AA117" s="31"/>
      <c r="AB117" s="31"/>
      <c r="AC117" s="31"/>
      <c r="AF117"/>
      <c r="AG117" s="31"/>
      <c r="AH117" s="31"/>
      <c r="AI117" s="31"/>
      <c r="AM117" s="31"/>
      <c r="AN117" s="31"/>
      <c r="AO117" s="31"/>
      <c r="AR117" s="125">
        <f t="shared" si="7"/>
        <v>48044</v>
      </c>
      <c r="AS117" s="31">
        <f t="shared" si="8"/>
        <v>2732155.51</v>
      </c>
      <c r="AT117" s="31">
        <f t="shared" si="9"/>
        <v>2104303.44</v>
      </c>
      <c r="AU117" s="126">
        <f t="shared" si="10"/>
        <v>4836458.95</v>
      </c>
      <c r="AV117" s="130">
        <f t="shared" si="11"/>
        <v>7</v>
      </c>
      <c r="AW117" s="130">
        <f t="shared" si="12"/>
        <v>2031</v>
      </c>
      <c r="BB117" s="57"/>
      <c r="BF117" s="12"/>
      <c r="BG117" s="6"/>
      <c r="BI117" s="1"/>
      <c r="BJ117" s="6"/>
      <c r="BL117" s="56"/>
    </row>
    <row r="118" spans="2:64" x14ac:dyDescent="0.25">
      <c r="B118" s="93">
        <v>48075</v>
      </c>
      <c r="C118" s="47">
        <v>2732333.1</v>
      </c>
      <c r="D118" s="47">
        <v>2233715.1</v>
      </c>
      <c r="E118" s="94">
        <v>4966048.2</v>
      </c>
      <c r="H118" s="1"/>
      <c r="I118" s="6"/>
      <c r="J118" s="6"/>
      <c r="K118" s="6"/>
      <c r="N118" s="107">
        <v>48075</v>
      </c>
      <c r="O118" s="54">
        <v>206332.5</v>
      </c>
      <c r="P118" s="54">
        <v>463004.53</v>
      </c>
      <c r="Q118" s="108">
        <v>669337.03</v>
      </c>
      <c r="U118" s="31"/>
      <c r="V118" s="31"/>
      <c r="W118" s="31"/>
      <c r="Z118"/>
      <c r="AA118" s="31"/>
      <c r="AB118" s="31"/>
      <c r="AC118" s="31"/>
      <c r="AF118"/>
      <c r="AG118" s="31"/>
      <c r="AH118" s="31"/>
      <c r="AI118" s="31"/>
      <c r="AM118" s="31"/>
      <c r="AN118" s="31"/>
      <c r="AO118" s="31"/>
      <c r="AR118" s="125">
        <f t="shared" si="7"/>
        <v>48075</v>
      </c>
      <c r="AS118" s="31">
        <f t="shared" si="8"/>
        <v>2732333.1</v>
      </c>
      <c r="AT118" s="31">
        <f t="shared" si="9"/>
        <v>2233715.1</v>
      </c>
      <c r="AU118" s="126">
        <f t="shared" si="10"/>
        <v>4966048.2</v>
      </c>
      <c r="AV118" s="130">
        <f t="shared" si="11"/>
        <v>8</v>
      </c>
      <c r="AW118" s="130">
        <f t="shared" si="12"/>
        <v>2031</v>
      </c>
      <c r="BB118" s="57"/>
      <c r="BF118" s="12"/>
      <c r="BG118" s="6"/>
      <c r="BI118" s="1"/>
      <c r="BJ118" s="6"/>
      <c r="BL118" s="56"/>
    </row>
    <row r="119" spans="2:64" x14ac:dyDescent="0.25">
      <c r="B119" s="93">
        <v>48106</v>
      </c>
      <c r="C119" s="47">
        <v>2732510.7</v>
      </c>
      <c r="D119" s="47">
        <v>2217672.9</v>
      </c>
      <c r="E119" s="94">
        <v>4950183.5999999996</v>
      </c>
      <c r="H119" s="1"/>
      <c r="I119" s="6"/>
      <c r="J119" s="6"/>
      <c r="K119" s="6"/>
      <c r="N119" s="107">
        <v>48106</v>
      </c>
      <c r="O119" s="54">
        <v>206499.59</v>
      </c>
      <c r="P119" s="54">
        <v>463289.56</v>
      </c>
      <c r="Q119" s="108">
        <v>669789.15</v>
      </c>
      <c r="U119" s="31"/>
      <c r="V119" s="31"/>
      <c r="W119" s="31"/>
      <c r="Z119"/>
      <c r="AA119" s="31"/>
      <c r="AB119" s="31"/>
      <c r="AC119" s="31"/>
      <c r="AF119"/>
      <c r="AG119" s="31"/>
      <c r="AH119" s="31"/>
      <c r="AI119" s="31"/>
      <c r="AM119" s="31"/>
      <c r="AN119" s="31"/>
      <c r="AO119" s="31"/>
      <c r="AR119" s="125">
        <f t="shared" si="7"/>
        <v>48106</v>
      </c>
      <c r="AS119" s="31">
        <f t="shared" si="8"/>
        <v>2732510.7</v>
      </c>
      <c r="AT119" s="31">
        <f t="shared" si="9"/>
        <v>2217672.9</v>
      </c>
      <c r="AU119" s="126">
        <f t="shared" si="10"/>
        <v>4950183.5999999996</v>
      </c>
      <c r="AV119" s="130">
        <f t="shared" si="11"/>
        <v>9</v>
      </c>
      <c r="AW119" s="130">
        <f t="shared" si="12"/>
        <v>2031</v>
      </c>
      <c r="BB119" s="57"/>
      <c r="BF119" s="12"/>
      <c r="BG119" s="6"/>
      <c r="BI119" s="1"/>
      <c r="BJ119" s="6"/>
      <c r="BL119" s="56"/>
    </row>
    <row r="120" spans="2:64" x14ac:dyDescent="0.25">
      <c r="B120" s="93">
        <v>48136</v>
      </c>
      <c r="C120" s="47">
        <v>2732682.85</v>
      </c>
      <c r="D120" s="47">
        <v>2130268.38</v>
      </c>
      <c r="E120" s="94">
        <v>4862951.2300000004</v>
      </c>
      <c r="H120" s="1"/>
      <c r="I120" s="6"/>
      <c r="J120" s="6"/>
      <c r="K120" s="6"/>
      <c r="N120" s="107">
        <v>48136</v>
      </c>
      <c r="O120" s="54">
        <v>206667.16</v>
      </c>
      <c r="P120" s="54">
        <v>448621.35</v>
      </c>
      <c r="Q120" s="108">
        <v>655288.51</v>
      </c>
      <c r="U120" s="31"/>
      <c r="V120" s="31"/>
      <c r="W120" s="31"/>
      <c r="Z120"/>
      <c r="AA120" s="31"/>
      <c r="AB120" s="31"/>
      <c r="AC120" s="31"/>
      <c r="AF120"/>
      <c r="AG120" s="31"/>
      <c r="AH120" s="31"/>
      <c r="AI120" s="31"/>
      <c r="AM120" s="31"/>
      <c r="AN120" s="31"/>
      <c r="AO120" s="31"/>
      <c r="AR120" s="125">
        <f t="shared" si="7"/>
        <v>48136</v>
      </c>
      <c r="AS120" s="31">
        <f t="shared" si="8"/>
        <v>2732682.85</v>
      </c>
      <c r="AT120" s="31">
        <f t="shared" si="9"/>
        <v>2130268.38</v>
      </c>
      <c r="AU120" s="126">
        <f t="shared" si="10"/>
        <v>4862951.2300000004</v>
      </c>
      <c r="AV120" s="130">
        <f t="shared" si="11"/>
        <v>10</v>
      </c>
      <c r="AW120" s="130">
        <f t="shared" si="12"/>
        <v>2031</v>
      </c>
      <c r="BB120" s="57"/>
      <c r="BF120" s="12"/>
      <c r="BG120" s="6"/>
      <c r="BI120" s="1"/>
      <c r="BJ120" s="6"/>
      <c r="BL120" s="56"/>
    </row>
    <row r="121" spans="2:64" x14ac:dyDescent="0.25">
      <c r="B121" s="93">
        <v>48169</v>
      </c>
      <c r="C121" s="47">
        <v>2732871.41</v>
      </c>
      <c r="D121" s="47">
        <v>2326889.7000000002</v>
      </c>
      <c r="E121" s="94">
        <v>5059761.1100000003</v>
      </c>
      <c r="H121" s="1"/>
      <c r="I121" s="6"/>
      <c r="J121" s="6"/>
      <c r="K121" s="6"/>
      <c r="N121" s="107">
        <v>48167</v>
      </c>
      <c r="O121" s="54">
        <v>206842.33</v>
      </c>
      <c r="P121" s="54">
        <v>463886.73</v>
      </c>
      <c r="Q121" s="108">
        <v>670729.06000000006</v>
      </c>
      <c r="U121" s="31"/>
      <c r="V121" s="31"/>
      <c r="W121" s="31"/>
      <c r="Z121"/>
      <c r="AA121" s="31"/>
      <c r="AB121" s="31"/>
      <c r="AC121" s="31"/>
      <c r="AF121"/>
      <c r="AG121" s="31"/>
      <c r="AH121" s="31"/>
      <c r="AI121" s="31"/>
      <c r="AM121" s="31"/>
      <c r="AN121" s="31"/>
      <c r="AO121" s="31"/>
      <c r="AR121" s="125">
        <f t="shared" ref="AR121:AR122" si="13">B121</f>
        <v>48169</v>
      </c>
      <c r="AS121" s="31">
        <f t="shared" ref="AS121:AS122" si="14">C121</f>
        <v>2732871.41</v>
      </c>
      <c r="AT121" s="31">
        <f t="shared" ref="AT121:AT122" si="15">D121</f>
        <v>2326889.7000000002</v>
      </c>
      <c r="AU121" s="126">
        <f t="shared" ref="AU121:AU122" si="16">E121</f>
        <v>5059761.1100000003</v>
      </c>
      <c r="AV121" s="130">
        <f t="shared" si="11"/>
        <v>11</v>
      </c>
      <c r="AW121" s="130">
        <f t="shared" si="12"/>
        <v>2031</v>
      </c>
      <c r="BB121" s="57"/>
      <c r="BF121" s="12"/>
      <c r="BG121" s="6"/>
      <c r="BI121" s="1"/>
      <c r="BJ121" s="6"/>
      <c r="BL121" s="56"/>
    </row>
    <row r="122" spans="2:64" ht="15.75" thickBot="1" x14ac:dyDescent="0.3">
      <c r="B122" s="95">
        <v>48197</v>
      </c>
      <c r="C122" s="96">
        <v>2733032.65</v>
      </c>
      <c r="D122" s="96">
        <v>1958944.88</v>
      </c>
      <c r="E122" s="97">
        <v>4691977.53</v>
      </c>
      <c r="H122" s="1"/>
      <c r="I122" s="6"/>
      <c r="J122" s="6"/>
      <c r="K122" s="6"/>
      <c r="N122" s="109">
        <v>48197</v>
      </c>
      <c r="O122" s="110">
        <v>207013.91</v>
      </c>
      <c r="P122" s="110">
        <v>449204.98</v>
      </c>
      <c r="Q122" s="111">
        <v>656218.89</v>
      </c>
      <c r="U122" s="31"/>
      <c r="V122" s="31"/>
      <c r="W122" s="31"/>
      <c r="Z122"/>
      <c r="AA122" s="31"/>
      <c r="AB122" s="31"/>
      <c r="AC122" s="31"/>
      <c r="AF122"/>
      <c r="AG122" s="31"/>
      <c r="AH122" s="31"/>
      <c r="AI122" s="31"/>
      <c r="AM122" s="31"/>
      <c r="AN122" s="31"/>
      <c r="AO122" s="31"/>
      <c r="AR122" s="127">
        <f t="shared" si="13"/>
        <v>48197</v>
      </c>
      <c r="AS122" s="121">
        <f t="shared" si="14"/>
        <v>2733032.65</v>
      </c>
      <c r="AT122" s="121">
        <f t="shared" si="15"/>
        <v>1958944.88</v>
      </c>
      <c r="AU122" s="128">
        <f t="shared" si="16"/>
        <v>4691977.53</v>
      </c>
      <c r="AV122" s="130">
        <f t="shared" si="11"/>
        <v>12</v>
      </c>
      <c r="AW122" s="130">
        <f t="shared" si="12"/>
        <v>2031</v>
      </c>
      <c r="BB122" s="57"/>
      <c r="BF122" s="12"/>
      <c r="BG122" s="6"/>
      <c r="BI122" s="1"/>
      <c r="BJ122" s="6"/>
      <c r="BL122" s="56"/>
    </row>
    <row r="123" spans="2:64" x14ac:dyDescent="0.25">
      <c r="B123"/>
      <c r="C123" s="31"/>
      <c r="D123" s="31"/>
      <c r="E123" s="31"/>
      <c r="H123" s="1"/>
      <c r="I123" s="6"/>
      <c r="J123" s="6"/>
      <c r="K123" s="6"/>
      <c r="N123" s="51"/>
      <c r="O123" s="31"/>
      <c r="P123" s="31"/>
      <c r="Q123" s="31"/>
      <c r="U123" s="31"/>
      <c r="V123" s="31"/>
      <c r="W123" s="31"/>
      <c r="Z123"/>
      <c r="AA123" s="31"/>
      <c r="AB123" s="31"/>
      <c r="AC123" s="31"/>
      <c r="AF123"/>
      <c r="AG123" s="31"/>
      <c r="AH123" s="31"/>
      <c r="AI123" s="31"/>
      <c r="AM123" s="31"/>
      <c r="AN123" s="31"/>
      <c r="AO123" s="31"/>
      <c r="AQ123" t="s">
        <v>19</v>
      </c>
      <c r="AR123" s="122">
        <f>H3</f>
        <v>44578</v>
      </c>
      <c r="AS123" s="123">
        <f t="shared" ref="AS123:AU123" si="17">I3</f>
        <v>9213195.2300000004</v>
      </c>
      <c r="AT123" s="123">
        <f t="shared" si="17"/>
        <v>2924799.09</v>
      </c>
      <c r="AU123" s="124">
        <f t="shared" si="17"/>
        <v>12137994.32</v>
      </c>
      <c r="AV123" s="130">
        <f t="shared" si="11"/>
        <v>1</v>
      </c>
      <c r="AW123" s="130">
        <f t="shared" si="12"/>
        <v>2022</v>
      </c>
      <c r="BB123" s="57"/>
      <c r="BF123" s="12"/>
      <c r="BG123" s="6"/>
      <c r="BI123" s="1"/>
      <c r="BJ123" s="6"/>
      <c r="BL123" s="56"/>
    </row>
    <row r="124" spans="2:64" x14ac:dyDescent="0.25">
      <c r="B124"/>
      <c r="C124" s="31"/>
      <c r="D124" s="31"/>
      <c r="E124" s="31"/>
      <c r="H124" s="1"/>
      <c r="I124" s="6"/>
      <c r="J124" s="6"/>
      <c r="K124" s="6"/>
      <c r="N124" s="51"/>
      <c r="O124" s="31"/>
      <c r="P124" s="31"/>
      <c r="Q124" s="31"/>
      <c r="U124" s="31"/>
      <c r="V124" s="31"/>
      <c r="W124" s="31"/>
      <c r="Z124"/>
      <c r="AA124" s="31"/>
      <c r="AB124" s="31"/>
      <c r="AC124" s="31"/>
      <c r="AF124"/>
      <c r="AG124" s="31"/>
      <c r="AH124" s="31"/>
      <c r="AI124" s="31"/>
      <c r="AM124" s="31"/>
      <c r="AN124" s="31"/>
      <c r="AO124" s="31"/>
      <c r="AR124" s="125">
        <f t="shared" ref="AR124:AR187" si="18">H4</f>
        <v>44607</v>
      </c>
      <c r="AS124" s="31">
        <f t="shared" ref="AS124:AS187" si="19">I4</f>
        <v>9213755.1600000001</v>
      </c>
      <c r="AT124" s="31">
        <f t="shared" ref="AT124:AT187" si="20">J4</f>
        <v>2647896.88</v>
      </c>
      <c r="AU124" s="126">
        <f t="shared" ref="AU124:AU187" si="21">K4</f>
        <v>11861652.039999999</v>
      </c>
      <c r="AV124" s="130">
        <f t="shared" si="11"/>
        <v>2</v>
      </c>
      <c r="AW124" s="130">
        <f t="shared" si="12"/>
        <v>2022</v>
      </c>
      <c r="BB124" s="57"/>
      <c r="BF124" s="12"/>
      <c r="BG124" s="6"/>
      <c r="BI124" s="1"/>
      <c r="BJ124" s="6"/>
      <c r="BL124" s="56"/>
    </row>
    <row r="125" spans="2:64" x14ac:dyDescent="0.25">
      <c r="B125"/>
      <c r="C125" s="31"/>
      <c r="D125" s="31"/>
      <c r="E125" s="31"/>
      <c r="H125" s="1"/>
      <c r="I125" s="6"/>
      <c r="J125" s="6"/>
      <c r="K125" s="6"/>
      <c r="N125" s="51"/>
      <c r="O125" s="31"/>
      <c r="P125" s="31"/>
      <c r="Q125" s="31"/>
      <c r="U125" s="31"/>
      <c r="V125" s="31"/>
      <c r="W125" s="31"/>
      <c r="Z125"/>
      <c r="AA125" s="31"/>
      <c r="AB125" s="31"/>
      <c r="AC125" s="31"/>
      <c r="AF125"/>
      <c r="AG125" s="31"/>
      <c r="AH125" s="31"/>
      <c r="AI125" s="31"/>
      <c r="AM125" s="31"/>
      <c r="AN125" s="31"/>
      <c r="AO125" s="31"/>
      <c r="AR125" s="125">
        <f t="shared" si="18"/>
        <v>44635</v>
      </c>
      <c r="AS125" s="31">
        <f t="shared" si="19"/>
        <v>9214295.8200000003</v>
      </c>
      <c r="AT125" s="31">
        <f t="shared" si="20"/>
        <v>2507206.75</v>
      </c>
      <c r="AU125" s="126">
        <f t="shared" si="21"/>
        <v>11721502.57</v>
      </c>
      <c r="AV125" s="130">
        <f t="shared" si="11"/>
        <v>3</v>
      </c>
      <c r="AW125" s="130">
        <f t="shared" si="12"/>
        <v>2022</v>
      </c>
      <c r="BB125" s="57"/>
      <c r="BF125" s="12"/>
      <c r="BG125" s="6"/>
      <c r="BI125" s="1"/>
      <c r="BJ125" s="6"/>
      <c r="BL125" s="56"/>
    </row>
    <row r="126" spans="2:64" x14ac:dyDescent="0.25">
      <c r="B126"/>
      <c r="C126" s="31"/>
      <c r="D126" s="31"/>
      <c r="E126" s="31"/>
      <c r="H126" s="1"/>
      <c r="I126" s="6"/>
      <c r="J126" s="6"/>
      <c r="K126" s="6"/>
      <c r="N126" s="51"/>
      <c r="O126" s="31"/>
      <c r="P126" s="31"/>
      <c r="Q126" s="31"/>
      <c r="U126" s="31"/>
      <c r="V126" s="31"/>
      <c r="W126" s="31"/>
      <c r="Z126"/>
      <c r="AA126" s="31"/>
      <c r="AB126" s="31"/>
      <c r="AC126" s="31"/>
      <c r="AF126"/>
      <c r="AG126" s="31"/>
      <c r="AH126" s="31"/>
      <c r="AI126" s="31"/>
      <c r="AM126" s="31"/>
      <c r="AN126" s="31"/>
      <c r="AO126" s="31"/>
      <c r="AR126" s="125">
        <f t="shared" si="18"/>
        <v>44669</v>
      </c>
      <c r="AS126" s="31">
        <f t="shared" si="19"/>
        <v>9214940.8000000007</v>
      </c>
      <c r="AT126" s="31">
        <f t="shared" si="20"/>
        <v>2986422.01</v>
      </c>
      <c r="AU126" s="126">
        <f t="shared" si="21"/>
        <v>12201362.810000001</v>
      </c>
      <c r="AV126" s="130">
        <f t="shared" si="11"/>
        <v>4</v>
      </c>
      <c r="AW126" s="130">
        <f t="shared" si="12"/>
        <v>2022</v>
      </c>
      <c r="BB126" s="57"/>
      <c r="BF126" s="12"/>
      <c r="BG126" s="6"/>
      <c r="BI126" s="1"/>
      <c r="BJ126" s="6"/>
      <c r="BL126" s="56"/>
    </row>
    <row r="127" spans="2:64" x14ac:dyDescent="0.25">
      <c r="B127"/>
      <c r="C127" s="31"/>
      <c r="D127" s="31"/>
      <c r="E127" s="31"/>
      <c r="H127" s="1"/>
      <c r="I127" s="6"/>
      <c r="J127" s="6"/>
      <c r="K127" s="6"/>
      <c r="N127" s="51"/>
      <c r="O127" s="31"/>
      <c r="P127" s="31"/>
      <c r="Q127" s="31"/>
      <c r="U127" s="31"/>
      <c r="V127" s="31"/>
      <c r="W127" s="31"/>
      <c r="Z127"/>
      <c r="AA127" s="31"/>
      <c r="AB127" s="31"/>
      <c r="AC127" s="31"/>
      <c r="AF127"/>
      <c r="AG127" s="31"/>
      <c r="AH127" s="31"/>
      <c r="AI127" s="31"/>
      <c r="AM127" s="31"/>
      <c r="AN127" s="31"/>
      <c r="AO127" s="31"/>
      <c r="AR127" s="125">
        <f t="shared" si="18"/>
        <v>44697</v>
      </c>
      <c r="AS127" s="31">
        <f t="shared" si="19"/>
        <v>9215484.4800000004</v>
      </c>
      <c r="AT127" s="31">
        <f t="shared" si="20"/>
        <v>2408825.13</v>
      </c>
      <c r="AU127" s="126">
        <f t="shared" si="21"/>
        <v>11624309.609999999</v>
      </c>
      <c r="AV127" s="130">
        <f t="shared" si="11"/>
        <v>5</v>
      </c>
      <c r="AW127" s="130">
        <f t="shared" si="12"/>
        <v>2022</v>
      </c>
      <c r="BB127" s="57"/>
      <c r="BF127" s="12"/>
      <c r="BG127" s="6"/>
      <c r="BI127" s="1"/>
      <c r="BJ127" s="6"/>
      <c r="BL127" s="56"/>
    </row>
    <row r="128" spans="2:64" x14ac:dyDescent="0.25">
      <c r="B128"/>
      <c r="C128" s="31"/>
      <c r="D128" s="31"/>
      <c r="E128" s="31"/>
      <c r="H128" s="1"/>
      <c r="I128" s="6"/>
      <c r="J128" s="6"/>
      <c r="K128" s="6"/>
      <c r="N128" s="51"/>
      <c r="O128" s="31"/>
      <c r="P128" s="31"/>
      <c r="Q128" s="31"/>
      <c r="U128" s="31"/>
      <c r="V128" s="31"/>
      <c r="W128" s="31"/>
      <c r="Z128"/>
      <c r="AA128" s="31"/>
      <c r="AB128" s="31"/>
      <c r="AC128" s="31"/>
      <c r="AF128"/>
      <c r="AG128" s="31"/>
      <c r="AH128" s="31"/>
      <c r="AI128" s="31"/>
      <c r="AM128" s="31"/>
      <c r="AN128" s="31"/>
      <c r="AO128" s="31"/>
      <c r="AR128" s="125">
        <f t="shared" si="18"/>
        <v>44727</v>
      </c>
      <c r="AS128" s="31">
        <f t="shared" si="19"/>
        <v>9216065.0700000003</v>
      </c>
      <c r="AT128" s="31">
        <f t="shared" si="20"/>
        <v>2528638.37</v>
      </c>
      <c r="AU128" s="126">
        <f t="shared" si="21"/>
        <v>11744703.439999999</v>
      </c>
      <c r="AV128" s="130">
        <f t="shared" si="11"/>
        <v>6</v>
      </c>
      <c r="AW128" s="130">
        <f t="shared" si="12"/>
        <v>2022</v>
      </c>
      <c r="BB128" s="57"/>
      <c r="BF128" s="12"/>
      <c r="BG128" s="6"/>
      <c r="BI128" s="1"/>
      <c r="BJ128" s="6"/>
      <c r="BL128" s="56"/>
    </row>
    <row r="129" spans="2:64" x14ac:dyDescent="0.25">
      <c r="B129"/>
      <c r="C129" s="31"/>
      <c r="D129" s="31"/>
      <c r="E129" s="31"/>
      <c r="H129" s="1"/>
      <c r="I129" s="6"/>
      <c r="J129" s="6"/>
      <c r="K129" s="6"/>
      <c r="N129" s="51"/>
      <c r="O129" s="31"/>
      <c r="P129" s="31"/>
      <c r="Q129" s="31"/>
      <c r="U129" s="31"/>
      <c r="V129" s="31"/>
      <c r="W129" s="31"/>
      <c r="Z129"/>
      <c r="AA129" s="31"/>
      <c r="AB129" s="31"/>
      <c r="AC129" s="31"/>
      <c r="AF129"/>
      <c r="AG129" s="31"/>
      <c r="AH129" s="31"/>
      <c r="AI129" s="31"/>
      <c r="AM129" s="31"/>
      <c r="AN129" s="31"/>
      <c r="AO129" s="31"/>
      <c r="AR129" s="125">
        <f t="shared" si="18"/>
        <v>44757</v>
      </c>
      <c r="AS129" s="31">
        <f t="shared" si="19"/>
        <v>9216645.6799999997</v>
      </c>
      <c r="AT129" s="31">
        <f t="shared" si="20"/>
        <v>2475967.86</v>
      </c>
      <c r="AU129" s="126">
        <f t="shared" si="21"/>
        <v>11692613.539999999</v>
      </c>
      <c r="AV129" s="130">
        <f t="shared" si="11"/>
        <v>7</v>
      </c>
      <c r="AW129" s="130">
        <f t="shared" si="12"/>
        <v>2022</v>
      </c>
      <c r="BB129" s="57"/>
      <c r="BF129" s="12"/>
      <c r="BG129" s="6"/>
      <c r="BI129" s="1"/>
      <c r="BJ129" s="6"/>
      <c r="BL129" s="56"/>
    </row>
    <row r="130" spans="2:64" x14ac:dyDescent="0.25">
      <c r="B130"/>
      <c r="C130" s="31"/>
      <c r="D130" s="31"/>
      <c r="E130" s="31"/>
      <c r="H130" s="1"/>
      <c r="I130" s="6"/>
      <c r="J130" s="6"/>
      <c r="K130" s="6"/>
      <c r="N130" s="51"/>
      <c r="O130" s="31"/>
      <c r="P130" s="31"/>
      <c r="Q130" s="31"/>
      <c r="U130" s="31"/>
      <c r="V130" s="31"/>
      <c r="W130" s="31"/>
      <c r="Z130"/>
      <c r="AA130" s="31"/>
      <c r="AB130" s="31"/>
      <c r="AC130" s="31"/>
      <c r="AF130"/>
      <c r="AG130" s="31"/>
      <c r="AH130" s="31"/>
      <c r="AI130" s="31"/>
      <c r="AM130" s="31"/>
      <c r="AN130" s="31"/>
      <c r="AO130" s="31"/>
      <c r="AR130" s="125">
        <f t="shared" si="18"/>
        <v>44788</v>
      </c>
      <c r="AS130" s="31">
        <f t="shared" si="19"/>
        <v>9217244.7699999996</v>
      </c>
      <c r="AT130" s="31">
        <f t="shared" si="20"/>
        <v>2504466.65</v>
      </c>
      <c r="AU130" s="126">
        <f t="shared" si="21"/>
        <v>11721711.42</v>
      </c>
      <c r="AV130" s="130">
        <f t="shared" si="11"/>
        <v>8</v>
      </c>
      <c r="AW130" s="130">
        <f t="shared" si="12"/>
        <v>2022</v>
      </c>
      <c r="BB130" s="57"/>
      <c r="BF130" s="12"/>
      <c r="BG130" s="6"/>
      <c r="BI130" s="1"/>
      <c r="BJ130" s="6"/>
      <c r="BL130" s="56"/>
    </row>
    <row r="131" spans="2:64" x14ac:dyDescent="0.25">
      <c r="B131"/>
      <c r="C131" s="31"/>
      <c r="D131" s="31"/>
      <c r="E131" s="31"/>
      <c r="H131" s="1"/>
      <c r="I131" s="6"/>
      <c r="J131" s="6"/>
      <c r="K131" s="6"/>
      <c r="N131" s="51"/>
      <c r="O131" s="31"/>
      <c r="P131" s="31"/>
      <c r="Q131" s="31"/>
      <c r="U131" s="31"/>
      <c r="V131" s="31"/>
      <c r="W131" s="31"/>
      <c r="Z131"/>
      <c r="AA131" s="31"/>
      <c r="AB131" s="31"/>
      <c r="AC131" s="31"/>
      <c r="AF131"/>
      <c r="AG131" s="31"/>
      <c r="AH131" s="31"/>
      <c r="AI131" s="31"/>
      <c r="AM131" s="31"/>
      <c r="AN131" s="31"/>
      <c r="AO131" s="31"/>
      <c r="AR131" s="125">
        <f t="shared" si="18"/>
        <v>44819</v>
      </c>
      <c r="AS131" s="31">
        <f t="shared" si="19"/>
        <v>9217843.8699999992</v>
      </c>
      <c r="AT131" s="31">
        <f t="shared" si="20"/>
        <v>2450022.9300000002</v>
      </c>
      <c r="AU131" s="126">
        <f t="shared" si="21"/>
        <v>11667866.800000001</v>
      </c>
      <c r="AV131" s="130">
        <f t="shared" si="11"/>
        <v>9</v>
      </c>
      <c r="AW131" s="130">
        <f t="shared" si="12"/>
        <v>2022</v>
      </c>
      <c r="BB131" s="57"/>
      <c r="BF131" s="12"/>
      <c r="BG131" s="6"/>
      <c r="BI131" s="1"/>
      <c r="BJ131" s="6"/>
      <c r="BL131" s="56"/>
    </row>
    <row r="132" spans="2:64" x14ac:dyDescent="0.25">
      <c r="B132"/>
      <c r="C132" s="31"/>
      <c r="D132" s="31"/>
      <c r="E132" s="31"/>
      <c r="H132" s="1"/>
      <c r="I132" s="6"/>
      <c r="J132" s="6"/>
      <c r="K132" s="6"/>
      <c r="N132" s="51"/>
      <c r="O132" s="31"/>
      <c r="P132" s="31"/>
      <c r="Q132" s="31"/>
      <c r="U132" s="31"/>
      <c r="V132" s="31"/>
      <c r="W132" s="31"/>
      <c r="Z132"/>
      <c r="AA132" s="31"/>
      <c r="AB132" s="31"/>
      <c r="AC132" s="31"/>
      <c r="AF132"/>
      <c r="AG132" s="31"/>
      <c r="AH132" s="31"/>
      <c r="AI132" s="31"/>
      <c r="AR132" s="125">
        <f t="shared" si="18"/>
        <v>44851</v>
      </c>
      <c r="AS132" s="31">
        <f t="shared" si="19"/>
        <v>9218461.4800000004</v>
      </c>
      <c r="AT132" s="31">
        <f t="shared" si="20"/>
        <v>2473218.84</v>
      </c>
      <c r="AU132" s="126">
        <f t="shared" si="21"/>
        <v>11691680.32</v>
      </c>
      <c r="AV132" s="130">
        <f t="shared" ref="AV132:AV195" si="22">MONTH(AR132)</f>
        <v>10</v>
      </c>
      <c r="AW132" s="130">
        <f t="shared" ref="AW132:AW195" si="23">YEAR(AR132)</f>
        <v>2022</v>
      </c>
      <c r="BB132" s="57"/>
      <c r="BF132" s="12"/>
      <c r="BG132" s="6"/>
      <c r="BI132" s="1"/>
      <c r="BJ132" s="6"/>
      <c r="BL132" s="56"/>
    </row>
    <row r="133" spans="2:64" x14ac:dyDescent="0.25">
      <c r="B133"/>
      <c r="C133" s="31"/>
      <c r="D133" s="31"/>
      <c r="E133" s="31"/>
      <c r="H133" s="1"/>
      <c r="I133" s="6"/>
      <c r="J133" s="6"/>
      <c r="K133" s="6"/>
      <c r="N133" s="51"/>
      <c r="O133" s="31"/>
      <c r="P133" s="31"/>
      <c r="Q133" s="31"/>
      <c r="U133" s="31"/>
      <c r="V133" s="31"/>
      <c r="W133" s="31"/>
      <c r="Z133"/>
      <c r="AA133" s="31"/>
      <c r="AB133" s="31"/>
      <c r="AC133" s="31"/>
      <c r="AF133"/>
      <c r="AG133" s="31"/>
      <c r="AH133" s="31"/>
      <c r="AI133" s="31"/>
      <c r="AR133" s="125">
        <f t="shared" si="18"/>
        <v>44881</v>
      </c>
      <c r="AS133" s="31">
        <f t="shared" si="19"/>
        <v>9219042.2300000004</v>
      </c>
      <c r="AT133" s="31">
        <f t="shared" si="20"/>
        <v>2265237.4700000002</v>
      </c>
      <c r="AU133" s="126">
        <f t="shared" si="21"/>
        <v>11484279.699999999</v>
      </c>
      <c r="AV133" s="130">
        <f t="shared" si="22"/>
        <v>11</v>
      </c>
      <c r="AW133" s="130">
        <f t="shared" si="23"/>
        <v>2022</v>
      </c>
      <c r="BB133" s="57"/>
      <c r="BF133" s="12"/>
      <c r="BG133" s="6"/>
      <c r="BI133" s="1"/>
      <c r="BJ133" s="6"/>
      <c r="BL133" s="56"/>
    </row>
    <row r="134" spans="2:64" x14ac:dyDescent="0.25">
      <c r="B134"/>
      <c r="C134" s="31"/>
      <c r="D134" s="31"/>
      <c r="E134" s="31"/>
      <c r="H134" s="1"/>
      <c r="I134" s="6"/>
      <c r="J134" s="6"/>
      <c r="K134" s="6"/>
      <c r="N134" s="51"/>
      <c r="O134" s="31"/>
      <c r="P134" s="31"/>
      <c r="Q134" s="31"/>
      <c r="U134" s="31"/>
      <c r="V134" s="31"/>
      <c r="W134" s="31"/>
      <c r="Z134"/>
      <c r="AA134" s="31"/>
      <c r="AB134" s="31"/>
      <c r="AC134" s="31"/>
      <c r="AF134"/>
      <c r="AG134" s="31"/>
      <c r="AH134" s="31"/>
      <c r="AI134" s="31"/>
      <c r="AR134" s="125">
        <f t="shared" si="18"/>
        <v>44910</v>
      </c>
      <c r="AS134" s="31">
        <f t="shared" si="19"/>
        <v>9219604.5800000001</v>
      </c>
      <c r="AT134" s="31">
        <f t="shared" si="20"/>
        <v>2138803.64</v>
      </c>
      <c r="AU134" s="126">
        <f t="shared" si="21"/>
        <v>11358408.220000001</v>
      </c>
      <c r="AV134" s="130">
        <f t="shared" si="22"/>
        <v>12</v>
      </c>
      <c r="AW134" s="130">
        <f t="shared" si="23"/>
        <v>2022</v>
      </c>
      <c r="BB134" s="57"/>
      <c r="BF134" s="12"/>
      <c r="BG134" s="6"/>
      <c r="BI134" s="1"/>
      <c r="BJ134" s="6"/>
      <c r="BL134" s="56"/>
    </row>
    <row r="135" spans="2:64" x14ac:dyDescent="0.25">
      <c r="B135"/>
      <c r="C135" s="31"/>
      <c r="D135" s="31"/>
      <c r="E135" s="31"/>
      <c r="H135" s="1"/>
      <c r="I135" s="6"/>
      <c r="J135" s="6"/>
      <c r="K135" s="6"/>
      <c r="N135" s="51"/>
      <c r="O135" s="31"/>
      <c r="P135" s="31"/>
      <c r="Q135" s="31"/>
      <c r="U135" s="31"/>
      <c r="V135" s="31"/>
      <c r="W135" s="31"/>
      <c r="Z135"/>
      <c r="AA135" s="31"/>
      <c r="AB135" s="31"/>
      <c r="AC135" s="31"/>
      <c r="AF135"/>
      <c r="AG135" s="31"/>
      <c r="AH135" s="31"/>
      <c r="AI135" s="31"/>
      <c r="AR135" s="125">
        <f t="shared" si="18"/>
        <v>44942</v>
      </c>
      <c r="AS135" s="31">
        <f t="shared" si="19"/>
        <v>9220222.3100000005</v>
      </c>
      <c r="AT135" s="31">
        <f t="shared" si="20"/>
        <v>2304518.62</v>
      </c>
      <c r="AU135" s="126">
        <f t="shared" si="21"/>
        <v>11524740.93</v>
      </c>
      <c r="AV135" s="130">
        <f t="shared" si="22"/>
        <v>1</v>
      </c>
      <c r="AW135" s="130">
        <f t="shared" si="23"/>
        <v>2023</v>
      </c>
      <c r="BB135" s="57"/>
      <c r="BF135" s="12"/>
      <c r="BG135" s="6"/>
      <c r="BI135" s="1"/>
      <c r="BJ135" s="6"/>
      <c r="BL135" s="56"/>
    </row>
    <row r="136" spans="2:64" x14ac:dyDescent="0.25">
      <c r="B136"/>
      <c r="C136" s="31"/>
      <c r="D136" s="31"/>
      <c r="E136" s="31"/>
      <c r="H136" s="1"/>
      <c r="I136" s="6"/>
      <c r="J136" s="6"/>
      <c r="K136" s="6"/>
      <c r="N136" s="51"/>
      <c r="O136" s="31"/>
      <c r="P136" s="31"/>
      <c r="Q136" s="31"/>
      <c r="U136" s="31"/>
      <c r="V136" s="31"/>
      <c r="W136" s="31"/>
      <c r="Z136"/>
      <c r="AA136" s="31"/>
      <c r="AB136" s="31"/>
      <c r="AC136" s="31"/>
      <c r="AF136"/>
      <c r="AG136" s="31"/>
      <c r="AH136" s="31"/>
      <c r="AI136" s="31"/>
      <c r="AR136" s="125">
        <f t="shared" si="18"/>
        <v>44972</v>
      </c>
      <c r="AS136" s="31">
        <f t="shared" si="19"/>
        <v>9220803.1899999995</v>
      </c>
      <c r="AT136" s="31">
        <f t="shared" si="20"/>
        <v>2107109.23</v>
      </c>
      <c r="AU136" s="126">
        <f t="shared" si="21"/>
        <v>11327912.42</v>
      </c>
      <c r="AV136" s="130">
        <f t="shared" si="22"/>
        <v>2</v>
      </c>
      <c r="AW136" s="130">
        <f t="shared" si="23"/>
        <v>2023</v>
      </c>
      <c r="BB136" s="57"/>
      <c r="BF136" s="12"/>
      <c r="BG136" s="6"/>
      <c r="BI136" s="1"/>
      <c r="BJ136" s="6"/>
      <c r="BL136" s="56"/>
    </row>
    <row r="137" spans="2:64" x14ac:dyDescent="0.25">
      <c r="B137"/>
      <c r="C137" s="31"/>
      <c r="D137" s="31"/>
      <c r="E137" s="31"/>
      <c r="H137" s="1"/>
      <c r="I137" s="6"/>
      <c r="J137" s="6"/>
      <c r="K137" s="6"/>
      <c r="N137" s="51"/>
      <c r="O137" s="31"/>
      <c r="P137" s="31"/>
      <c r="Q137" s="31"/>
      <c r="U137" s="31"/>
      <c r="V137" s="31"/>
      <c r="W137" s="31"/>
      <c r="Z137"/>
      <c r="AA137" s="31"/>
      <c r="AB137" s="31"/>
      <c r="AC137" s="31"/>
      <c r="AF137"/>
      <c r="AG137" s="31"/>
      <c r="AH137" s="31"/>
      <c r="AI137" s="31"/>
      <c r="AR137" s="125">
        <f t="shared" si="18"/>
        <v>45000</v>
      </c>
      <c r="AS137" s="31">
        <f t="shared" si="19"/>
        <v>9221347.2100000009</v>
      </c>
      <c r="AT137" s="31">
        <f t="shared" si="20"/>
        <v>1917107.72</v>
      </c>
      <c r="AU137" s="126">
        <f t="shared" si="21"/>
        <v>11138454.93</v>
      </c>
      <c r="AV137" s="130">
        <f t="shared" si="22"/>
        <v>3</v>
      </c>
      <c r="AW137" s="130">
        <f t="shared" si="23"/>
        <v>2023</v>
      </c>
      <c r="BB137" s="57"/>
      <c r="BF137" s="12"/>
      <c r="BG137" s="6"/>
      <c r="BI137" s="1"/>
      <c r="BJ137" s="6"/>
      <c r="BL137" s="56"/>
    </row>
    <row r="138" spans="2:64" x14ac:dyDescent="0.25">
      <c r="B138"/>
      <c r="C138" s="31"/>
      <c r="D138" s="31"/>
      <c r="E138" s="31"/>
      <c r="H138" s="1"/>
      <c r="I138" s="6"/>
      <c r="J138" s="6"/>
      <c r="K138" s="6"/>
      <c r="N138" s="51"/>
      <c r="O138" s="31"/>
      <c r="P138" s="31"/>
      <c r="Q138" s="31"/>
      <c r="U138" s="31"/>
      <c r="V138" s="31"/>
      <c r="W138" s="31"/>
      <c r="Z138"/>
      <c r="AA138" s="31"/>
      <c r="AB138" s="31"/>
      <c r="AC138" s="31"/>
      <c r="AF138"/>
      <c r="AG138" s="31"/>
      <c r="AH138" s="31"/>
      <c r="AI138" s="31"/>
      <c r="AR138" s="125">
        <f t="shared" si="18"/>
        <v>45033</v>
      </c>
      <c r="AS138" s="31">
        <f t="shared" si="19"/>
        <v>9221983.4800000004</v>
      </c>
      <c r="AT138" s="31">
        <f t="shared" si="20"/>
        <v>2202452.5099999998</v>
      </c>
      <c r="AU138" s="126">
        <f t="shared" si="21"/>
        <v>11424435.99</v>
      </c>
      <c r="AV138" s="130">
        <f t="shared" si="22"/>
        <v>4</v>
      </c>
      <c r="AW138" s="130">
        <f t="shared" si="23"/>
        <v>2023</v>
      </c>
      <c r="BB138" s="57"/>
      <c r="BF138" s="12"/>
      <c r="BG138" s="6"/>
      <c r="BI138" s="1"/>
      <c r="BJ138" s="6"/>
      <c r="BL138" s="56"/>
    </row>
    <row r="139" spans="2:64" x14ac:dyDescent="0.25">
      <c r="B139"/>
      <c r="C139" s="31"/>
      <c r="D139" s="31"/>
      <c r="E139" s="31"/>
      <c r="H139" s="1"/>
      <c r="I139" s="6"/>
      <c r="J139" s="6"/>
      <c r="K139" s="6"/>
      <c r="N139" s="51"/>
      <c r="O139" s="31"/>
      <c r="P139" s="31"/>
      <c r="Q139" s="31"/>
      <c r="U139" s="31"/>
      <c r="V139" s="31"/>
      <c r="W139" s="31"/>
      <c r="Z139"/>
      <c r="AA139" s="31"/>
      <c r="AB139" s="31"/>
      <c r="AC139" s="31"/>
      <c r="AF139"/>
      <c r="AG139" s="31"/>
      <c r="AH139" s="31"/>
      <c r="AI139" s="31"/>
      <c r="AR139" s="125">
        <f t="shared" si="18"/>
        <v>45061</v>
      </c>
      <c r="AS139" s="31">
        <f t="shared" si="19"/>
        <v>9222527.5800000001</v>
      </c>
      <c r="AT139" s="31">
        <f t="shared" si="20"/>
        <v>1818690.5</v>
      </c>
      <c r="AU139" s="126">
        <f t="shared" si="21"/>
        <v>11041218.08</v>
      </c>
      <c r="AV139" s="130">
        <f t="shared" si="22"/>
        <v>5</v>
      </c>
      <c r="AW139" s="130">
        <f t="shared" si="23"/>
        <v>2023</v>
      </c>
      <c r="BB139" s="57"/>
      <c r="BF139" s="12"/>
      <c r="BG139" s="6"/>
      <c r="BI139" s="1"/>
      <c r="BJ139" s="6"/>
      <c r="BL139" s="56"/>
    </row>
    <row r="140" spans="2:64" x14ac:dyDescent="0.25">
      <c r="B140"/>
      <c r="C140" s="31"/>
      <c r="D140" s="31"/>
      <c r="E140" s="31"/>
      <c r="H140" s="1"/>
      <c r="I140" s="6"/>
      <c r="J140" s="6"/>
      <c r="K140" s="6"/>
      <c r="N140" s="51"/>
      <c r="O140" s="31"/>
      <c r="P140" s="31"/>
      <c r="Q140" s="31"/>
      <c r="U140" s="31"/>
      <c r="V140" s="31"/>
      <c r="W140" s="31"/>
      <c r="Z140"/>
      <c r="AA140" s="31"/>
      <c r="AB140" s="31"/>
      <c r="AC140" s="31"/>
      <c r="AF140"/>
      <c r="AG140" s="31"/>
      <c r="AH140" s="31"/>
      <c r="AI140" s="31"/>
      <c r="AR140" s="125">
        <f t="shared" si="18"/>
        <v>45092</v>
      </c>
      <c r="AS140" s="31">
        <f t="shared" si="19"/>
        <v>9223127.0500000007</v>
      </c>
      <c r="AT140" s="31">
        <f t="shared" si="20"/>
        <v>1959686.93</v>
      </c>
      <c r="AU140" s="126">
        <f t="shared" si="21"/>
        <v>11182813.98</v>
      </c>
      <c r="AV140" s="130">
        <f t="shared" si="22"/>
        <v>6</v>
      </c>
      <c r="AW140" s="130">
        <f t="shared" si="23"/>
        <v>2023</v>
      </c>
      <c r="BB140" s="57"/>
      <c r="BF140" s="12"/>
      <c r="BG140" s="6"/>
      <c r="BI140" s="1"/>
      <c r="BJ140" s="6"/>
      <c r="BL140" s="56"/>
    </row>
    <row r="141" spans="2:64" x14ac:dyDescent="0.25">
      <c r="B141"/>
      <c r="C141" s="31"/>
      <c r="D141" s="31"/>
      <c r="E141" s="31"/>
      <c r="H141" s="1"/>
      <c r="I141" s="6"/>
      <c r="J141" s="6"/>
      <c r="K141" s="6"/>
      <c r="N141" s="51"/>
      <c r="O141" s="31"/>
      <c r="P141" s="31"/>
      <c r="Q141" s="31"/>
      <c r="U141" s="31"/>
      <c r="V141" s="31"/>
      <c r="W141" s="31"/>
      <c r="Z141"/>
      <c r="AA141" s="31"/>
      <c r="AB141" s="31"/>
      <c r="AC141" s="31"/>
      <c r="AF141"/>
      <c r="AG141" s="31"/>
      <c r="AH141" s="31"/>
      <c r="AI141" s="31"/>
      <c r="AR141" s="125">
        <f t="shared" si="18"/>
        <v>45124</v>
      </c>
      <c r="AS141" s="31">
        <f t="shared" si="19"/>
        <v>9223745</v>
      </c>
      <c r="AT141" s="31">
        <f t="shared" si="20"/>
        <v>1966924.54</v>
      </c>
      <c r="AU141" s="126">
        <f t="shared" si="21"/>
        <v>11190669.539999999</v>
      </c>
      <c r="AV141" s="130">
        <f t="shared" si="22"/>
        <v>7</v>
      </c>
      <c r="AW141" s="130">
        <f t="shared" si="23"/>
        <v>2023</v>
      </c>
      <c r="BB141" s="57"/>
      <c r="BF141" s="12"/>
      <c r="BG141" s="6"/>
      <c r="BI141" s="1"/>
      <c r="BJ141" s="6"/>
      <c r="BL141" s="56"/>
    </row>
    <row r="142" spans="2:64" x14ac:dyDescent="0.25">
      <c r="B142"/>
      <c r="C142" s="31"/>
      <c r="D142" s="31"/>
      <c r="E142" s="31"/>
      <c r="H142" s="1"/>
      <c r="I142" s="6"/>
      <c r="J142" s="6"/>
      <c r="K142" s="6"/>
      <c r="N142" s="51"/>
      <c r="O142" s="31"/>
      <c r="P142" s="31"/>
      <c r="Q142" s="31"/>
      <c r="U142" s="31"/>
      <c r="V142" s="31"/>
      <c r="W142" s="31"/>
      <c r="Z142"/>
      <c r="AA142" s="31"/>
      <c r="AB142" s="31"/>
      <c r="AC142" s="31"/>
      <c r="AF142"/>
      <c r="AG142" s="31"/>
      <c r="AH142" s="31"/>
      <c r="AI142" s="31"/>
      <c r="AR142" s="125">
        <f t="shared" si="18"/>
        <v>45153</v>
      </c>
      <c r="AS142" s="31">
        <f t="shared" si="19"/>
        <v>9224307.6500000004</v>
      </c>
      <c r="AT142" s="31">
        <f t="shared" si="20"/>
        <v>1730999.56</v>
      </c>
      <c r="AU142" s="126">
        <f t="shared" si="21"/>
        <v>10955307.210000001</v>
      </c>
      <c r="AV142" s="130">
        <f t="shared" si="22"/>
        <v>8</v>
      </c>
      <c r="AW142" s="130">
        <f t="shared" si="23"/>
        <v>2023</v>
      </c>
      <c r="BB142" s="57"/>
      <c r="BF142" s="12"/>
      <c r="BG142" s="6"/>
      <c r="BI142" s="1"/>
      <c r="BJ142" s="6"/>
      <c r="BL142" s="56"/>
    </row>
    <row r="143" spans="2:64" x14ac:dyDescent="0.25">
      <c r="B143"/>
      <c r="C143" s="31"/>
      <c r="D143" s="31"/>
      <c r="E143" s="31"/>
      <c r="H143" s="1"/>
      <c r="I143" s="6"/>
      <c r="J143" s="6"/>
      <c r="K143" s="6"/>
      <c r="N143" s="51"/>
      <c r="O143" s="31"/>
      <c r="P143" s="31"/>
      <c r="Q143" s="31"/>
      <c r="U143" s="31"/>
      <c r="V143" s="31"/>
      <c r="W143" s="31"/>
      <c r="Z143"/>
      <c r="AA143" s="31"/>
      <c r="AB143" s="31"/>
      <c r="AC143" s="31"/>
      <c r="AF143"/>
      <c r="AG143" s="31"/>
      <c r="AH143" s="31"/>
      <c r="AI143" s="31"/>
      <c r="AR143" s="125">
        <f t="shared" si="18"/>
        <v>45184</v>
      </c>
      <c r="AS143" s="31">
        <f t="shared" si="19"/>
        <v>9224907.2300000004</v>
      </c>
      <c r="AT143" s="31">
        <f t="shared" si="20"/>
        <v>1796120.1</v>
      </c>
      <c r="AU143" s="126">
        <f t="shared" si="21"/>
        <v>11021027.33</v>
      </c>
      <c r="AV143" s="130">
        <f t="shared" si="22"/>
        <v>9</v>
      </c>
      <c r="AW143" s="130">
        <f t="shared" si="23"/>
        <v>2023</v>
      </c>
      <c r="BB143" s="57"/>
      <c r="BF143" s="12"/>
      <c r="BG143" s="6"/>
      <c r="BI143" s="1"/>
      <c r="BJ143" s="6"/>
      <c r="BL143" s="56"/>
    </row>
    <row r="144" spans="2:64" x14ac:dyDescent="0.25">
      <c r="B144"/>
      <c r="C144" s="31"/>
      <c r="D144" s="31"/>
      <c r="E144" s="31"/>
      <c r="H144" s="1"/>
      <c r="I144" s="6"/>
      <c r="J144" s="6"/>
      <c r="K144" s="6"/>
      <c r="N144" s="51"/>
      <c r="O144" s="31"/>
      <c r="P144" s="31"/>
      <c r="Q144" s="31"/>
      <c r="U144" s="31"/>
      <c r="V144" s="31"/>
      <c r="W144" s="31"/>
      <c r="Z144"/>
      <c r="AA144" s="31"/>
      <c r="AB144" s="31"/>
      <c r="AC144" s="31"/>
      <c r="AF144"/>
      <c r="AG144"/>
      <c r="AH144"/>
      <c r="AI144"/>
      <c r="AR144" s="125">
        <f t="shared" si="18"/>
        <v>45215</v>
      </c>
      <c r="AS144" s="31">
        <f t="shared" si="19"/>
        <v>9225506.8399999999</v>
      </c>
      <c r="AT144" s="31">
        <f t="shared" si="20"/>
        <v>1741584.95</v>
      </c>
      <c r="AU144" s="126">
        <f t="shared" si="21"/>
        <v>10967091.789999999</v>
      </c>
      <c r="AV144" s="130">
        <f t="shared" si="22"/>
        <v>10</v>
      </c>
      <c r="AW144" s="130">
        <f t="shared" si="23"/>
        <v>2023</v>
      </c>
      <c r="BB144" s="57"/>
      <c r="BF144" s="12"/>
      <c r="BG144" s="6"/>
      <c r="BI144" s="1"/>
      <c r="BJ144" s="6"/>
      <c r="BL144" s="56"/>
    </row>
    <row r="145" spans="2:64" x14ac:dyDescent="0.25">
      <c r="B145"/>
      <c r="C145" s="31"/>
      <c r="D145" s="31"/>
      <c r="E145" s="31"/>
      <c r="H145" s="1"/>
      <c r="I145" s="6"/>
      <c r="J145" s="6"/>
      <c r="K145" s="6"/>
      <c r="N145" s="51"/>
      <c r="O145" s="31"/>
      <c r="P145" s="31"/>
      <c r="Q145" s="31"/>
      <c r="U145" s="31"/>
      <c r="V145" s="31"/>
      <c r="W145" s="31"/>
      <c r="Z145"/>
      <c r="AA145" s="31"/>
      <c r="AB145" s="31"/>
      <c r="AC145" s="31"/>
      <c r="AF145"/>
      <c r="AG145"/>
      <c r="AH145"/>
      <c r="AI145"/>
      <c r="AR145" s="125">
        <f t="shared" si="18"/>
        <v>45246</v>
      </c>
      <c r="AS145" s="31">
        <f t="shared" si="19"/>
        <v>9226106.5</v>
      </c>
      <c r="AT145" s="31">
        <f t="shared" si="20"/>
        <v>1687042.69</v>
      </c>
      <c r="AU145" s="126">
        <f t="shared" si="21"/>
        <v>10913149.189999999</v>
      </c>
      <c r="AV145" s="130">
        <f t="shared" si="22"/>
        <v>11</v>
      </c>
      <c r="AW145" s="130">
        <f t="shared" si="23"/>
        <v>2023</v>
      </c>
      <c r="BB145" s="57"/>
      <c r="BF145" s="12"/>
      <c r="BG145" s="6"/>
      <c r="BI145" s="1"/>
      <c r="BJ145" s="6"/>
      <c r="BL145" s="56"/>
    </row>
    <row r="146" spans="2:64" x14ac:dyDescent="0.25">
      <c r="B146"/>
      <c r="C146" s="31"/>
      <c r="D146" s="31"/>
      <c r="E146" s="31"/>
      <c r="H146" s="1"/>
      <c r="I146" s="6"/>
      <c r="J146" s="6"/>
      <c r="K146" s="6"/>
      <c r="N146" s="51"/>
      <c r="O146" s="31"/>
      <c r="P146" s="31"/>
      <c r="Q146" s="31"/>
      <c r="U146" s="31"/>
      <c r="V146" s="31"/>
      <c r="W146" s="31"/>
      <c r="Z146"/>
      <c r="AA146" s="31"/>
      <c r="AB146" s="31"/>
      <c r="AC146" s="31"/>
      <c r="AF146"/>
      <c r="AG146"/>
      <c r="AH146"/>
      <c r="AI146"/>
      <c r="AR146" s="125">
        <f t="shared" si="18"/>
        <v>45275</v>
      </c>
      <c r="AS146" s="31">
        <f t="shared" si="19"/>
        <v>9226669.2899999991</v>
      </c>
      <c r="AT146" s="31">
        <f t="shared" si="20"/>
        <v>1526942.87</v>
      </c>
      <c r="AU146" s="126">
        <f t="shared" si="21"/>
        <v>10753612.16</v>
      </c>
      <c r="AV146" s="130">
        <f t="shared" si="22"/>
        <v>12</v>
      </c>
      <c r="AW146" s="130">
        <f t="shared" si="23"/>
        <v>2023</v>
      </c>
      <c r="BB146" s="57"/>
      <c r="BF146" s="12"/>
      <c r="BG146" s="6"/>
      <c r="BI146" s="1"/>
      <c r="BJ146" s="6"/>
      <c r="BL146" s="56"/>
    </row>
    <row r="147" spans="2:64" x14ac:dyDescent="0.25">
      <c r="B147"/>
      <c r="C147" s="31"/>
      <c r="D147" s="31"/>
      <c r="E147" s="31"/>
      <c r="H147" s="1"/>
      <c r="I147" s="6"/>
      <c r="J147" s="6"/>
      <c r="K147" s="6"/>
      <c r="N147" s="51"/>
      <c r="O147" s="31"/>
      <c r="P147" s="31"/>
      <c r="Q147" s="31"/>
      <c r="U147" s="31"/>
      <c r="V147" s="31"/>
      <c r="W147" s="31"/>
      <c r="Z147"/>
      <c r="AA147" s="31"/>
      <c r="AB147" s="31"/>
      <c r="AC147" s="31"/>
      <c r="AF147"/>
      <c r="AG147"/>
      <c r="AH147"/>
      <c r="AI147"/>
      <c r="AR147" s="125">
        <f t="shared" si="18"/>
        <v>45306</v>
      </c>
      <c r="AS147" s="31">
        <f t="shared" si="19"/>
        <v>9227269.0399999991</v>
      </c>
      <c r="AT147" s="31">
        <f t="shared" si="20"/>
        <v>1577930.59</v>
      </c>
      <c r="AU147" s="126">
        <f t="shared" si="21"/>
        <v>10805199.630000001</v>
      </c>
      <c r="AV147" s="130">
        <f t="shared" si="22"/>
        <v>1</v>
      </c>
      <c r="AW147" s="130">
        <f t="shared" si="23"/>
        <v>2024</v>
      </c>
      <c r="BB147" s="57"/>
      <c r="BF147" s="12"/>
      <c r="BG147" s="6"/>
      <c r="BI147" s="1"/>
      <c r="BJ147" s="6"/>
      <c r="BL147" s="56"/>
    </row>
    <row r="148" spans="2:64" x14ac:dyDescent="0.25">
      <c r="B148"/>
      <c r="C148" s="31"/>
      <c r="D148" s="31"/>
      <c r="E148" s="31"/>
      <c r="H148" s="1"/>
      <c r="I148" s="6"/>
      <c r="J148" s="6"/>
      <c r="K148" s="6"/>
      <c r="N148" s="51"/>
      <c r="O148" s="31"/>
      <c r="P148" s="31"/>
      <c r="Q148" s="31"/>
      <c r="U148" s="31"/>
      <c r="V148" s="31"/>
      <c r="W148" s="31"/>
      <c r="Z148"/>
      <c r="AA148" s="31"/>
      <c r="AB148" s="31"/>
      <c r="AC148" s="31"/>
      <c r="AF148"/>
      <c r="AG148"/>
      <c r="AH148"/>
      <c r="AI148"/>
      <c r="AR148" s="125">
        <f t="shared" si="18"/>
        <v>45337</v>
      </c>
      <c r="AS148" s="31">
        <f t="shared" si="19"/>
        <v>9227868.8000000007</v>
      </c>
      <c r="AT148" s="31">
        <f t="shared" si="20"/>
        <v>1523367.26</v>
      </c>
      <c r="AU148" s="126">
        <f t="shared" si="21"/>
        <v>10751236.060000001</v>
      </c>
      <c r="AV148" s="130">
        <f t="shared" si="22"/>
        <v>2</v>
      </c>
      <c r="AW148" s="130">
        <f t="shared" si="23"/>
        <v>2024</v>
      </c>
      <c r="BB148" s="57"/>
      <c r="BF148" s="12"/>
      <c r="BG148" s="6"/>
      <c r="BI148" s="1"/>
      <c r="BJ148" s="6"/>
      <c r="BL148" s="56"/>
    </row>
    <row r="149" spans="2:64" x14ac:dyDescent="0.25">
      <c r="B149"/>
      <c r="C149" s="31"/>
      <c r="D149" s="31"/>
      <c r="E149" s="31"/>
      <c r="H149" s="1"/>
      <c r="I149" s="6"/>
      <c r="J149" s="6"/>
      <c r="K149" s="6"/>
      <c r="N149" s="51"/>
      <c r="O149" s="31"/>
      <c r="P149" s="31"/>
      <c r="Q149" s="31"/>
      <c r="U149" s="31"/>
      <c r="V149" s="31"/>
      <c r="W149" s="31"/>
      <c r="Z149"/>
      <c r="AA149" s="31"/>
      <c r="AB149" s="31"/>
      <c r="AC149" s="31"/>
      <c r="AF149"/>
      <c r="AG149"/>
      <c r="AH149"/>
      <c r="AI149"/>
      <c r="AR149" s="125">
        <f t="shared" si="18"/>
        <v>45366</v>
      </c>
      <c r="AS149" s="31">
        <f t="shared" si="19"/>
        <v>9228431.7200000007</v>
      </c>
      <c r="AT149" s="31">
        <f t="shared" si="20"/>
        <v>1373830.29</v>
      </c>
      <c r="AU149" s="126">
        <f t="shared" si="21"/>
        <v>10602262.01</v>
      </c>
      <c r="AV149" s="130">
        <f t="shared" si="22"/>
        <v>3</v>
      </c>
      <c r="AW149" s="130">
        <f t="shared" si="23"/>
        <v>2024</v>
      </c>
      <c r="BB149" s="57"/>
      <c r="BF149" s="12"/>
      <c r="BG149" s="6"/>
      <c r="BI149" s="1"/>
      <c r="BJ149" s="6"/>
      <c r="BL149" s="56"/>
    </row>
    <row r="150" spans="2:64" x14ac:dyDescent="0.25">
      <c r="B150"/>
      <c r="C150" s="31"/>
      <c r="D150" s="31"/>
      <c r="E150" s="31"/>
      <c r="H150" s="1"/>
      <c r="I150" s="6"/>
      <c r="J150" s="6"/>
      <c r="K150" s="6"/>
      <c r="N150" s="51"/>
      <c r="O150" s="31"/>
      <c r="P150" s="31"/>
      <c r="Q150" s="31"/>
      <c r="U150" s="31"/>
      <c r="V150" s="31"/>
      <c r="W150" s="31"/>
      <c r="Z150"/>
      <c r="AA150" s="31"/>
      <c r="AB150" s="31"/>
      <c r="AC150" s="31"/>
      <c r="AF150"/>
      <c r="AG150"/>
      <c r="AH150"/>
      <c r="AI150"/>
      <c r="AR150" s="125">
        <f t="shared" si="18"/>
        <v>45397</v>
      </c>
      <c r="AS150" s="31">
        <f t="shared" si="19"/>
        <v>9229031.5500000007</v>
      </c>
      <c r="AT150" s="31">
        <f t="shared" si="20"/>
        <v>1414213.64</v>
      </c>
      <c r="AU150" s="126">
        <f t="shared" si="21"/>
        <v>10643245.189999999</v>
      </c>
      <c r="AV150" s="130">
        <f t="shared" si="22"/>
        <v>4</v>
      </c>
      <c r="AW150" s="130">
        <f t="shared" si="23"/>
        <v>2024</v>
      </c>
      <c r="BB150" s="57"/>
      <c r="BF150" s="12"/>
      <c r="BG150" s="6"/>
      <c r="BI150" s="1"/>
      <c r="BJ150" s="6"/>
      <c r="BL150" s="56"/>
    </row>
    <row r="151" spans="2:64" x14ac:dyDescent="0.25">
      <c r="B151"/>
      <c r="C151" s="31"/>
      <c r="D151" s="31"/>
      <c r="E151" s="31"/>
      <c r="H151" s="1"/>
      <c r="I151" s="6"/>
      <c r="J151" s="6"/>
      <c r="K151" s="6"/>
      <c r="N151" s="51"/>
      <c r="O151" s="31"/>
      <c r="P151" s="31"/>
      <c r="Q151" s="31"/>
      <c r="U151" s="31"/>
      <c r="V151" s="31"/>
      <c r="W151" s="31"/>
      <c r="Z151"/>
      <c r="AA151" s="31"/>
      <c r="AB151" s="31"/>
      <c r="AC151" s="31"/>
      <c r="AF151"/>
      <c r="AG151"/>
      <c r="AH151"/>
      <c r="AI151"/>
      <c r="AR151" s="125">
        <f t="shared" si="18"/>
        <v>45427</v>
      </c>
      <c r="AS151" s="31">
        <f t="shared" si="19"/>
        <v>9229612.9700000007</v>
      </c>
      <c r="AT151" s="31">
        <f t="shared" si="20"/>
        <v>1315560.29</v>
      </c>
      <c r="AU151" s="126">
        <f t="shared" si="21"/>
        <v>10545173.26</v>
      </c>
      <c r="AV151" s="130">
        <f t="shared" si="22"/>
        <v>5</v>
      </c>
      <c r="AW151" s="130">
        <f t="shared" si="23"/>
        <v>2024</v>
      </c>
      <c r="BB151" s="57"/>
      <c r="BF151" s="12"/>
      <c r="BG151" s="6"/>
      <c r="BI151" s="1"/>
      <c r="BJ151" s="6"/>
      <c r="BL151" s="56"/>
    </row>
    <row r="152" spans="2:64" x14ac:dyDescent="0.25">
      <c r="B152"/>
      <c r="C152" s="31"/>
      <c r="D152" s="31"/>
      <c r="E152" s="31"/>
      <c r="H152" s="1"/>
      <c r="I152" s="6"/>
      <c r="J152" s="6"/>
      <c r="K152" s="6"/>
      <c r="N152" s="51"/>
      <c r="O152" s="31"/>
      <c r="P152" s="31"/>
      <c r="Q152" s="31"/>
      <c r="U152" s="31"/>
      <c r="V152" s="31"/>
      <c r="W152" s="31"/>
      <c r="Z152"/>
      <c r="AA152" s="31"/>
      <c r="AB152" s="31"/>
      <c r="AC152" s="31"/>
      <c r="AF152"/>
      <c r="AG152"/>
      <c r="AH152"/>
      <c r="AI152"/>
      <c r="AR152" s="125">
        <f t="shared" si="18"/>
        <v>45460</v>
      </c>
      <c r="AS152" s="31">
        <f t="shared" si="19"/>
        <v>9230249.8200000003</v>
      </c>
      <c r="AT152" s="31">
        <f t="shared" si="20"/>
        <v>1389414.14</v>
      </c>
      <c r="AU152" s="126">
        <f t="shared" si="21"/>
        <v>10619663.960000001</v>
      </c>
      <c r="AV152" s="130">
        <f t="shared" si="22"/>
        <v>6</v>
      </c>
      <c r="AW152" s="130">
        <f t="shared" si="23"/>
        <v>2024</v>
      </c>
      <c r="BB152" s="57"/>
      <c r="BF152" s="12"/>
      <c r="BG152" s="6"/>
      <c r="BI152" s="1"/>
      <c r="BJ152" s="6"/>
      <c r="BL152" s="56"/>
    </row>
    <row r="153" spans="2:64" x14ac:dyDescent="0.25">
      <c r="B153"/>
      <c r="C153" s="31"/>
      <c r="D153" s="31"/>
      <c r="E153" s="31"/>
      <c r="H153" s="1"/>
      <c r="I153" s="6"/>
      <c r="J153" s="6"/>
      <c r="K153" s="6"/>
      <c r="N153" s="51"/>
      <c r="O153" s="31"/>
      <c r="P153" s="31"/>
      <c r="Q153" s="31"/>
      <c r="U153" s="31"/>
      <c r="V153" s="31"/>
      <c r="W153" s="31"/>
      <c r="Z153"/>
      <c r="AA153" s="31"/>
      <c r="AB153" s="31"/>
      <c r="AC153" s="31"/>
      <c r="AF153"/>
      <c r="AG153"/>
      <c r="AH153"/>
      <c r="AI153"/>
      <c r="AR153" s="125">
        <f t="shared" si="18"/>
        <v>45488</v>
      </c>
      <c r="AS153" s="31">
        <f t="shared" si="19"/>
        <v>9230794.4100000001</v>
      </c>
      <c r="AT153" s="31">
        <f t="shared" si="20"/>
        <v>1129063.46</v>
      </c>
      <c r="AU153" s="126">
        <f t="shared" si="21"/>
        <v>10359857.869999999</v>
      </c>
      <c r="AV153" s="130">
        <f t="shared" si="22"/>
        <v>7</v>
      </c>
      <c r="AW153" s="130">
        <f t="shared" si="23"/>
        <v>2024</v>
      </c>
      <c r="BB153" s="57"/>
      <c r="BF153" s="12"/>
      <c r="BG153" s="6"/>
      <c r="BI153" s="1"/>
      <c r="BJ153" s="6"/>
      <c r="BL153" s="56"/>
    </row>
    <row r="154" spans="2:64" x14ac:dyDescent="0.25">
      <c r="B154"/>
      <c r="C154" s="31"/>
      <c r="D154" s="31"/>
      <c r="E154" s="31"/>
      <c r="H154" s="1"/>
      <c r="I154" s="6"/>
      <c r="J154" s="6"/>
      <c r="K154" s="6"/>
      <c r="N154" s="51"/>
      <c r="O154" s="31"/>
      <c r="P154" s="31"/>
      <c r="Q154" s="31"/>
      <c r="U154" s="31"/>
      <c r="V154" s="31"/>
      <c r="W154" s="31"/>
      <c r="Z154"/>
      <c r="AA154" s="31"/>
      <c r="AB154" s="31"/>
      <c r="AC154" s="31"/>
      <c r="AF154"/>
      <c r="AG154"/>
      <c r="AH154"/>
      <c r="AI154"/>
      <c r="AR154" s="125">
        <f t="shared" si="18"/>
        <v>45519</v>
      </c>
      <c r="AS154" s="31">
        <f t="shared" si="19"/>
        <v>9231394.4100000001</v>
      </c>
      <c r="AT154" s="31">
        <f t="shared" si="20"/>
        <v>1195828.6000000001</v>
      </c>
      <c r="AU154" s="126">
        <f t="shared" si="21"/>
        <v>10427223.01</v>
      </c>
      <c r="AV154" s="130">
        <f t="shared" si="22"/>
        <v>8</v>
      </c>
      <c r="AW154" s="130">
        <f t="shared" si="23"/>
        <v>2024</v>
      </c>
      <c r="BB154" s="57"/>
      <c r="BF154" s="12"/>
      <c r="BG154" s="6"/>
      <c r="BI154" s="1"/>
      <c r="BJ154" s="6"/>
      <c r="BL154" s="56"/>
    </row>
    <row r="155" spans="2:64" x14ac:dyDescent="0.25">
      <c r="B155"/>
      <c r="C155" s="31"/>
      <c r="D155" s="31"/>
      <c r="E155" s="31"/>
      <c r="H155" s="1"/>
      <c r="I155" s="6"/>
      <c r="J155" s="6"/>
      <c r="K155" s="6"/>
      <c r="N155" s="51"/>
      <c r="O155" s="31"/>
      <c r="P155" s="31"/>
      <c r="Q155" s="31"/>
      <c r="U155" s="31"/>
      <c r="V155" s="31"/>
      <c r="W155" s="31"/>
      <c r="Z155"/>
      <c r="AA155" s="31"/>
      <c r="AB155" s="31"/>
      <c r="AC155" s="31"/>
      <c r="AF155"/>
      <c r="AG155"/>
      <c r="AH155"/>
      <c r="AI155"/>
      <c r="AR155" s="125">
        <f t="shared" si="18"/>
        <v>45551</v>
      </c>
      <c r="AS155" s="31">
        <f t="shared" si="19"/>
        <v>9232012.9100000001</v>
      </c>
      <c r="AT155" s="31">
        <f t="shared" si="20"/>
        <v>1178205.76</v>
      </c>
      <c r="AU155" s="126">
        <f t="shared" si="21"/>
        <v>10410218.67</v>
      </c>
      <c r="AV155" s="130">
        <f t="shared" si="22"/>
        <v>9</v>
      </c>
      <c r="AW155" s="130">
        <f t="shared" si="23"/>
        <v>2024</v>
      </c>
      <c r="BB155" s="57"/>
      <c r="BF155" s="12"/>
      <c r="BG155" s="6"/>
      <c r="BI155" s="1"/>
      <c r="BJ155" s="6"/>
      <c r="BL155" s="56"/>
    </row>
    <row r="156" spans="2:64" x14ac:dyDescent="0.25">
      <c r="B156"/>
      <c r="C156" s="31"/>
      <c r="D156" s="31"/>
      <c r="E156" s="31"/>
      <c r="H156" s="1"/>
      <c r="I156" s="6"/>
      <c r="J156" s="6"/>
      <c r="K156" s="6"/>
      <c r="N156" s="51"/>
      <c r="O156" s="31"/>
      <c r="P156" s="31"/>
      <c r="Q156" s="31"/>
      <c r="U156" s="31"/>
      <c r="V156" s="31"/>
      <c r="W156" s="31"/>
      <c r="Z156"/>
      <c r="AA156" s="31"/>
      <c r="AB156" s="31"/>
      <c r="AC156" s="31"/>
      <c r="AF156"/>
      <c r="AG156"/>
      <c r="AH156"/>
      <c r="AI156"/>
      <c r="AR156" s="125">
        <f t="shared" si="18"/>
        <v>45580</v>
      </c>
      <c r="AS156" s="31">
        <f t="shared" si="19"/>
        <v>9232576.0700000003</v>
      </c>
      <c r="AT156" s="31">
        <f t="shared" si="20"/>
        <v>1016343.35</v>
      </c>
      <c r="AU156" s="126">
        <f t="shared" si="21"/>
        <v>10248919.42</v>
      </c>
      <c r="AV156" s="130">
        <f t="shared" si="22"/>
        <v>10</v>
      </c>
      <c r="AW156" s="130">
        <f t="shared" si="23"/>
        <v>2024</v>
      </c>
      <c r="BB156" s="57"/>
      <c r="BF156" s="12"/>
      <c r="BG156" s="6"/>
      <c r="BI156" s="1"/>
      <c r="BJ156" s="6"/>
      <c r="BL156" s="56"/>
    </row>
    <row r="157" spans="2:64" x14ac:dyDescent="0.25">
      <c r="B157"/>
      <c r="C157" s="31"/>
      <c r="D157" s="31"/>
      <c r="E157" s="31"/>
      <c r="H157" s="1"/>
      <c r="I157" s="6"/>
      <c r="J157" s="6"/>
      <c r="K157" s="6"/>
      <c r="N157" s="51"/>
      <c r="O157" s="31"/>
      <c r="P157" s="31"/>
      <c r="Q157" s="31"/>
      <c r="U157" s="31"/>
      <c r="V157" s="31"/>
      <c r="W157" s="31"/>
      <c r="Z157"/>
      <c r="AA157" s="31"/>
      <c r="AB157" s="31"/>
      <c r="AC157" s="31"/>
      <c r="AF157"/>
      <c r="AG157"/>
      <c r="AH157"/>
      <c r="AI157"/>
      <c r="AR157" s="125">
        <f t="shared" si="18"/>
        <v>45614</v>
      </c>
      <c r="AS157" s="31">
        <f t="shared" si="19"/>
        <v>9233231.5800000001</v>
      </c>
      <c r="AT157" s="31">
        <f t="shared" si="20"/>
        <v>1132139.83</v>
      </c>
      <c r="AU157" s="126">
        <f t="shared" si="21"/>
        <v>10365371.41</v>
      </c>
      <c r="AV157" s="130">
        <f t="shared" si="22"/>
        <v>11</v>
      </c>
      <c r="AW157" s="130">
        <f t="shared" si="23"/>
        <v>2024</v>
      </c>
      <c r="BB157" s="57"/>
      <c r="BF157" s="12"/>
      <c r="BG157" s="6"/>
      <c r="BI157" s="1"/>
      <c r="BJ157" s="6"/>
      <c r="BL157" s="56"/>
    </row>
    <row r="158" spans="2:64" x14ac:dyDescent="0.25">
      <c r="B158"/>
      <c r="C158" s="31"/>
      <c r="D158" s="31"/>
      <c r="E158" s="31"/>
      <c r="H158" s="1"/>
      <c r="I158" s="6"/>
      <c r="J158" s="6"/>
      <c r="K158" s="6"/>
      <c r="N158" s="51"/>
      <c r="O158" s="31"/>
      <c r="P158" s="31"/>
      <c r="Q158" s="31"/>
      <c r="U158" s="31"/>
      <c r="V158" s="31"/>
      <c r="W158" s="31"/>
      <c r="Z158"/>
      <c r="AA158" s="31"/>
      <c r="AB158" s="31"/>
      <c r="AC158" s="31"/>
      <c r="AF158"/>
      <c r="AG158"/>
      <c r="AH158"/>
      <c r="AI158"/>
      <c r="AR158" s="125">
        <f t="shared" si="18"/>
        <v>45642</v>
      </c>
      <c r="AS158" s="31">
        <f t="shared" si="19"/>
        <v>9233776.3499999996</v>
      </c>
      <c r="AT158" s="31">
        <f t="shared" si="20"/>
        <v>882470.85</v>
      </c>
      <c r="AU158" s="126">
        <f t="shared" si="21"/>
        <v>10116247.199999999</v>
      </c>
      <c r="AV158" s="130">
        <f t="shared" si="22"/>
        <v>12</v>
      </c>
      <c r="AW158" s="130">
        <f t="shared" si="23"/>
        <v>2024</v>
      </c>
      <c r="BB158" s="57"/>
      <c r="BF158" s="12"/>
      <c r="BG158" s="6"/>
      <c r="BI158" s="1"/>
      <c r="BJ158" s="6"/>
      <c r="BL158" s="56"/>
    </row>
    <row r="159" spans="2:64" x14ac:dyDescent="0.25">
      <c r="B159"/>
      <c r="C159" s="31"/>
      <c r="D159" s="31"/>
      <c r="E159" s="31"/>
      <c r="H159" s="1"/>
      <c r="I159" s="6"/>
      <c r="J159" s="6"/>
      <c r="K159" s="6"/>
      <c r="N159" s="51"/>
      <c r="O159" s="31"/>
      <c r="P159" s="31"/>
      <c r="Q159" s="31"/>
      <c r="U159" s="31"/>
      <c r="V159" s="31"/>
      <c r="W159" s="31"/>
      <c r="Z159"/>
      <c r="AA159" s="31"/>
      <c r="AB159" s="31"/>
      <c r="AC159" s="31"/>
      <c r="AF159"/>
      <c r="AG159"/>
      <c r="AH159"/>
      <c r="AI159"/>
      <c r="AR159" s="125">
        <f t="shared" si="18"/>
        <v>45672</v>
      </c>
      <c r="AS159" s="31">
        <f t="shared" si="19"/>
        <v>9234358.0700000003</v>
      </c>
      <c r="AT159" s="31">
        <f t="shared" si="20"/>
        <v>892785.93</v>
      </c>
      <c r="AU159" s="126">
        <f t="shared" si="21"/>
        <v>10127144</v>
      </c>
      <c r="AV159" s="130">
        <f t="shared" si="22"/>
        <v>1</v>
      </c>
      <c r="AW159" s="130">
        <f t="shared" si="23"/>
        <v>2025</v>
      </c>
      <c r="BB159" s="57"/>
      <c r="BF159" s="12"/>
      <c r="BG159" s="6"/>
      <c r="BI159" s="1"/>
      <c r="BJ159" s="6"/>
      <c r="BL159" s="56"/>
    </row>
    <row r="160" spans="2:64" x14ac:dyDescent="0.25">
      <c r="B160"/>
      <c r="C160" s="31"/>
      <c r="D160" s="31"/>
      <c r="E160" s="31"/>
      <c r="H160" s="1"/>
      <c r="I160" s="6"/>
      <c r="J160" s="6"/>
      <c r="K160" s="6"/>
      <c r="N160" s="51"/>
      <c r="O160" s="31"/>
      <c r="P160" s="31"/>
      <c r="Q160" s="31"/>
      <c r="U160" s="31"/>
      <c r="V160" s="31"/>
      <c r="W160" s="31"/>
      <c r="Z160"/>
      <c r="AA160" s="31"/>
      <c r="AB160" s="31"/>
      <c r="AC160" s="31"/>
      <c r="AF160"/>
      <c r="AG160"/>
      <c r="AH160"/>
      <c r="AI160"/>
      <c r="AR160" s="125">
        <f t="shared" si="18"/>
        <v>45705</v>
      </c>
      <c r="AS160" s="31">
        <f t="shared" si="19"/>
        <v>9234995.2400000002</v>
      </c>
      <c r="AT160" s="31">
        <f t="shared" si="20"/>
        <v>924167.54</v>
      </c>
      <c r="AU160" s="126">
        <f t="shared" si="21"/>
        <v>10159162.779999999</v>
      </c>
      <c r="AV160" s="130">
        <f t="shared" si="22"/>
        <v>2</v>
      </c>
      <c r="AW160" s="130">
        <f t="shared" si="23"/>
        <v>2025</v>
      </c>
      <c r="BB160" s="57"/>
      <c r="BF160" s="12"/>
      <c r="BG160" s="6"/>
      <c r="BI160" s="1"/>
      <c r="BJ160" s="6"/>
      <c r="BL160" s="56"/>
    </row>
    <row r="161" spans="2:64" x14ac:dyDescent="0.25">
      <c r="B161"/>
      <c r="C161" s="31"/>
      <c r="D161" s="31"/>
      <c r="E161" s="31"/>
      <c r="H161" s="1"/>
      <c r="I161" s="6"/>
      <c r="J161" s="6"/>
      <c r="K161" s="6"/>
      <c r="N161" s="51"/>
      <c r="O161" s="31"/>
      <c r="P161" s="31"/>
      <c r="Q161" s="31"/>
      <c r="U161" s="31"/>
      <c r="V161" s="31"/>
      <c r="W161" s="31"/>
      <c r="Z161"/>
      <c r="AA161" s="31"/>
      <c r="AB161" s="31"/>
      <c r="AC161" s="31"/>
      <c r="AF161"/>
      <c r="AG161"/>
      <c r="AH161"/>
      <c r="AI161"/>
      <c r="AR161" s="125">
        <f t="shared" si="18"/>
        <v>45733</v>
      </c>
      <c r="AS161" s="31">
        <f t="shared" si="19"/>
        <v>9235540.0899999999</v>
      </c>
      <c r="AT161" s="31">
        <f t="shared" si="20"/>
        <v>734436.7</v>
      </c>
      <c r="AU161" s="126">
        <f t="shared" si="21"/>
        <v>9969976.7899999991</v>
      </c>
      <c r="AV161" s="130">
        <f t="shared" si="22"/>
        <v>3</v>
      </c>
      <c r="AW161" s="130">
        <f t="shared" si="23"/>
        <v>2025</v>
      </c>
      <c r="BB161" s="57"/>
      <c r="BF161" s="12"/>
      <c r="BG161" s="6"/>
      <c r="BI161" s="1"/>
      <c r="BJ161" s="6"/>
      <c r="BL161" s="56"/>
    </row>
    <row r="162" spans="2:64" x14ac:dyDescent="0.25">
      <c r="B162"/>
      <c r="C162" s="31"/>
      <c r="D162" s="31"/>
      <c r="E162" s="31"/>
      <c r="H162" s="1"/>
      <c r="I162" s="6"/>
      <c r="J162" s="6"/>
      <c r="K162" s="6"/>
      <c r="N162" s="51"/>
      <c r="O162" s="31"/>
      <c r="P162" s="31"/>
      <c r="Q162" s="31"/>
      <c r="U162" s="31"/>
      <c r="V162" s="31"/>
      <c r="W162" s="31"/>
      <c r="Z162"/>
      <c r="AA162" s="31"/>
      <c r="AB162" s="31"/>
      <c r="AC162" s="31"/>
      <c r="AF162"/>
      <c r="AG162"/>
      <c r="AH162"/>
      <c r="AI162"/>
      <c r="AR162" s="125">
        <f t="shared" si="18"/>
        <v>45762</v>
      </c>
      <c r="AS162" s="31">
        <f t="shared" si="19"/>
        <v>9236103.4700000007</v>
      </c>
      <c r="AT162" s="31">
        <f t="shared" si="20"/>
        <v>709668.16</v>
      </c>
      <c r="AU162" s="126">
        <f t="shared" si="21"/>
        <v>9945771.6300000008</v>
      </c>
      <c r="AV162" s="130">
        <f t="shared" si="22"/>
        <v>4</v>
      </c>
      <c r="AW162" s="130">
        <f t="shared" si="23"/>
        <v>2025</v>
      </c>
      <c r="BB162" s="57"/>
      <c r="BF162" s="12"/>
      <c r="BG162" s="6"/>
      <c r="BI162" s="1"/>
      <c r="BJ162" s="6"/>
      <c r="BL162" s="56"/>
    </row>
    <row r="163" spans="2:64" x14ac:dyDescent="0.25">
      <c r="B163"/>
      <c r="C163" s="31"/>
      <c r="D163" s="31"/>
      <c r="E163" s="31"/>
      <c r="H163" s="1"/>
      <c r="I163" s="6"/>
      <c r="J163" s="6"/>
      <c r="K163" s="6"/>
      <c r="N163" s="51"/>
      <c r="O163" s="31"/>
      <c r="P163" s="31"/>
      <c r="Q163" s="31"/>
      <c r="U163" s="31"/>
      <c r="V163" s="31"/>
      <c r="W163" s="31"/>
      <c r="Z163"/>
      <c r="AA163" s="31"/>
      <c r="AB163" s="31"/>
      <c r="AC163" s="31"/>
      <c r="AF163"/>
      <c r="AG163"/>
      <c r="AH163"/>
      <c r="AI163"/>
      <c r="AR163" s="125">
        <f t="shared" si="18"/>
        <v>45792</v>
      </c>
      <c r="AS163" s="31">
        <f t="shared" si="19"/>
        <v>9236685.3499999996</v>
      </c>
      <c r="AT163" s="31">
        <f t="shared" si="20"/>
        <v>681232.19</v>
      </c>
      <c r="AU163" s="126">
        <f t="shared" si="21"/>
        <v>9917917.5399999991</v>
      </c>
      <c r="AV163" s="130">
        <f t="shared" si="22"/>
        <v>5</v>
      </c>
      <c r="AW163" s="130">
        <f t="shared" si="23"/>
        <v>2025</v>
      </c>
      <c r="BB163" s="57"/>
      <c r="BF163" s="12"/>
      <c r="BG163" s="6"/>
      <c r="BI163" s="1"/>
      <c r="BJ163" s="6"/>
      <c r="BL163" s="56"/>
    </row>
    <row r="164" spans="2:64" x14ac:dyDescent="0.25">
      <c r="B164"/>
      <c r="C164" s="31"/>
      <c r="D164" s="31"/>
      <c r="E164" s="31"/>
      <c r="H164" s="1"/>
      <c r="I164" s="6"/>
      <c r="J164" s="6"/>
      <c r="K164" s="6"/>
      <c r="N164" s="51"/>
      <c r="O164" s="31"/>
      <c r="P164" s="31"/>
      <c r="Q164" s="31"/>
      <c r="U164" s="31"/>
      <c r="V164" s="31"/>
      <c r="W164" s="31"/>
      <c r="Z164"/>
      <c r="AA164" s="31"/>
      <c r="AB164" s="31"/>
      <c r="AC164" s="31"/>
      <c r="AF164"/>
      <c r="AG164"/>
      <c r="AH164"/>
      <c r="AI164"/>
      <c r="AR164" s="125">
        <f t="shared" si="18"/>
        <v>45824</v>
      </c>
      <c r="AS164" s="31">
        <f t="shared" si="19"/>
        <v>6129836.4100000001</v>
      </c>
      <c r="AT164" s="31">
        <f t="shared" si="20"/>
        <v>670422.87</v>
      </c>
      <c r="AU164" s="126">
        <f t="shared" si="21"/>
        <v>6800259.2800000003</v>
      </c>
      <c r="AV164" s="130">
        <f t="shared" si="22"/>
        <v>6</v>
      </c>
      <c r="AW164" s="130">
        <f t="shared" si="23"/>
        <v>2025</v>
      </c>
      <c r="BB164" s="57"/>
      <c r="BF164" s="12"/>
      <c r="BG164" s="6"/>
      <c r="BI164" s="1"/>
      <c r="BJ164" s="6"/>
      <c r="BL164" s="56"/>
    </row>
    <row r="165" spans="2:64" x14ac:dyDescent="0.25">
      <c r="B165"/>
      <c r="C165" s="31"/>
      <c r="D165" s="31"/>
      <c r="E165" s="31"/>
      <c r="H165" s="1"/>
      <c r="I165" s="6"/>
      <c r="J165" s="6"/>
      <c r="K165" s="6"/>
      <c r="N165" s="51"/>
      <c r="O165" s="31"/>
      <c r="P165" s="31"/>
      <c r="Q165" s="31"/>
      <c r="U165" s="31"/>
      <c r="V165" s="31"/>
      <c r="W165" s="31"/>
      <c r="Z165"/>
      <c r="AA165" s="31"/>
      <c r="AB165" s="31"/>
      <c r="AC165" s="31"/>
      <c r="AF165"/>
      <c r="AG165"/>
      <c r="AH165"/>
      <c r="AI165"/>
      <c r="AR165" s="125">
        <f t="shared" si="18"/>
        <v>45853</v>
      </c>
      <c r="AS165" s="31">
        <f t="shared" si="19"/>
        <v>6130210.3300000001</v>
      </c>
      <c r="AT165" s="31">
        <f t="shared" si="20"/>
        <v>573462.15</v>
      </c>
      <c r="AU165" s="126">
        <f t="shared" si="21"/>
        <v>6703672.4800000004</v>
      </c>
      <c r="AV165" s="130">
        <f t="shared" si="22"/>
        <v>7</v>
      </c>
      <c r="AW165" s="130">
        <f t="shared" si="23"/>
        <v>2025</v>
      </c>
      <c r="BB165" s="57"/>
      <c r="BF165" s="12"/>
      <c r="BG165" s="6"/>
      <c r="BI165" s="1"/>
      <c r="BJ165" s="6"/>
      <c r="BL165" s="56"/>
    </row>
    <row r="166" spans="2:64" x14ac:dyDescent="0.25">
      <c r="B166"/>
      <c r="C166" s="31"/>
      <c r="D166" s="31"/>
      <c r="E166" s="31"/>
      <c r="H166" s="1"/>
      <c r="I166" s="6"/>
      <c r="J166" s="6"/>
      <c r="K166" s="6"/>
      <c r="N166" s="51"/>
      <c r="O166" s="31"/>
      <c r="P166" s="31"/>
      <c r="Q166" s="31"/>
      <c r="U166" s="31"/>
      <c r="V166" s="31"/>
      <c r="W166" s="31"/>
      <c r="Z166"/>
      <c r="AA166" s="31"/>
      <c r="AB166" s="31"/>
      <c r="AC166" s="31"/>
      <c r="AF166"/>
      <c r="AG166"/>
      <c r="AH166"/>
      <c r="AI166"/>
      <c r="AR166" s="125">
        <f t="shared" si="18"/>
        <v>45884</v>
      </c>
      <c r="AS166" s="31">
        <f t="shared" si="19"/>
        <v>6130608.7999999998</v>
      </c>
      <c r="AT166" s="31">
        <f t="shared" si="20"/>
        <v>576822.61</v>
      </c>
      <c r="AU166" s="126">
        <f t="shared" si="21"/>
        <v>6707431.4100000001</v>
      </c>
      <c r="AV166" s="130">
        <f t="shared" si="22"/>
        <v>8</v>
      </c>
      <c r="AW166" s="130">
        <f t="shared" si="23"/>
        <v>2025</v>
      </c>
      <c r="BB166" s="57"/>
      <c r="BF166" s="12"/>
      <c r="BG166" s="6"/>
      <c r="BI166" s="1"/>
      <c r="BJ166" s="6"/>
      <c r="BL166" s="56"/>
    </row>
    <row r="167" spans="2:64" x14ac:dyDescent="0.25">
      <c r="B167"/>
      <c r="C167" s="31"/>
      <c r="D167" s="31"/>
      <c r="E167" s="31"/>
      <c r="H167" s="1"/>
      <c r="I167" s="6"/>
      <c r="J167" s="6"/>
      <c r="K167" s="6"/>
      <c r="N167" s="51"/>
      <c r="O167" s="31"/>
      <c r="P167" s="31"/>
      <c r="Q167" s="31"/>
      <c r="U167" s="31"/>
      <c r="V167" s="31"/>
      <c r="W167" s="31"/>
      <c r="Z167"/>
      <c r="AA167" s="31"/>
      <c r="AB167" s="31"/>
      <c r="AC167" s="31"/>
      <c r="AF167"/>
      <c r="AG167"/>
      <c r="AH167"/>
      <c r="AI167"/>
      <c r="AR167" s="125">
        <f t="shared" si="18"/>
        <v>45915</v>
      </c>
      <c r="AS167" s="31">
        <f t="shared" si="19"/>
        <v>6131007.2800000003</v>
      </c>
      <c r="AT167" s="31">
        <f t="shared" si="20"/>
        <v>540540.02</v>
      </c>
      <c r="AU167" s="126">
        <f t="shared" si="21"/>
        <v>6671547.2999999998</v>
      </c>
      <c r="AV167" s="130">
        <f t="shared" si="22"/>
        <v>9</v>
      </c>
      <c r="AW167" s="130">
        <f t="shared" si="23"/>
        <v>2025</v>
      </c>
      <c r="BB167" s="57"/>
      <c r="BF167" s="12"/>
      <c r="BG167" s="6"/>
      <c r="BI167" s="1"/>
      <c r="BJ167" s="6"/>
      <c r="BL167" s="56"/>
    </row>
    <row r="168" spans="2:64" x14ac:dyDescent="0.25">
      <c r="B168"/>
      <c r="C168" s="31"/>
      <c r="D168" s="31"/>
      <c r="E168" s="31"/>
      <c r="H168" s="1"/>
      <c r="I168" s="6"/>
      <c r="J168" s="6"/>
      <c r="K168" s="6"/>
      <c r="N168" s="51"/>
      <c r="O168" s="31"/>
      <c r="P168" s="31"/>
      <c r="Q168" s="31"/>
      <c r="U168" s="31"/>
      <c r="V168" s="31"/>
      <c r="W168" s="31"/>
      <c r="Z168"/>
      <c r="AA168" s="31"/>
      <c r="AB168" s="31"/>
      <c r="AC168" s="31"/>
      <c r="AF168"/>
      <c r="AG168"/>
      <c r="AH168"/>
      <c r="AI168"/>
      <c r="AR168" s="125">
        <f t="shared" si="18"/>
        <v>45945</v>
      </c>
      <c r="AS168" s="31">
        <f t="shared" si="19"/>
        <v>6131393.54</v>
      </c>
      <c r="AT168" s="31">
        <f t="shared" si="20"/>
        <v>487908.63</v>
      </c>
      <c r="AU168" s="126">
        <f t="shared" si="21"/>
        <v>6619302.1699999999</v>
      </c>
      <c r="AV168" s="130">
        <f t="shared" si="22"/>
        <v>10</v>
      </c>
      <c r="AW168" s="130">
        <f t="shared" si="23"/>
        <v>2025</v>
      </c>
      <c r="BB168" s="57"/>
      <c r="BF168" s="12"/>
      <c r="BG168" s="6"/>
      <c r="BI168" s="1"/>
      <c r="BJ168" s="6"/>
      <c r="BL168" s="56"/>
    </row>
    <row r="169" spans="2:64" x14ac:dyDescent="0.25">
      <c r="B169"/>
      <c r="C169" s="31"/>
      <c r="D169" s="31"/>
      <c r="E169" s="31"/>
      <c r="H169" s="1"/>
      <c r="I169" s="6"/>
      <c r="J169" s="6"/>
      <c r="K169" s="6"/>
      <c r="N169" s="51"/>
      <c r="O169" s="31"/>
      <c r="P169" s="31"/>
      <c r="Q169" s="31"/>
      <c r="U169" s="31"/>
      <c r="V169" s="31"/>
      <c r="W169" s="31"/>
      <c r="Z169"/>
      <c r="AA169" s="31"/>
      <c r="AB169" s="31"/>
      <c r="AC169" s="31"/>
      <c r="AF169"/>
      <c r="AG169"/>
      <c r="AH169"/>
      <c r="AI169"/>
      <c r="AR169" s="125">
        <f t="shared" si="18"/>
        <v>45978</v>
      </c>
      <c r="AS169" s="31">
        <f t="shared" si="19"/>
        <v>6131816.6100000003</v>
      </c>
      <c r="AT169" s="31">
        <f t="shared" si="20"/>
        <v>498216.4</v>
      </c>
      <c r="AU169" s="126">
        <f t="shared" si="21"/>
        <v>6630033.0099999998</v>
      </c>
      <c r="AV169" s="130">
        <f t="shared" si="22"/>
        <v>11</v>
      </c>
      <c r="AW169" s="130">
        <f t="shared" si="23"/>
        <v>2025</v>
      </c>
      <c r="AY169" s="6"/>
      <c r="BB169" s="57"/>
      <c r="BF169" s="12"/>
      <c r="BG169" s="6"/>
      <c r="BI169" s="1"/>
      <c r="BJ169" s="6"/>
      <c r="BL169" s="56"/>
    </row>
    <row r="170" spans="2:64" x14ac:dyDescent="0.25">
      <c r="B170"/>
      <c r="C170" s="31"/>
      <c r="D170" s="31"/>
      <c r="E170" s="31"/>
      <c r="H170" s="1"/>
      <c r="I170" s="6"/>
      <c r="J170" s="6"/>
      <c r="K170" s="6"/>
      <c r="N170" s="51"/>
      <c r="O170" s="31"/>
      <c r="P170" s="31"/>
      <c r="Q170" s="31"/>
      <c r="U170" s="31"/>
      <c r="V170" s="31"/>
      <c r="W170" s="31"/>
      <c r="Z170"/>
      <c r="AA170" s="31"/>
      <c r="AB170" s="31"/>
      <c r="AC170" s="31"/>
      <c r="AF170"/>
      <c r="AG170"/>
      <c r="AH170"/>
      <c r="AI170"/>
      <c r="AR170" s="125">
        <f t="shared" si="18"/>
        <v>46006</v>
      </c>
      <c r="AS170" s="31">
        <f t="shared" si="19"/>
        <v>6132178.3799999999</v>
      </c>
      <c r="AT170" s="31">
        <f t="shared" si="20"/>
        <v>389763.87</v>
      </c>
      <c r="AU170" s="126">
        <f t="shared" si="21"/>
        <v>6521942.25</v>
      </c>
      <c r="AV170" s="130">
        <f t="shared" si="22"/>
        <v>12</v>
      </c>
      <c r="AW170" s="130">
        <f t="shared" si="23"/>
        <v>2025</v>
      </c>
      <c r="BB170" s="57"/>
      <c r="BF170" s="12"/>
      <c r="BG170" s="6"/>
      <c r="BI170" s="1"/>
      <c r="BJ170" s="6"/>
      <c r="BL170" s="56"/>
    </row>
    <row r="171" spans="2:64" x14ac:dyDescent="0.25">
      <c r="B171"/>
      <c r="C171" s="31"/>
      <c r="D171" s="31"/>
      <c r="E171" s="31"/>
      <c r="H171" s="1"/>
      <c r="I171" s="6"/>
      <c r="J171" s="6"/>
      <c r="K171" s="6"/>
      <c r="N171" s="51"/>
      <c r="O171" s="31"/>
      <c r="P171" s="31"/>
      <c r="Q171" s="31"/>
      <c r="U171" s="31"/>
      <c r="V171" s="31"/>
      <c r="W171" s="31"/>
      <c r="Z171"/>
      <c r="AA171" s="31"/>
      <c r="AB171" s="31"/>
      <c r="AC171" s="31"/>
      <c r="AF171"/>
      <c r="AG171"/>
      <c r="AH171"/>
      <c r="AI171"/>
      <c r="AR171" s="125">
        <f t="shared" si="18"/>
        <v>46037</v>
      </c>
      <c r="AS171" s="31">
        <f t="shared" si="19"/>
        <v>6132576.9699999997</v>
      </c>
      <c r="AT171" s="31">
        <f t="shared" si="20"/>
        <v>395360.87</v>
      </c>
      <c r="AU171" s="126">
        <f t="shared" si="21"/>
        <v>6527937.8399999999</v>
      </c>
      <c r="AV171" s="130">
        <f t="shared" si="22"/>
        <v>1</v>
      </c>
      <c r="AW171" s="130">
        <f t="shared" si="23"/>
        <v>2026</v>
      </c>
      <c r="BB171" s="57"/>
      <c r="BF171" s="12"/>
      <c r="BG171" s="6"/>
      <c r="BI171" s="1"/>
      <c r="BJ171" s="6"/>
      <c r="BL171" s="56"/>
    </row>
    <row r="172" spans="2:64" x14ac:dyDescent="0.25">
      <c r="B172"/>
      <c r="C172" s="31"/>
      <c r="D172" s="31"/>
      <c r="E172" s="31"/>
      <c r="H172" s="1"/>
      <c r="I172" s="6"/>
      <c r="J172" s="6"/>
      <c r="K172" s="6"/>
      <c r="N172" s="51"/>
      <c r="O172" s="31"/>
      <c r="P172" s="31"/>
      <c r="Q172" s="31"/>
      <c r="U172" s="31"/>
      <c r="V172" s="31"/>
      <c r="W172" s="31"/>
      <c r="Z172"/>
      <c r="AA172" s="31"/>
      <c r="AB172" s="31"/>
      <c r="AC172" s="31"/>
      <c r="AF172"/>
      <c r="AG172"/>
      <c r="AH172"/>
      <c r="AI172"/>
      <c r="AR172" s="125">
        <f t="shared" si="18"/>
        <v>46071</v>
      </c>
      <c r="AS172" s="31">
        <f t="shared" si="19"/>
        <v>6133012.3700000001</v>
      </c>
      <c r="AT172" s="31">
        <f t="shared" si="20"/>
        <v>393908.06</v>
      </c>
      <c r="AU172" s="126">
        <f t="shared" si="21"/>
        <v>6526920.4299999997</v>
      </c>
      <c r="AV172" s="130">
        <f t="shared" si="22"/>
        <v>2</v>
      </c>
      <c r="AW172" s="130">
        <f t="shared" si="23"/>
        <v>2026</v>
      </c>
      <c r="BB172" s="57"/>
      <c r="BF172" s="12"/>
      <c r="BG172" s="6"/>
      <c r="BI172" s="1"/>
      <c r="BJ172" s="6"/>
      <c r="BL172" s="56"/>
    </row>
    <row r="173" spans="2:64" x14ac:dyDescent="0.25">
      <c r="B173"/>
      <c r="C173" s="31"/>
      <c r="D173" s="31"/>
      <c r="E173" s="31"/>
      <c r="H173" s="1"/>
      <c r="I173" s="6"/>
      <c r="J173" s="6"/>
      <c r="K173" s="6"/>
      <c r="N173" s="51"/>
      <c r="O173" s="31"/>
      <c r="P173" s="31"/>
      <c r="Q173" s="31"/>
      <c r="U173" s="31"/>
      <c r="V173" s="31"/>
      <c r="W173" s="31"/>
      <c r="Z173"/>
      <c r="AA173" s="31"/>
      <c r="AB173" s="31"/>
      <c r="AC173" s="31"/>
      <c r="AF173"/>
      <c r="AG173"/>
      <c r="AH173"/>
      <c r="AI173"/>
      <c r="AR173" s="125">
        <f t="shared" si="18"/>
        <v>46097</v>
      </c>
      <c r="AS173" s="31">
        <f t="shared" si="19"/>
        <v>6133343.5700000003</v>
      </c>
      <c r="AT173" s="31">
        <f t="shared" si="20"/>
        <v>270550.12</v>
      </c>
      <c r="AU173" s="126">
        <f t="shared" si="21"/>
        <v>6403893.6900000004</v>
      </c>
      <c r="AV173" s="130">
        <f t="shared" si="22"/>
        <v>3</v>
      </c>
      <c r="AW173" s="130">
        <f t="shared" si="23"/>
        <v>2026</v>
      </c>
      <c r="BB173" s="57"/>
      <c r="BF173" s="12"/>
      <c r="BG173" s="6"/>
      <c r="BI173" s="1"/>
      <c r="BJ173" s="6"/>
      <c r="BL173" s="56"/>
    </row>
    <row r="174" spans="2:64" x14ac:dyDescent="0.25">
      <c r="B174"/>
      <c r="C174" s="31"/>
      <c r="D174" s="31"/>
      <c r="E174" s="31"/>
      <c r="H174" s="1"/>
      <c r="I174" s="6"/>
      <c r="J174" s="6"/>
      <c r="K174" s="6"/>
      <c r="N174" s="51"/>
      <c r="O174" s="31"/>
      <c r="P174" s="31"/>
      <c r="Q174" s="31"/>
      <c r="U174" s="31"/>
      <c r="V174" s="31"/>
      <c r="W174" s="31"/>
      <c r="Z174"/>
      <c r="AA174" s="31"/>
      <c r="AB174" s="31"/>
      <c r="AC174" s="31"/>
      <c r="AF174"/>
      <c r="AG174"/>
      <c r="AH174"/>
      <c r="AI174"/>
      <c r="AR174" s="125">
        <f t="shared" si="18"/>
        <v>46127</v>
      </c>
      <c r="AS174" s="31">
        <f t="shared" si="19"/>
        <v>6133729.9699999997</v>
      </c>
      <c r="AT174" s="31">
        <f t="shared" si="20"/>
        <v>277143.31</v>
      </c>
      <c r="AU174" s="126">
        <f t="shared" si="21"/>
        <v>6410873.2800000003</v>
      </c>
      <c r="AV174" s="130">
        <f t="shared" si="22"/>
        <v>4</v>
      </c>
      <c r="AW174" s="130">
        <f t="shared" si="23"/>
        <v>2026</v>
      </c>
      <c r="BB174" s="57"/>
      <c r="BF174" s="12"/>
      <c r="BG174" s="6"/>
      <c r="BI174" s="1"/>
      <c r="BJ174" s="6"/>
      <c r="BL174" s="56"/>
    </row>
    <row r="175" spans="2:64" x14ac:dyDescent="0.25">
      <c r="B175"/>
      <c r="C175" s="31"/>
      <c r="D175" s="31"/>
      <c r="E175" s="31"/>
      <c r="H175" s="1"/>
      <c r="I175" s="6"/>
      <c r="J175" s="6"/>
      <c r="K175" s="6"/>
      <c r="N175" s="51"/>
      <c r="O175" s="31"/>
      <c r="P175" s="31"/>
      <c r="Q175" s="31"/>
      <c r="U175" s="31"/>
      <c r="V175" s="31"/>
      <c r="W175" s="31"/>
      <c r="Z175"/>
      <c r="AA175" s="31"/>
      <c r="AB175" s="31"/>
      <c r="AC175" s="31"/>
      <c r="AF175"/>
      <c r="AG175"/>
      <c r="AH175"/>
      <c r="AI175"/>
      <c r="AR175" s="125">
        <f t="shared" si="18"/>
        <v>46157</v>
      </c>
      <c r="AS175" s="31">
        <f t="shared" si="19"/>
        <v>6134116.3899999997</v>
      </c>
      <c r="AT175" s="31">
        <f t="shared" si="20"/>
        <v>242000.01</v>
      </c>
      <c r="AU175" s="126">
        <f t="shared" si="21"/>
        <v>6376116.4000000004</v>
      </c>
      <c r="AV175" s="130">
        <f t="shared" si="22"/>
        <v>5</v>
      </c>
      <c r="AW175" s="130">
        <f t="shared" si="23"/>
        <v>2026</v>
      </c>
      <c r="BB175" s="57"/>
      <c r="BF175" s="12"/>
      <c r="BG175" s="6"/>
      <c r="BI175" s="1"/>
      <c r="BJ175" s="6"/>
      <c r="BL175" s="56"/>
    </row>
    <row r="176" spans="2:64" x14ac:dyDescent="0.25">
      <c r="B176"/>
      <c r="C176" s="31"/>
      <c r="D176" s="31"/>
      <c r="E176" s="31"/>
      <c r="H176" s="1"/>
      <c r="I176" s="6"/>
      <c r="J176" s="6"/>
      <c r="K176" s="6"/>
      <c r="N176" s="51"/>
      <c r="O176" s="31"/>
      <c r="P176" s="31"/>
      <c r="Q176" s="31"/>
      <c r="U176" s="31"/>
      <c r="V176" s="31"/>
      <c r="W176" s="31"/>
      <c r="Z176"/>
      <c r="AA176" s="31"/>
      <c r="AB176" s="31"/>
      <c r="AC176" s="31"/>
      <c r="AF176"/>
      <c r="AG176"/>
      <c r="AH176"/>
      <c r="AI176"/>
      <c r="AR176" s="125">
        <f t="shared" si="18"/>
        <v>46188</v>
      </c>
      <c r="AS176" s="31">
        <f t="shared" si="19"/>
        <v>3007279.47</v>
      </c>
      <c r="AT176" s="31">
        <f t="shared" si="20"/>
        <v>213781.48</v>
      </c>
      <c r="AU176" s="126">
        <f t="shared" si="21"/>
        <v>3221060.95</v>
      </c>
      <c r="AV176" s="130">
        <f t="shared" si="22"/>
        <v>6</v>
      </c>
      <c r="AW176" s="130">
        <f t="shared" si="23"/>
        <v>2026</v>
      </c>
      <c r="BB176" s="57"/>
      <c r="BF176" s="12"/>
      <c r="BG176" s="6"/>
      <c r="BI176" s="1"/>
      <c r="BJ176" s="6"/>
      <c r="BL176" s="56"/>
    </row>
    <row r="177" spans="2:64" x14ac:dyDescent="0.25">
      <c r="B177"/>
      <c r="C177" s="31"/>
      <c r="D177" s="31"/>
      <c r="E177" s="31"/>
      <c r="H177" s="1"/>
      <c r="I177" s="6"/>
      <c r="J177" s="6"/>
      <c r="K177" s="6"/>
      <c r="N177" s="51"/>
      <c r="O177" s="31"/>
      <c r="P177" s="31"/>
      <c r="Q177" s="31"/>
      <c r="U177" s="31"/>
      <c r="V177" s="31"/>
      <c r="W177" s="31"/>
      <c r="Z177"/>
      <c r="AA177" s="31"/>
      <c r="AB177" s="31"/>
      <c r="AC177" s="31"/>
      <c r="AF177"/>
      <c r="AG177"/>
      <c r="AH177"/>
      <c r="AI177"/>
      <c r="AR177" s="125">
        <f t="shared" si="18"/>
        <v>46218</v>
      </c>
      <c r="AS177" s="31">
        <f t="shared" si="19"/>
        <v>3007468.92</v>
      </c>
      <c r="AT177" s="31">
        <f t="shared" si="20"/>
        <v>189626.93</v>
      </c>
      <c r="AU177" s="126">
        <f t="shared" si="21"/>
        <v>3197095.85</v>
      </c>
      <c r="AV177" s="130">
        <f t="shared" si="22"/>
        <v>7</v>
      </c>
      <c r="AW177" s="130">
        <f t="shared" si="23"/>
        <v>2026</v>
      </c>
      <c r="BB177" s="57"/>
      <c r="BF177" s="12"/>
      <c r="BG177" s="6"/>
      <c r="BI177" s="1"/>
      <c r="BJ177" s="6"/>
      <c r="BL177" s="56"/>
    </row>
    <row r="178" spans="2:64" x14ac:dyDescent="0.25">
      <c r="B178"/>
      <c r="C178" s="31"/>
      <c r="D178" s="31"/>
      <c r="E178" s="31"/>
      <c r="H178" s="1"/>
      <c r="I178" s="6"/>
      <c r="J178" s="6"/>
      <c r="K178" s="6"/>
      <c r="N178" s="51"/>
      <c r="O178" s="31"/>
      <c r="P178" s="31"/>
      <c r="Q178" s="31"/>
      <c r="U178" s="31"/>
      <c r="V178" s="31"/>
      <c r="W178" s="31"/>
      <c r="Z178"/>
      <c r="AA178" s="31"/>
      <c r="AB178" s="31"/>
      <c r="AC178" s="31"/>
      <c r="AF178"/>
      <c r="AG178"/>
      <c r="AH178"/>
      <c r="AI178"/>
      <c r="AR178" s="125">
        <f t="shared" si="18"/>
        <v>46251</v>
      </c>
      <c r="AS178" s="31">
        <f t="shared" si="19"/>
        <v>3007676.44</v>
      </c>
      <c r="AT178" s="31">
        <f t="shared" si="20"/>
        <v>189694.15</v>
      </c>
      <c r="AU178" s="126">
        <f t="shared" si="21"/>
        <v>3197370.59</v>
      </c>
      <c r="AV178" s="130">
        <f t="shared" si="22"/>
        <v>8</v>
      </c>
      <c r="AW178" s="130">
        <f t="shared" si="23"/>
        <v>2026</v>
      </c>
      <c r="BB178" s="57"/>
      <c r="BF178" s="12"/>
      <c r="BG178" s="6"/>
      <c r="BI178" s="1"/>
      <c r="BJ178" s="6"/>
      <c r="BL178" s="56"/>
    </row>
    <row r="179" spans="2:64" x14ac:dyDescent="0.25">
      <c r="B179"/>
      <c r="C179" s="31"/>
      <c r="D179" s="31"/>
      <c r="E179" s="31"/>
      <c r="H179" s="1"/>
      <c r="I179" s="6"/>
      <c r="J179" s="6"/>
      <c r="K179" s="6"/>
      <c r="N179" s="51"/>
      <c r="O179" s="31"/>
      <c r="P179" s="31"/>
      <c r="Q179" s="31"/>
      <c r="U179" s="31"/>
      <c r="V179" s="31"/>
      <c r="W179" s="31"/>
      <c r="Z179"/>
      <c r="AA179" s="31"/>
      <c r="AB179" s="31"/>
      <c r="AC179" s="31"/>
      <c r="AF179"/>
      <c r="AG179"/>
      <c r="AH179"/>
      <c r="AI179"/>
      <c r="AR179" s="125">
        <f t="shared" si="18"/>
        <v>46280</v>
      </c>
      <c r="AS179" s="31">
        <f t="shared" si="19"/>
        <v>3007859.91</v>
      </c>
      <c r="AT179" s="31">
        <f t="shared" si="20"/>
        <v>149998.97</v>
      </c>
      <c r="AU179" s="126">
        <f t="shared" si="21"/>
        <v>3157858.88</v>
      </c>
      <c r="AV179" s="130">
        <f t="shared" si="22"/>
        <v>9</v>
      </c>
      <c r="AW179" s="130">
        <f t="shared" si="23"/>
        <v>2026</v>
      </c>
      <c r="BB179" s="57"/>
      <c r="BF179" s="12"/>
      <c r="BG179" s="6"/>
      <c r="BI179" s="1"/>
      <c r="BJ179" s="6"/>
      <c r="BL179" s="56"/>
    </row>
    <row r="180" spans="2:64" x14ac:dyDescent="0.25">
      <c r="B180"/>
      <c r="C180" s="31"/>
      <c r="D180" s="31"/>
      <c r="E180" s="31"/>
      <c r="H180" s="1"/>
      <c r="I180" s="6"/>
      <c r="J180" s="6"/>
      <c r="K180" s="6"/>
      <c r="N180" s="51"/>
      <c r="O180" s="31"/>
      <c r="P180" s="31"/>
      <c r="Q180" s="31"/>
      <c r="U180" s="31"/>
      <c r="V180" s="31"/>
      <c r="W180" s="31"/>
      <c r="Z180"/>
      <c r="AA180" s="31"/>
      <c r="AB180" s="31"/>
      <c r="AC180" s="31"/>
      <c r="AF180"/>
      <c r="AG180"/>
      <c r="AH180"/>
      <c r="AI180"/>
      <c r="AR180" s="125">
        <f t="shared" si="18"/>
        <v>46310</v>
      </c>
      <c r="AS180" s="31">
        <f t="shared" si="19"/>
        <v>3008049.4</v>
      </c>
      <c r="AT180" s="31">
        <f t="shared" si="20"/>
        <v>137937.10999999999</v>
      </c>
      <c r="AU180" s="126">
        <f t="shared" si="21"/>
        <v>3145986.51</v>
      </c>
      <c r="AV180" s="130">
        <f t="shared" si="22"/>
        <v>10</v>
      </c>
      <c r="AW180" s="130">
        <f t="shared" si="23"/>
        <v>2026</v>
      </c>
      <c r="BB180" s="57"/>
      <c r="BF180" s="12"/>
      <c r="BG180" s="6"/>
      <c r="BI180" s="1"/>
      <c r="BJ180" s="6"/>
      <c r="BL180" s="56"/>
    </row>
    <row r="181" spans="2:64" x14ac:dyDescent="0.25">
      <c r="B181"/>
      <c r="C181" s="31"/>
      <c r="D181" s="31"/>
      <c r="E181" s="31"/>
      <c r="H181" s="1"/>
      <c r="I181" s="6"/>
      <c r="J181" s="6"/>
      <c r="K181" s="6"/>
      <c r="N181" s="51"/>
      <c r="O181" s="31"/>
      <c r="P181" s="31"/>
      <c r="Q181" s="31"/>
      <c r="U181" s="31"/>
      <c r="V181" s="31"/>
      <c r="W181" s="31"/>
      <c r="Z181"/>
      <c r="AA181" s="31"/>
      <c r="AB181" s="31"/>
      <c r="AC181" s="31"/>
      <c r="AF181"/>
      <c r="AG181"/>
      <c r="AH181"/>
      <c r="AI181"/>
      <c r="AR181" s="125">
        <f t="shared" si="18"/>
        <v>46342</v>
      </c>
      <c r="AS181" s="31">
        <f t="shared" si="19"/>
        <v>3008250.94</v>
      </c>
      <c r="AT181" s="31">
        <f t="shared" si="20"/>
        <v>128789.24</v>
      </c>
      <c r="AU181" s="126">
        <f t="shared" si="21"/>
        <v>3137040.18</v>
      </c>
      <c r="AV181" s="130">
        <f t="shared" si="22"/>
        <v>11</v>
      </c>
      <c r="AW181" s="130">
        <f t="shared" si="23"/>
        <v>2026</v>
      </c>
      <c r="BB181" s="57"/>
      <c r="BF181" s="12"/>
      <c r="BG181" s="6"/>
      <c r="BI181" s="1"/>
      <c r="BJ181" s="6"/>
      <c r="BL181" s="56"/>
    </row>
    <row r="182" spans="2:64" x14ac:dyDescent="0.25">
      <c r="B182"/>
      <c r="C182" s="31"/>
      <c r="D182" s="31"/>
      <c r="E182" s="31"/>
      <c r="H182" s="1"/>
      <c r="I182" s="6"/>
      <c r="J182" s="6"/>
      <c r="K182" s="6"/>
      <c r="N182" s="51"/>
      <c r="O182" s="31"/>
      <c r="P182" s="31"/>
      <c r="Q182" s="31"/>
      <c r="U182" s="31"/>
      <c r="V182" s="31"/>
      <c r="W182" s="31"/>
      <c r="Z182"/>
      <c r="AA182" s="31"/>
      <c r="AB182" s="31"/>
      <c r="AC182" s="31"/>
      <c r="AF182"/>
      <c r="AG182"/>
      <c r="AH182"/>
      <c r="AI182"/>
      <c r="AR182" s="125">
        <f t="shared" si="18"/>
        <v>46371</v>
      </c>
      <c r="AS182" s="31">
        <f t="shared" si="19"/>
        <v>3008434.44</v>
      </c>
      <c r="AT182" s="31">
        <f t="shared" si="20"/>
        <v>100018.41</v>
      </c>
      <c r="AU182" s="126">
        <f t="shared" si="21"/>
        <v>3108452.85</v>
      </c>
      <c r="AV182" s="130">
        <f t="shared" si="22"/>
        <v>12</v>
      </c>
      <c r="AW182" s="130">
        <f t="shared" si="23"/>
        <v>2026</v>
      </c>
      <c r="BB182" s="57"/>
      <c r="BF182" s="12"/>
      <c r="BG182" s="6"/>
      <c r="BI182" s="1"/>
      <c r="BJ182" s="6"/>
      <c r="BL182" s="56"/>
    </row>
    <row r="183" spans="2:64" x14ac:dyDescent="0.25">
      <c r="B183"/>
      <c r="C183" s="31"/>
      <c r="D183" s="31"/>
      <c r="E183" s="31"/>
      <c r="H183" s="1"/>
      <c r="I183" s="6"/>
      <c r="J183" s="6"/>
      <c r="K183" s="6"/>
      <c r="N183" s="51"/>
      <c r="O183" s="31"/>
      <c r="P183" s="31"/>
      <c r="Q183" s="31"/>
      <c r="U183" s="31"/>
      <c r="V183" s="31"/>
      <c r="W183" s="31"/>
      <c r="Z183"/>
      <c r="AA183" s="31"/>
      <c r="AB183" s="31"/>
      <c r="AC183" s="31"/>
      <c r="AF183"/>
      <c r="AG183"/>
      <c r="AH183"/>
      <c r="AI183"/>
      <c r="AR183" s="125">
        <f t="shared" si="18"/>
        <v>46402</v>
      </c>
      <c r="AS183" s="31">
        <f t="shared" si="19"/>
        <v>3008629.99</v>
      </c>
      <c r="AT183" s="31">
        <f t="shared" si="20"/>
        <v>89115.62</v>
      </c>
      <c r="AU183" s="126">
        <f t="shared" si="21"/>
        <v>3097745.61</v>
      </c>
      <c r="AV183" s="130">
        <f t="shared" si="22"/>
        <v>1</v>
      </c>
      <c r="AW183" s="130">
        <f t="shared" si="23"/>
        <v>2027</v>
      </c>
      <c r="BB183" s="57"/>
      <c r="BF183" s="12"/>
      <c r="BG183" s="6"/>
      <c r="BI183" s="1"/>
      <c r="BJ183" s="6"/>
      <c r="BL183" s="56"/>
    </row>
    <row r="184" spans="2:64" x14ac:dyDescent="0.25">
      <c r="B184"/>
      <c r="C184" s="31"/>
      <c r="D184" s="31"/>
      <c r="E184" s="31"/>
      <c r="H184" s="1"/>
      <c r="I184" s="6"/>
      <c r="J184" s="6"/>
      <c r="K184" s="6"/>
      <c r="N184" s="51"/>
      <c r="O184" s="31"/>
      <c r="P184" s="31"/>
      <c r="Q184" s="31"/>
      <c r="U184" s="31"/>
      <c r="V184" s="31"/>
      <c r="W184" s="31"/>
      <c r="Z184"/>
      <c r="AA184" s="31"/>
      <c r="AB184" s="31"/>
      <c r="AC184" s="31"/>
      <c r="AF184"/>
      <c r="AG184"/>
      <c r="AH184"/>
      <c r="AI184"/>
      <c r="AR184" s="125">
        <f t="shared" si="18"/>
        <v>46433</v>
      </c>
      <c r="AS184" s="31">
        <f t="shared" si="19"/>
        <v>3008825.56</v>
      </c>
      <c r="AT184" s="31">
        <f t="shared" si="20"/>
        <v>71297.13</v>
      </c>
      <c r="AU184" s="126">
        <f t="shared" si="21"/>
        <v>3080122.69</v>
      </c>
      <c r="AV184" s="130">
        <f t="shared" si="22"/>
        <v>2</v>
      </c>
      <c r="AW184" s="130">
        <f t="shared" si="23"/>
        <v>2027</v>
      </c>
      <c r="BB184" s="57"/>
      <c r="BF184" s="12"/>
      <c r="BG184" s="6"/>
      <c r="BI184" s="1"/>
      <c r="BJ184" s="6"/>
      <c r="BL184" s="56"/>
    </row>
    <row r="185" spans="2:64" x14ac:dyDescent="0.25">
      <c r="B185"/>
      <c r="C185" s="31"/>
      <c r="D185" s="31"/>
      <c r="E185" s="31"/>
      <c r="H185" s="1"/>
      <c r="I185" s="6"/>
      <c r="J185" s="6"/>
      <c r="K185" s="6"/>
      <c r="N185" s="51"/>
      <c r="O185" s="31"/>
      <c r="P185" s="31"/>
      <c r="Q185" s="31"/>
      <c r="U185" s="31"/>
      <c r="V185" s="31"/>
      <c r="W185" s="31"/>
      <c r="Z185"/>
      <c r="AA185" s="31"/>
      <c r="AB185" s="31"/>
      <c r="AC185" s="31"/>
      <c r="AF185"/>
      <c r="AG185"/>
      <c r="AH185"/>
      <c r="AI185"/>
      <c r="AR185" s="125">
        <f t="shared" si="18"/>
        <v>46461</v>
      </c>
      <c r="AS185" s="31">
        <f t="shared" si="19"/>
        <v>3009003.08</v>
      </c>
      <c r="AT185" s="31">
        <f t="shared" si="20"/>
        <v>48285.47</v>
      </c>
      <c r="AU185" s="126">
        <f t="shared" si="21"/>
        <v>3057288.55</v>
      </c>
      <c r="AV185" s="130">
        <f t="shared" si="22"/>
        <v>3</v>
      </c>
      <c r="AW185" s="130">
        <f t="shared" si="23"/>
        <v>2027</v>
      </c>
      <c r="BB185" s="57"/>
      <c r="BF185" s="12"/>
      <c r="BG185" s="6"/>
      <c r="BI185" s="1"/>
      <c r="BJ185" s="6"/>
      <c r="BL185" s="56"/>
    </row>
    <row r="186" spans="2:64" x14ac:dyDescent="0.25">
      <c r="B186"/>
      <c r="C186" s="31"/>
      <c r="D186" s="31"/>
      <c r="E186" s="31"/>
      <c r="H186" s="1"/>
      <c r="I186" s="6"/>
      <c r="J186" s="6"/>
      <c r="K186" s="6"/>
      <c r="N186" s="51"/>
      <c r="O186" s="31"/>
      <c r="P186" s="31"/>
      <c r="Q186" s="31"/>
      <c r="U186" s="31"/>
      <c r="V186" s="31"/>
      <c r="W186" s="31"/>
      <c r="Z186"/>
      <c r="AA186" s="31"/>
      <c r="AB186" s="31"/>
      <c r="AC186" s="31"/>
      <c r="AF186"/>
      <c r="AG186"/>
      <c r="AH186"/>
      <c r="AI186"/>
      <c r="AR186" s="125">
        <f t="shared" si="18"/>
        <v>46492</v>
      </c>
      <c r="AS186" s="31">
        <f t="shared" si="19"/>
        <v>3009198.66</v>
      </c>
      <c r="AT186" s="31">
        <f t="shared" si="20"/>
        <v>35652.99</v>
      </c>
      <c r="AU186" s="126">
        <f t="shared" si="21"/>
        <v>3044851.65</v>
      </c>
      <c r="AV186" s="130">
        <f t="shared" si="22"/>
        <v>4</v>
      </c>
      <c r="AW186" s="130">
        <f t="shared" si="23"/>
        <v>2027</v>
      </c>
      <c r="BB186" s="57"/>
      <c r="BF186" s="12"/>
      <c r="BG186" s="6"/>
      <c r="BI186" s="1"/>
      <c r="BJ186" s="6"/>
      <c r="BL186" s="56"/>
    </row>
    <row r="187" spans="2:64" x14ac:dyDescent="0.25">
      <c r="B187"/>
      <c r="C187" s="31"/>
      <c r="D187" s="31"/>
      <c r="E187" s="31"/>
      <c r="H187" s="1"/>
      <c r="I187" s="6"/>
      <c r="J187" s="6"/>
      <c r="K187" s="6"/>
      <c r="N187" s="51"/>
      <c r="O187" s="31"/>
      <c r="P187" s="31"/>
      <c r="Q187" s="31"/>
      <c r="U187" s="31"/>
      <c r="V187" s="31"/>
      <c r="W187" s="31"/>
      <c r="Z187"/>
      <c r="AA187" s="31"/>
      <c r="AB187" s="31"/>
      <c r="AC187" s="31"/>
      <c r="AF187"/>
      <c r="AG187"/>
      <c r="AH187"/>
      <c r="AI187"/>
      <c r="AR187" s="127">
        <f t="shared" si="18"/>
        <v>46524</v>
      </c>
      <c r="AS187" s="121">
        <f t="shared" si="19"/>
        <v>3009400.27</v>
      </c>
      <c r="AT187" s="121">
        <f t="shared" si="20"/>
        <v>18405.490000000002</v>
      </c>
      <c r="AU187" s="128">
        <f t="shared" si="21"/>
        <v>3027805.76</v>
      </c>
      <c r="AV187" s="130">
        <f t="shared" si="22"/>
        <v>5</v>
      </c>
      <c r="AW187" s="130">
        <f t="shared" si="23"/>
        <v>2027</v>
      </c>
      <c r="BB187" s="57"/>
      <c r="BF187" s="12"/>
      <c r="BG187" s="6"/>
      <c r="BI187" s="1"/>
      <c r="BJ187" s="6"/>
      <c r="BL187" s="56"/>
    </row>
    <row r="188" spans="2:64" x14ac:dyDescent="0.25">
      <c r="B188"/>
      <c r="C188" s="31"/>
      <c r="D188" s="31"/>
      <c r="E188" s="31"/>
      <c r="H188" s="1"/>
      <c r="I188" s="6"/>
      <c r="J188" s="6"/>
      <c r="K188" s="6"/>
      <c r="N188" s="51"/>
      <c r="O188" s="31"/>
      <c r="P188" s="31"/>
      <c r="Q188" s="31"/>
      <c r="U188" s="31"/>
      <c r="V188" s="31"/>
      <c r="W188" s="31"/>
      <c r="Z188"/>
      <c r="AA188" s="31"/>
      <c r="AB188" s="31"/>
      <c r="AC188" s="31"/>
      <c r="AF188"/>
      <c r="AG188"/>
      <c r="AH188"/>
      <c r="AI188"/>
      <c r="AQ188" t="s">
        <v>315</v>
      </c>
      <c r="AR188" s="122">
        <f>N3</f>
        <v>44576</v>
      </c>
      <c r="AS188" s="123">
        <f t="shared" ref="AS188:AU188" si="24">O3</f>
        <v>30483472.32</v>
      </c>
      <c r="AT188" s="123">
        <f t="shared" si="24"/>
        <v>1846073.24</v>
      </c>
      <c r="AU188" s="124">
        <f t="shared" si="24"/>
        <v>32329545.559999999</v>
      </c>
      <c r="AV188" s="130">
        <f t="shared" si="22"/>
        <v>1</v>
      </c>
      <c r="AW188" s="130">
        <f t="shared" si="23"/>
        <v>2022</v>
      </c>
      <c r="BB188" s="57"/>
      <c r="BF188" s="12"/>
      <c r="BG188" s="6"/>
      <c r="BI188" s="1"/>
      <c r="BJ188" s="6"/>
      <c r="BL188" s="56"/>
    </row>
    <row r="189" spans="2:64" x14ac:dyDescent="0.25">
      <c r="B189"/>
      <c r="C189" s="31"/>
      <c r="D189" s="31"/>
      <c r="E189" s="31"/>
      <c r="H189" s="1"/>
      <c r="I189" s="6"/>
      <c r="J189" s="6"/>
      <c r="K189" s="6"/>
      <c r="N189" s="51"/>
      <c r="O189" s="31"/>
      <c r="P189" s="31"/>
      <c r="Q189" s="31"/>
      <c r="U189" s="31"/>
      <c r="V189" s="31"/>
      <c r="W189" s="31"/>
      <c r="Z189"/>
      <c r="AA189" s="31"/>
      <c r="AB189" s="31"/>
      <c r="AC189" s="31"/>
      <c r="AF189"/>
      <c r="AG189"/>
      <c r="AH189"/>
      <c r="AI189"/>
      <c r="AR189" s="125">
        <f t="shared" ref="AR189:AR214" si="25">N4</f>
        <v>44607</v>
      </c>
      <c r="AS189" s="31">
        <f t="shared" ref="AS189:AS214" si="26">O4</f>
        <v>28573470.66</v>
      </c>
      <c r="AT189" s="31">
        <f t="shared" ref="AT189:AT214" si="27">P4</f>
        <v>1762098.06</v>
      </c>
      <c r="AU189" s="126">
        <f t="shared" ref="AU189:AU214" si="28">Q4</f>
        <v>30335568.719999999</v>
      </c>
      <c r="AV189" s="130">
        <f t="shared" si="22"/>
        <v>2</v>
      </c>
      <c r="AW189" s="130">
        <f t="shared" si="23"/>
        <v>2022</v>
      </c>
      <c r="BB189" s="57"/>
      <c r="BF189" s="12"/>
      <c r="BG189" s="6"/>
      <c r="BI189" s="1"/>
      <c r="BJ189" s="6"/>
      <c r="BL189" s="56"/>
    </row>
    <row r="190" spans="2:64" x14ac:dyDescent="0.25">
      <c r="B190"/>
      <c r="C190" s="31"/>
      <c r="D190" s="31"/>
      <c r="E190" s="31"/>
      <c r="H190" s="1"/>
      <c r="I190" s="6"/>
      <c r="J190" s="6"/>
      <c r="K190" s="6"/>
      <c r="N190" s="51"/>
      <c r="O190" s="31"/>
      <c r="P190" s="31"/>
      <c r="Q190" s="31"/>
      <c r="U190" s="31"/>
      <c r="V190" s="31"/>
      <c r="W190" s="31"/>
      <c r="Z190"/>
      <c r="AA190" s="31"/>
      <c r="AB190" s="31"/>
      <c r="AC190" s="31"/>
      <c r="AF190"/>
      <c r="AG190"/>
      <c r="AH190"/>
      <c r="AI190"/>
      <c r="AR190" s="125">
        <f t="shared" si="25"/>
        <v>44635</v>
      </c>
      <c r="AS190" s="31">
        <f t="shared" si="26"/>
        <v>28261195.300000001</v>
      </c>
      <c r="AT190" s="31">
        <f t="shared" si="27"/>
        <v>1522821.51</v>
      </c>
      <c r="AU190" s="126">
        <f t="shared" si="28"/>
        <v>29784016.809999999</v>
      </c>
      <c r="AV190" s="130">
        <f t="shared" si="22"/>
        <v>3</v>
      </c>
      <c r="AW190" s="130">
        <f t="shared" si="23"/>
        <v>2022</v>
      </c>
      <c r="BB190" s="57"/>
      <c r="BF190" s="12"/>
      <c r="BG190" s="6"/>
      <c r="BI190" s="1"/>
      <c r="BJ190" s="6"/>
      <c r="BL190" s="56"/>
    </row>
    <row r="191" spans="2:64" x14ac:dyDescent="0.25">
      <c r="B191"/>
      <c r="C191" s="31"/>
      <c r="D191" s="31"/>
      <c r="E191" s="31"/>
      <c r="H191" s="1"/>
      <c r="I191" s="6"/>
      <c r="J191" s="6"/>
      <c r="K191" s="6"/>
      <c r="N191" s="51"/>
      <c r="O191" s="31"/>
      <c r="P191" s="31"/>
      <c r="Q191" s="31"/>
      <c r="U191" s="31"/>
      <c r="V191" s="31"/>
      <c r="W191" s="31"/>
      <c r="Z191"/>
      <c r="AA191" s="31"/>
      <c r="AB191" s="31"/>
      <c r="AC191" s="31"/>
      <c r="AF191"/>
      <c r="AG191"/>
      <c r="AH191"/>
      <c r="AI191"/>
      <c r="AR191" s="125">
        <f t="shared" si="25"/>
        <v>44666</v>
      </c>
      <c r="AS191" s="31">
        <f t="shared" si="26"/>
        <v>28519756.120000001</v>
      </c>
      <c r="AT191" s="31">
        <f t="shared" si="27"/>
        <v>1691826.09</v>
      </c>
      <c r="AU191" s="126">
        <f t="shared" si="28"/>
        <v>30211582.210000001</v>
      </c>
      <c r="AV191" s="130">
        <f t="shared" si="22"/>
        <v>4</v>
      </c>
      <c r="AW191" s="130">
        <f t="shared" si="23"/>
        <v>2022</v>
      </c>
      <c r="BB191" s="57"/>
      <c r="BF191" s="12"/>
      <c r="BG191" s="6"/>
      <c r="BI191" s="1"/>
      <c r="BJ191" s="6"/>
      <c r="BL191" s="56"/>
    </row>
    <row r="192" spans="2:64" x14ac:dyDescent="0.25">
      <c r="B192"/>
      <c r="C192" s="31"/>
      <c r="D192" s="31"/>
      <c r="E192" s="31"/>
      <c r="H192" s="1"/>
      <c r="I192" s="6"/>
      <c r="J192" s="6"/>
      <c r="K192" s="6"/>
      <c r="N192" s="51"/>
      <c r="O192" s="31"/>
      <c r="P192" s="31"/>
      <c r="Q192" s="31"/>
      <c r="U192" s="31"/>
      <c r="V192" s="31"/>
      <c r="W192" s="31"/>
      <c r="Z192"/>
      <c r="AA192" s="31"/>
      <c r="AB192" s="31"/>
      <c r="AC192" s="31"/>
      <c r="AF192"/>
      <c r="AG192"/>
      <c r="AH192"/>
      <c r="AI192"/>
      <c r="AR192" s="125">
        <f t="shared" si="25"/>
        <v>44696</v>
      </c>
      <c r="AS192" s="31">
        <f t="shared" si="26"/>
        <v>28790162.41</v>
      </c>
      <c r="AT192" s="31">
        <f t="shared" si="27"/>
        <v>1639488.91</v>
      </c>
      <c r="AU192" s="126">
        <f t="shared" si="28"/>
        <v>30429651.32</v>
      </c>
      <c r="AV192" s="130">
        <f t="shared" si="22"/>
        <v>5</v>
      </c>
      <c r="AW192" s="130">
        <f t="shared" si="23"/>
        <v>2022</v>
      </c>
      <c r="BB192" s="57"/>
      <c r="BF192" s="12"/>
      <c r="BG192" s="6"/>
      <c r="BI192" s="1"/>
      <c r="BJ192" s="6"/>
      <c r="BL192" s="56"/>
    </row>
    <row r="193" spans="2:64" x14ac:dyDescent="0.25">
      <c r="B193"/>
      <c r="C193" s="31"/>
      <c r="D193" s="31"/>
      <c r="E193" s="31"/>
      <c r="H193" s="1"/>
      <c r="I193" s="6"/>
      <c r="J193" s="6"/>
      <c r="K193" s="6"/>
      <c r="N193" s="51"/>
      <c r="O193" s="31"/>
      <c r="P193" s="31"/>
      <c r="Q193" s="31"/>
      <c r="U193" s="31"/>
      <c r="V193" s="31"/>
      <c r="W193" s="31"/>
      <c r="Z193"/>
      <c r="AA193" s="31"/>
      <c r="AB193" s="31"/>
      <c r="AC193" s="31"/>
      <c r="AF193"/>
      <c r="AG193"/>
      <c r="AH193"/>
      <c r="AI193"/>
      <c r="AR193" s="125">
        <f t="shared" si="25"/>
        <v>44727</v>
      </c>
      <c r="AS193" s="31">
        <f t="shared" si="26"/>
        <v>29274619.579999998</v>
      </c>
      <c r="AT193" s="31">
        <f t="shared" si="27"/>
        <v>1711104.03</v>
      </c>
      <c r="AU193" s="126">
        <f t="shared" si="28"/>
        <v>30985723.609999999</v>
      </c>
      <c r="AV193" s="130">
        <f t="shared" si="22"/>
        <v>6</v>
      </c>
      <c r="AW193" s="130">
        <f t="shared" si="23"/>
        <v>2022</v>
      </c>
      <c r="BB193" s="57"/>
      <c r="BF193" s="12"/>
      <c r="BG193" s="6"/>
      <c r="BI193" s="1"/>
      <c r="BJ193" s="6"/>
      <c r="BL193" s="56"/>
    </row>
    <row r="194" spans="2:64" x14ac:dyDescent="0.25">
      <c r="B194"/>
      <c r="C194" s="31"/>
      <c r="D194" s="31"/>
      <c r="E194" s="31"/>
      <c r="H194" s="1"/>
      <c r="I194" s="6"/>
      <c r="J194" s="6"/>
      <c r="K194" s="6"/>
      <c r="N194" s="51"/>
      <c r="O194" s="31"/>
      <c r="P194" s="31"/>
      <c r="Q194" s="31"/>
      <c r="U194" s="31"/>
      <c r="V194" s="31"/>
      <c r="W194" s="31"/>
      <c r="Z194"/>
      <c r="AA194" s="31"/>
      <c r="AB194" s="31"/>
      <c r="AC194" s="31"/>
      <c r="AF194"/>
      <c r="AG194"/>
      <c r="AH194"/>
      <c r="AI194"/>
      <c r="AR194" s="125">
        <f t="shared" si="25"/>
        <v>44757</v>
      </c>
      <c r="AS194" s="31">
        <f t="shared" si="26"/>
        <v>29735069.280000001</v>
      </c>
      <c r="AT194" s="31">
        <f t="shared" si="27"/>
        <v>1669014.09</v>
      </c>
      <c r="AU194" s="126">
        <f t="shared" si="28"/>
        <v>31404083.370000001</v>
      </c>
      <c r="AV194" s="130">
        <f t="shared" si="22"/>
        <v>7</v>
      </c>
      <c r="AW194" s="130">
        <f t="shared" si="23"/>
        <v>2022</v>
      </c>
      <c r="BB194" s="57"/>
      <c r="BF194" s="12"/>
      <c r="BG194" s="6"/>
      <c r="BI194" s="1"/>
      <c r="BJ194" s="6"/>
      <c r="BL194" s="56"/>
    </row>
    <row r="195" spans="2:64" x14ac:dyDescent="0.25">
      <c r="B195"/>
      <c r="C195" s="31"/>
      <c r="D195" s="31"/>
      <c r="E195" s="31"/>
      <c r="H195" s="1"/>
      <c r="I195" s="6"/>
      <c r="J195" s="6"/>
      <c r="K195" s="6"/>
      <c r="N195" s="51"/>
      <c r="O195" s="31"/>
      <c r="P195" s="31"/>
      <c r="Q195" s="31"/>
      <c r="U195" s="31"/>
      <c r="V195" s="31"/>
      <c r="W195" s="31"/>
      <c r="Z195"/>
      <c r="AA195" s="31"/>
      <c r="AB195" s="31"/>
      <c r="AC195" s="31"/>
      <c r="AF195"/>
      <c r="AG195"/>
      <c r="AH195"/>
      <c r="AI195"/>
      <c r="AR195" s="125">
        <f t="shared" si="25"/>
        <v>44788</v>
      </c>
      <c r="AS195" s="31">
        <f t="shared" si="26"/>
        <v>30181299.460000001</v>
      </c>
      <c r="AT195" s="31">
        <f t="shared" si="27"/>
        <v>1738629.88</v>
      </c>
      <c r="AU195" s="126">
        <f t="shared" si="28"/>
        <v>31919929.34</v>
      </c>
      <c r="AV195" s="130">
        <f t="shared" si="22"/>
        <v>8</v>
      </c>
      <c r="AW195" s="130">
        <f t="shared" si="23"/>
        <v>2022</v>
      </c>
      <c r="BB195" s="57"/>
      <c r="BF195" s="12"/>
      <c r="BG195" s="6"/>
      <c r="BI195" s="1"/>
      <c r="BJ195" s="6"/>
      <c r="BL195" s="56"/>
    </row>
    <row r="196" spans="2:64" x14ac:dyDescent="0.25">
      <c r="B196"/>
      <c r="C196" s="31"/>
      <c r="D196" s="31"/>
      <c r="E196" s="31"/>
      <c r="H196" s="1"/>
      <c r="I196" s="6"/>
      <c r="J196" s="6"/>
      <c r="K196" s="6"/>
      <c r="N196" s="51"/>
      <c r="O196" s="31"/>
      <c r="P196" s="31"/>
      <c r="Q196" s="31"/>
      <c r="U196" s="31"/>
      <c r="V196" s="31"/>
      <c r="W196" s="31"/>
      <c r="Z196"/>
      <c r="AA196" s="31"/>
      <c r="AB196" s="31"/>
      <c r="AC196" s="31"/>
      <c r="AF196"/>
      <c r="AG196"/>
      <c r="AH196"/>
      <c r="AI196"/>
      <c r="AR196" s="125">
        <f t="shared" si="25"/>
        <v>44819</v>
      </c>
      <c r="AS196" s="31">
        <f t="shared" si="26"/>
        <v>30655019.489999998</v>
      </c>
      <c r="AT196" s="31">
        <f t="shared" si="27"/>
        <v>1752567.14</v>
      </c>
      <c r="AU196" s="126">
        <f t="shared" si="28"/>
        <v>32407586.629999999</v>
      </c>
      <c r="AV196" s="130">
        <f t="shared" ref="AV196:AV259" si="29">MONTH(AR196)</f>
        <v>9</v>
      </c>
      <c r="AW196" s="130">
        <f t="shared" ref="AW196:AW259" si="30">YEAR(AR196)</f>
        <v>2022</v>
      </c>
      <c r="BB196" s="57"/>
      <c r="BF196" s="12"/>
      <c r="BG196" s="6"/>
      <c r="BI196" s="1"/>
      <c r="BJ196" s="6"/>
      <c r="BL196" s="56"/>
    </row>
    <row r="197" spans="2:64" x14ac:dyDescent="0.25">
      <c r="B197"/>
      <c r="C197" s="31"/>
      <c r="D197" s="31"/>
      <c r="E197" s="31"/>
      <c r="H197" s="1"/>
      <c r="I197" s="6"/>
      <c r="J197" s="6"/>
      <c r="K197" s="6"/>
      <c r="N197" s="51"/>
      <c r="O197" s="31"/>
      <c r="P197" s="31"/>
      <c r="Q197" s="31"/>
      <c r="U197" s="31"/>
      <c r="V197" s="31"/>
      <c r="W197" s="31"/>
      <c r="Z197"/>
      <c r="AA197" s="31"/>
      <c r="AB197" s="31"/>
      <c r="AC197" s="31"/>
      <c r="AF197"/>
      <c r="AG197"/>
      <c r="AH197"/>
      <c r="AI197"/>
      <c r="AR197" s="125">
        <f t="shared" si="25"/>
        <v>44849</v>
      </c>
      <c r="AS197" s="31">
        <f t="shared" si="26"/>
        <v>31124456.760000002</v>
      </c>
      <c r="AT197" s="31">
        <f t="shared" si="27"/>
        <v>1708872.24</v>
      </c>
      <c r="AU197" s="126">
        <f t="shared" si="28"/>
        <v>32833329</v>
      </c>
      <c r="AV197" s="130">
        <f t="shared" si="29"/>
        <v>10</v>
      </c>
      <c r="AW197" s="130">
        <f t="shared" si="30"/>
        <v>2022</v>
      </c>
      <c r="BB197" s="57"/>
      <c r="BF197" s="12"/>
      <c r="BG197" s="6"/>
      <c r="BI197" s="1"/>
      <c r="BJ197" s="6"/>
      <c r="BL197" s="56"/>
    </row>
    <row r="198" spans="2:64" x14ac:dyDescent="0.25">
      <c r="B198"/>
      <c r="C198" s="31"/>
      <c r="D198" s="31"/>
      <c r="E198" s="31"/>
      <c r="H198" s="1"/>
      <c r="I198" s="6"/>
      <c r="J198" s="6"/>
      <c r="K198" s="6"/>
      <c r="N198" s="51"/>
      <c r="O198" s="31"/>
      <c r="P198" s="31"/>
      <c r="Q198" s="31"/>
      <c r="U198" s="31"/>
      <c r="V198" s="31"/>
      <c r="W198" s="31"/>
      <c r="Z198"/>
      <c r="AA198" s="31"/>
      <c r="AB198" s="31"/>
      <c r="AC198" s="31"/>
      <c r="AF198"/>
      <c r="AG198"/>
      <c r="AH198"/>
      <c r="AI198"/>
      <c r="AR198" s="125">
        <f t="shared" si="25"/>
        <v>44880</v>
      </c>
      <c r="AS198" s="31">
        <f t="shared" si="26"/>
        <v>31013177.550000001</v>
      </c>
      <c r="AT198" s="31">
        <f t="shared" si="27"/>
        <v>1747293.7</v>
      </c>
      <c r="AU198" s="126">
        <f t="shared" si="28"/>
        <v>32760471.25</v>
      </c>
      <c r="AV198" s="130">
        <f t="shared" si="29"/>
        <v>11</v>
      </c>
      <c r="AW198" s="130">
        <f t="shared" si="30"/>
        <v>2022</v>
      </c>
      <c r="BB198" s="57"/>
      <c r="BF198" s="12"/>
      <c r="BG198" s="6"/>
      <c r="BI198" s="1"/>
      <c r="BJ198" s="6"/>
      <c r="BL198" s="56"/>
    </row>
    <row r="199" spans="2:64" x14ac:dyDescent="0.25">
      <c r="B199"/>
      <c r="C199" s="31"/>
      <c r="D199" s="31"/>
      <c r="E199" s="31"/>
      <c r="H199" s="1"/>
      <c r="I199" s="6"/>
      <c r="J199" s="6"/>
      <c r="K199" s="6"/>
      <c r="N199" s="51"/>
      <c r="O199" s="31"/>
      <c r="P199" s="31"/>
      <c r="Q199" s="31"/>
      <c r="U199" s="31"/>
      <c r="V199" s="31"/>
      <c r="W199" s="31"/>
      <c r="Z199"/>
      <c r="AA199" s="31"/>
      <c r="AB199" s="31"/>
      <c r="AC199" s="31"/>
      <c r="AF199"/>
      <c r="AG199"/>
      <c r="AH199"/>
      <c r="AI199"/>
      <c r="AR199" s="125">
        <f t="shared" si="25"/>
        <v>44910</v>
      </c>
      <c r="AS199" s="31">
        <f t="shared" si="26"/>
        <v>30145236.140000001</v>
      </c>
      <c r="AT199" s="31">
        <f t="shared" si="27"/>
        <v>1630489.99</v>
      </c>
      <c r="AU199" s="126">
        <f t="shared" si="28"/>
        <v>31775726.129999999</v>
      </c>
      <c r="AV199" s="130">
        <f t="shared" si="29"/>
        <v>12</v>
      </c>
      <c r="AW199" s="130">
        <f t="shared" si="30"/>
        <v>2022</v>
      </c>
      <c r="BB199" s="57"/>
      <c r="BF199" s="12"/>
      <c r="BG199" s="6"/>
      <c r="BI199" s="1"/>
      <c r="BJ199" s="6"/>
      <c r="BL199" s="56"/>
    </row>
    <row r="200" spans="2:64" x14ac:dyDescent="0.25">
      <c r="B200"/>
      <c r="C200" s="31"/>
      <c r="D200" s="31"/>
      <c r="E200" s="31"/>
      <c r="H200" s="1"/>
      <c r="I200" s="6"/>
      <c r="J200" s="6"/>
      <c r="K200" s="6"/>
      <c r="N200" s="51"/>
      <c r="O200" s="31"/>
      <c r="P200" s="31"/>
      <c r="Q200" s="31"/>
      <c r="U200" s="31"/>
      <c r="V200" s="31"/>
      <c r="W200" s="31"/>
      <c r="Z200"/>
      <c r="AA200" s="31"/>
      <c r="AB200" s="31"/>
      <c r="AC200" s="31"/>
      <c r="AF200"/>
      <c r="AG200"/>
      <c r="AH200"/>
      <c r="AI200"/>
      <c r="AR200" s="125">
        <f t="shared" si="25"/>
        <v>44941</v>
      </c>
      <c r="AS200" s="31">
        <f t="shared" si="26"/>
        <v>29754508</v>
      </c>
      <c r="AT200" s="31">
        <f t="shared" si="27"/>
        <v>1651270.35</v>
      </c>
      <c r="AU200" s="126">
        <f t="shared" si="28"/>
        <v>31405778.350000001</v>
      </c>
      <c r="AV200" s="130">
        <f t="shared" si="29"/>
        <v>1</v>
      </c>
      <c r="AW200" s="130">
        <f t="shared" si="30"/>
        <v>2023</v>
      </c>
      <c r="BB200" s="57"/>
      <c r="BF200" s="12"/>
      <c r="BG200" s="6"/>
      <c r="BI200" s="1"/>
      <c r="BJ200" s="6"/>
      <c r="BL200" s="56"/>
    </row>
    <row r="201" spans="2:64" x14ac:dyDescent="0.25">
      <c r="B201"/>
      <c r="C201" s="31"/>
      <c r="D201" s="31"/>
      <c r="E201" s="31"/>
      <c r="H201" s="1"/>
      <c r="I201" s="6"/>
      <c r="J201" s="6"/>
      <c r="K201" s="6"/>
      <c r="N201" s="51"/>
      <c r="O201" s="31"/>
      <c r="P201" s="31"/>
      <c r="Q201" s="31"/>
      <c r="U201" s="31"/>
      <c r="V201" s="31"/>
      <c r="W201" s="31"/>
      <c r="Z201"/>
      <c r="AA201" s="31"/>
      <c r="AB201" s="31"/>
      <c r="AC201" s="31"/>
      <c r="AF201"/>
      <c r="AG201"/>
      <c r="AH201"/>
      <c r="AI201"/>
      <c r="AR201" s="125">
        <f t="shared" si="25"/>
        <v>44972</v>
      </c>
      <c r="AS201" s="31">
        <f t="shared" si="26"/>
        <v>29790154.059999999</v>
      </c>
      <c r="AT201" s="31">
        <f t="shared" si="27"/>
        <v>1640273.28</v>
      </c>
      <c r="AU201" s="126">
        <f t="shared" si="28"/>
        <v>31430427.34</v>
      </c>
      <c r="AV201" s="130">
        <f t="shared" si="29"/>
        <v>2</v>
      </c>
      <c r="AW201" s="130">
        <f t="shared" si="30"/>
        <v>2023</v>
      </c>
      <c r="BB201" s="57"/>
      <c r="BF201" s="12"/>
      <c r="BG201" s="6"/>
      <c r="BI201" s="1"/>
      <c r="BJ201" s="6"/>
      <c r="BL201" s="56"/>
    </row>
    <row r="202" spans="2:64" x14ac:dyDescent="0.25">
      <c r="B202"/>
      <c r="C202" s="31"/>
      <c r="D202" s="31"/>
      <c r="E202" s="31"/>
      <c r="H202" s="1"/>
      <c r="I202" s="6"/>
      <c r="J202" s="6"/>
      <c r="K202" s="6"/>
      <c r="N202" s="51"/>
      <c r="O202" s="6"/>
      <c r="P202" s="6"/>
      <c r="Q202" s="6"/>
      <c r="U202" s="31"/>
      <c r="V202" s="31"/>
      <c r="W202" s="31"/>
      <c r="Z202"/>
      <c r="AA202" s="31"/>
      <c r="AB202" s="31"/>
      <c r="AC202" s="31"/>
      <c r="AF202"/>
      <c r="AG202"/>
      <c r="AH202"/>
      <c r="AI202"/>
      <c r="AR202" s="125">
        <f t="shared" si="25"/>
        <v>45000</v>
      </c>
      <c r="AS202" s="31">
        <f t="shared" si="26"/>
        <v>29816908.16</v>
      </c>
      <c r="AT202" s="31">
        <f t="shared" si="27"/>
        <v>1470286.63</v>
      </c>
      <c r="AU202" s="126">
        <f t="shared" si="28"/>
        <v>31287194.789999999</v>
      </c>
      <c r="AV202" s="130">
        <f t="shared" si="29"/>
        <v>3</v>
      </c>
      <c r="AW202" s="130">
        <f t="shared" si="30"/>
        <v>2023</v>
      </c>
      <c r="BB202" s="57"/>
      <c r="BF202" s="12"/>
      <c r="BG202" s="6"/>
      <c r="BI202" s="1"/>
      <c r="BJ202" s="6"/>
      <c r="BL202" s="56"/>
    </row>
    <row r="203" spans="2:64" x14ac:dyDescent="0.25">
      <c r="B203"/>
      <c r="C203" s="31"/>
      <c r="D203" s="31"/>
      <c r="E203" s="31"/>
      <c r="H203" s="1"/>
      <c r="I203" s="6"/>
      <c r="J203" s="6"/>
      <c r="K203" s="6"/>
      <c r="N203" s="51"/>
      <c r="O203" s="6"/>
      <c r="P203" s="6"/>
      <c r="Q203" s="6"/>
      <c r="U203" s="31"/>
      <c r="V203" s="31"/>
      <c r="W203" s="31"/>
      <c r="Z203"/>
      <c r="AA203" s="31"/>
      <c r="AB203" s="31"/>
      <c r="AC203" s="31"/>
      <c r="AF203"/>
      <c r="AG203"/>
      <c r="AH203"/>
      <c r="AI203"/>
      <c r="AR203" s="125">
        <f t="shared" si="25"/>
        <v>45031</v>
      </c>
      <c r="AS203" s="31">
        <f t="shared" si="26"/>
        <v>29848462.620000001</v>
      </c>
      <c r="AT203" s="31">
        <f t="shared" si="27"/>
        <v>1619513.83</v>
      </c>
      <c r="AU203" s="126">
        <f t="shared" si="28"/>
        <v>31467976.449999999</v>
      </c>
      <c r="AV203" s="130">
        <f t="shared" si="29"/>
        <v>4</v>
      </c>
      <c r="AW203" s="130">
        <f t="shared" si="30"/>
        <v>2023</v>
      </c>
      <c r="BB203" s="57"/>
      <c r="BF203" s="12"/>
      <c r="BG203" s="6"/>
      <c r="BI203" s="1"/>
      <c r="BJ203" s="6"/>
      <c r="BL203" s="56"/>
    </row>
    <row r="204" spans="2:64" x14ac:dyDescent="0.25">
      <c r="B204"/>
      <c r="C204" s="31"/>
      <c r="D204" s="31"/>
      <c r="E204" s="31"/>
      <c r="H204" s="1"/>
      <c r="I204" s="6"/>
      <c r="J204" s="6"/>
      <c r="K204" s="6"/>
      <c r="N204" s="51"/>
      <c r="O204" s="6"/>
      <c r="P204" s="6"/>
      <c r="Q204" s="6"/>
      <c r="U204" s="31"/>
      <c r="V204" s="31"/>
      <c r="W204" s="31"/>
      <c r="Z204"/>
      <c r="AA204" s="31"/>
      <c r="AB204" s="31"/>
      <c r="AC204" s="31"/>
      <c r="AF204"/>
      <c r="AG204"/>
      <c r="AH204"/>
      <c r="AI204"/>
      <c r="AR204" s="125">
        <f t="shared" si="25"/>
        <v>45061</v>
      </c>
      <c r="AS204" s="31">
        <f t="shared" si="26"/>
        <v>29877972.109999999</v>
      </c>
      <c r="AT204" s="31">
        <f t="shared" si="27"/>
        <v>1555033.42</v>
      </c>
      <c r="AU204" s="126">
        <f t="shared" si="28"/>
        <v>31433005.530000001</v>
      </c>
      <c r="AV204" s="130">
        <f t="shared" si="29"/>
        <v>5</v>
      </c>
      <c r="AW204" s="130">
        <f t="shared" si="30"/>
        <v>2023</v>
      </c>
      <c r="BB204" s="57"/>
      <c r="BF204" s="12"/>
      <c r="BG204" s="6"/>
      <c r="BI204" s="1"/>
      <c r="BJ204" s="6"/>
      <c r="BL204" s="56"/>
    </row>
    <row r="205" spans="2:64" x14ac:dyDescent="0.25">
      <c r="B205"/>
      <c r="C205" s="31"/>
      <c r="D205" s="31"/>
      <c r="E205" s="31"/>
      <c r="H205" s="1"/>
      <c r="I205" s="6"/>
      <c r="J205" s="6"/>
      <c r="K205" s="6"/>
      <c r="N205" s="51"/>
      <c r="O205" s="6"/>
      <c r="P205" s="6"/>
      <c r="Q205" s="6"/>
      <c r="U205" s="31"/>
      <c r="V205" s="31"/>
      <c r="W205" s="31"/>
      <c r="Z205"/>
      <c r="AA205" s="31"/>
      <c r="AB205" s="31"/>
      <c r="AC205" s="31"/>
      <c r="AF205"/>
      <c r="AG205"/>
      <c r="AH205"/>
      <c r="AI205"/>
      <c r="AR205" s="125">
        <f t="shared" si="25"/>
        <v>45092</v>
      </c>
      <c r="AS205" s="31">
        <f t="shared" si="26"/>
        <v>29909588.280000001</v>
      </c>
      <c r="AT205" s="31">
        <f t="shared" si="27"/>
        <v>1596775.78</v>
      </c>
      <c r="AU205" s="126">
        <f t="shared" si="28"/>
        <v>31506364.059999999</v>
      </c>
      <c r="AV205" s="130">
        <f t="shared" si="29"/>
        <v>6</v>
      </c>
      <c r="AW205" s="130">
        <f t="shared" si="30"/>
        <v>2023</v>
      </c>
      <c r="BB205" s="57"/>
      <c r="BF205" s="12"/>
      <c r="BG205" s="6"/>
      <c r="BI205" s="1"/>
      <c r="BJ205" s="6"/>
      <c r="BL205" s="56"/>
    </row>
    <row r="206" spans="2:64" x14ac:dyDescent="0.25">
      <c r="B206"/>
      <c r="C206" s="31"/>
      <c r="D206" s="31"/>
      <c r="E206" s="31"/>
      <c r="H206" s="1"/>
      <c r="I206" s="6"/>
      <c r="J206" s="6"/>
      <c r="K206" s="6"/>
      <c r="N206" s="51"/>
      <c r="O206" s="6"/>
      <c r="P206" s="6"/>
      <c r="Q206" s="6"/>
      <c r="U206" s="31"/>
      <c r="V206" s="31"/>
      <c r="W206" s="31"/>
      <c r="Z206"/>
      <c r="AA206" s="31"/>
      <c r="AB206" s="31"/>
      <c r="AC206" s="31"/>
      <c r="AF206"/>
      <c r="AG206"/>
      <c r="AH206"/>
      <c r="AI206"/>
      <c r="AR206" s="125">
        <f t="shared" si="25"/>
        <v>45122</v>
      </c>
      <c r="AS206" s="31">
        <f t="shared" si="26"/>
        <v>29940567.02</v>
      </c>
      <c r="AT206" s="31">
        <f t="shared" si="27"/>
        <v>1533839.79</v>
      </c>
      <c r="AU206" s="126">
        <f t="shared" si="28"/>
        <v>31474406.809999999</v>
      </c>
      <c r="AV206" s="130">
        <f t="shared" si="29"/>
        <v>7</v>
      </c>
      <c r="AW206" s="130">
        <f t="shared" si="30"/>
        <v>2023</v>
      </c>
      <c r="BB206" s="57"/>
      <c r="BF206" s="12"/>
      <c r="BG206" s="6"/>
      <c r="BI206" s="1"/>
      <c r="BJ206" s="6"/>
      <c r="BL206" s="56"/>
    </row>
    <row r="207" spans="2:64" x14ac:dyDescent="0.25">
      <c r="B207"/>
      <c r="C207" s="31"/>
      <c r="D207" s="31"/>
      <c r="E207" s="31"/>
      <c r="H207" s="1"/>
      <c r="I207" s="6"/>
      <c r="J207" s="6"/>
      <c r="K207" s="6"/>
      <c r="N207" s="51"/>
      <c r="O207" s="6"/>
      <c r="P207" s="6"/>
      <c r="Q207" s="6"/>
      <c r="U207" s="31"/>
      <c r="V207" s="31"/>
      <c r="W207" s="31"/>
      <c r="Z207"/>
      <c r="AA207" s="31"/>
      <c r="AB207" s="31"/>
      <c r="AC207" s="31"/>
      <c r="AF207"/>
      <c r="AG207"/>
      <c r="AH207"/>
      <c r="AI207"/>
      <c r="AR207" s="125">
        <f t="shared" si="25"/>
        <v>45153</v>
      </c>
      <c r="AS207" s="31">
        <f t="shared" si="26"/>
        <v>29971642.079999998</v>
      </c>
      <c r="AT207" s="31">
        <f t="shared" si="27"/>
        <v>1574795.89</v>
      </c>
      <c r="AU207" s="126">
        <f t="shared" si="28"/>
        <v>31546437.969999999</v>
      </c>
      <c r="AV207" s="130">
        <f t="shared" si="29"/>
        <v>8</v>
      </c>
      <c r="AW207" s="130">
        <f t="shared" si="30"/>
        <v>2023</v>
      </c>
      <c r="BB207" s="57"/>
      <c r="BF207" s="12"/>
      <c r="BG207" s="6"/>
      <c r="BI207" s="1"/>
      <c r="BJ207" s="6"/>
      <c r="BL207" s="56"/>
    </row>
    <row r="208" spans="2:64" x14ac:dyDescent="0.25">
      <c r="B208"/>
      <c r="C208" s="31"/>
      <c r="D208" s="31"/>
      <c r="E208" s="31"/>
      <c r="H208" s="1"/>
      <c r="I208" s="6"/>
      <c r="J208" s="6"/>
      <c r="K208" s="6"/>
      <c r="N208" s="51"/>
      <c r="O208" s="6"/>
      <c r="P208" s="6"/>
      <c r="Q208" s="6"/>
      <c r="U208" s="31"/>
      <c r="V208" s="31"/>
      <c r="W208" s="31"/>
      <c r="Z208"/>
      <c r="AA208" s="31"/>
      <c r="AB208" s="31"/>
      <c r="AC208" s="31"/>
      <c r="AF208"/>
      <c r="AG208"/>
      <c r="AH208"/>
      <c r="AI208"/>
      <c r="AR208" s="125">
        <f t="shared" si="25"/>
        <v>45184</v>
      </c>
      <c r="AS208" s="31">
        <f t="shared" si="26"/>
        <v>30003360.289999999</v>
      </c>
      <c r="AT208" s="31">
        <f t="shared" si="27"/>
        <v>1563394.34</v>
      </c>
      <c r="AU208" s="126">
        <f t="shared" si="28"/>
        <v>31566754.629999999</v>
      </c>
      <c r="AV208" s="130">
        <f t="shared" si="29"/>
        <v>9</v>
      </c>
      <c r="AW208" s="130">
        <f t="shared" si="30"/>
        <v>2023</v>
      </c>
      <c r="BB208" s="57"/>
      <c r="BF208" s="12"/>
      <c r="BG208" s="6"/>
      <c r="BI208" s="1"/>
      <c r="BJ208" s="6"/>
      <c r="BL208" s="56"/>
    </row>
    <row r="209" spans="2:64" x14ac:dyDescent="0.25">
      <c r="B209"/>
      <c r="C209" s="31"/>
      <c r="D209" s="31"/>
      <c r="E209" s="31"/>
      <c r="H209" s="1"/>
      <c r="I209" s="6"/>
      <c r="J209" s="6"/>
      <c r="K209" s="6"/>
      <c r="N209" s="51"/>
      <c r="O209" s="6"/>
      <c r="P209" s="6"/>
      <c r="Q209" s="6"/>
      <c r="U209" s="31"/>
      <c r="V209" s="31"/>
      <c r="W209" s="31"/>
      <c r="Z209"/>
      <c r="AA209" s="31"/>
      <c r="AB209" s="31"/>
      <c r="AC209" s="31"/>
      <c r="AF209"/>
      <c r="AG209"/>
      <c r="AH209"/>
      <c r="AI209"/>
      <c r="AR209" s="125">
        <f t="shared" si="25"/>
        <v>45214</v>
      </c>
      <c r="AS209" s="31">
        <f t="shared" si="26"/>
        <v>30032215.379999999</v>
      </c>
      <c r="AT209" s="31">
        <f t="shared" si="27"/>
        <v>1501745.43</v>
      </c>
      <c r="AU209" s="126">
        <f t="shared" si="28"/>
        <v>31533960.809999999</v>
      </c>
      <c r="AV209" s="130">
        <f t="shared" si="29"/>
        <v>10</v>
      </c>
      <c r="AW209" s="130">
        <f t="shared" si="30"/>
        <v>2023</v>
      </c>
      <c r="BB209" s="57"/>
      <c r="BF209" s="12"/>
      <c r="BG209" s="6"/>
      <c r="BI209" s="1"/>
      <c r="BJ209" s="6"/>
      <c r="BL209" s="56"/>
    </row>
    <row r="210" spans="2:64" x14ac:dyDescent="0.25">
      <c r="B210"/>
      <c r="C210" s="31"/>
      <c r="D210" s="31"/>
      <c r="E210" s="31"/>
      <c r="H210" s="1"/>
      <c r="I210" s="6"/>
      <c r="J210" s="6"/>
      <c r="K210" s="6"/>
      <c r="N210" s="51"/>
      <c r="O210" s="6"/>
      <c r="P210" s="6"/>
      <c r="Q210" s="6"/>
      <c r="U210" s="31"/>
      <c r="V210" s="31"/>
      <c r="W210" s="31"/>
      <c r="Z210"/>
      <c r="AA210" s="31"/>
      <c r="AB210" s="31"/>
      <c r="AC210" s="31"/>
      <c r="AF210"/>
      <c r="AG210"/>
      <c r="AH210"/>
      <c r="AI210"/>
      <c r="AR210" s="125">
        <f t="shared" si="25"/>
        <v>45245</v>
      </c>
      <c r="AS210" s="31">
        <f t="shared" si="26"/>
        <v>30063988.030000001</v>
      </c>
      <c r="AT210" s="31">
        <f t="shared" si="27"/>
        <v>1541592.01</v>
      </c>
      <c r="AU210" s="126">
        <f t="shared" si="28"/>
        <v>31605580.039999999</v>
      </c>
      <c r="AV210" s="130">
        <f t="shared" si="29"/>
        <v>11</v>
      </c>
      <c r="AW210" s="130">
        <f t="shared" si="30"/>
        <v>2023</v>
      </c>
      <c r="BB210" s="57"/>
      <c r="BF210" s="12"/>
      <c r="BG210" s="6"/>
      <c r="BI210" s="1"/>
      <c r="BJ210" s="6"/>
      <c r="BL210" s="56"/>
    </row>
    <row r="211" spans="2:64" x14ac:dyDescent="0.25">
      <c r="B211"/>
      <c r="C211" s="31"/>
      <c r="D211" s="31"/>
      <c r="E211" s="31"/>
      <c r="H211" s="1"/>
      <c r="I211" s="6"/>
      <c r="J211" s="6"/>
      <c r="K211" s="6"/>
      <c r="N211" s="51"/>
      <c r="O211" s="6"/>
      <c r="P211" s="6"/>
      <c r="Q211" s="6"/>
      <c r="U211" s="31"/>
      <c r="V211" s="31"/>
      <c r="W211" s="31"/>
      <c r="Z211"/>
      <c r="AA211" s="31"/>
      <c r="AB211" s="31"/>
      <c r="AC211" s="31"/>
      <c r="AF211"/>
      <c r="AG211"/>
      <c r="AH211"/>
      <c r="AI211"/>
      <c r="AR211" s="125">
        <f t="shared" si="25"/>
        <v>45275</v>
      </c>
      <c r="AS211" s="31">
        <f t="shared" si="26"/>
        <v>30098242.329999998</v>
      </c>
      <c r="AT211" s="31">
        <f t="shared" si="27"/>
        <v>1480466.8</v>
      </c>
      <c r="AU211" s="126">
        <f t="shared" si="28"/>
        <v>31578709.129999999</v>
      </c>
      <c r="AV211" s="130">
        <f t="shared" si="29"/>
        <v>12</v>
      </c>
      <c r="AW211" s="130">
        <f t="shared" si="30"/>
        <v>2023</v>
      </c>
      <c r="BB211" s="57"/>
      <c r="BF211" s="12"/>
      <c r="BG211" s="6"/>
      <c r="BI211" s="1"/>
      <c r="BJ211" s="6"/>
      <c r="BL211" s="56"/>
    </row>
    <row r="212" spans="2:64" x14ac:dyDescent="0.25">
      <c r="B212"/>
      <c r="C212" s="31"/>
      <c r="D212" s="31"/>
      <c r="E212" s="31"/>
      <c r="H212" s="1"/>
      <c r="I212" s="6"/>
      <c r="J212" s="6"/>
      <c r="K212" s="6"/>
      <c r="N212" s="51"/>
      <c r="O212" s="6"/>
      <c r="P212" s="6"/>
      <c r="Q212" s="6"/>
      <c r="U212" s="31"/>
      <c r="V212" s="31"/>
      <c r="W212" s="31"/>
      <c r="Z212"/>
      <c r="AA212" s="31"/>
      <c r="AB212" s="31"/>
      <c r="AC212" s="31"/>
      <c r="AF212"/>
      <c r="AG212"/>
      <c r="AH212"/>
      <c r="AI212"/>
      <c r="AR212" s="125">
        <f t="shared" si="25"/>
        <v>45306</v>
      </c>
      <c r="AS212" s="31">
        <f t="shared" si="26"/>
        <v>30123618.34</v>
      </c>
      <c r="AT212" s="31">
        <f t="shared" si="27"/>
        <v>1519228.74</v>
      </c>
      <c r="AU212" s="126">
        <f t="shared" si="28"/>
        <v>31642847.079999998</v>
      </c>
      <c r="AV212" s="130">
        <f t="shared" si="29"/>
        <v>1</v>
      </c>
      <c r="AW212" s="130">
        <f t="shared" si="30"/>
        <v>2024</v>
      </c>
      <c r="BB212" s="57"/>
      <c r="BF212" s="12"/>
      <c r="BG212" s="6"/>
      <c r="BI212" s="1"/>
      <c r="BJ212" s="6"/>
      <c r="BL212" s="56"/>
    </row>
    <row r="213" spans="2:64" x14ac:dyDescent="0.25">
      <c r="B213"/>
      <c r="C213" s="31"/>
      <c r="D213" s="31"/>
      <c r="E213" s="31"/>
      <c r="H213" s="1"/>
      <c r="I213" s="6"/>
      <c r="J213" s="6"/>
      <c r="K213" s="6"/>
      <c r="N213" s="51"/>
      <c r="O213" s="6"/>
      <c r="P213" s="6"/>
      <c r="Q213" s="6"/>
      <c r="U213" s="31"/>
      <c r="V213" s="31"/>
      <c r="W213" s="31"/>
      <c r="Z213"/>
      <c r="AA213" s="31"/>
      <c r="AB213" s="31"/>
      <c r="AC213" s="31"/>
      <c r="AF213"/>
      <c r="AG213"/>
      <c r="AH213"/>
      <c r="AI213"/>
      <c r="AR213" s="125">
        <f t="shared" si="25"/>
        <v>45337</v>
      </c>
      <c r="AS213" s="31">
        <f t="shared" si="26"/>
        <v>30149085.48</v>
      </c>
      <c r="AT213" s="31">
        <f t="shared" si="27"/>
        <v>1507381.49</v>
      </c>
      <c r="AU213" s="126">
        <f t="shared" si="28"/>
        <v>31656466.969999999</v>
      </c>
      <c r="AV213" s="130">
        <f t="shared" si="29"/>
        <v>2</v>
      </c>
      <c r="AW213" s="130">
        <f t="shared" si="30"/>
        <v>2024</v>
      </c>
      <c r="BB213" s="57"/>
      <c r="BF213" s="12"/>
      <c r="BG213" s="6"/>
      <c r="BI213" s="1"/>
      <c r="BJ213" s="6"/>
      <c r="BL213" s="56"/>
    </row>
    <row r="214" spans="2:64" x14ac:dyDescent="0.25">
      <c r="B214"/>
      <c r="C214" s="31"/>
      <c r="D214" s="31"/>
      <c r="E214" s="31"/>
      <c r="H214" s="1"/>
      <c r="I214" s="6"/>
      <c r="J214" s="6"/>
      <c r="K214" s="6"/>
      <c r="N214" s="51"/>
      <c r="O214" s="6"/>
      <c r="P214" s="6"/>
      <c r="Q214" s="6"/>
      <c r="U214" s="31"/>
      <c r="V214" s="31"/>
      <c r="W214" s="31"/>
      <c r="Z214"/>
      <c r="AA214" s="31"/>
      <c r="AB214" s="31"/>
      <c r="AC214" s="31"/>
      <c r="AF214"/>
      <c r="AG214"/>
      <c r="AH214"/>
      <c r="AI214"/>
      <c r="AR214" s="125">
        <f t="shared" si="25"/>
        <v>45366</v>
      </c>
      <c r="AS214" s="31">
        <f t="shared" si="26"/>
        <v>30176004.800000001</v>
      </c>
      <c r="AT214" s="31">
        <f t="shared" si="27"/>
        <v>1398657.53</v>
      </c>
      <c r="AU214" s="126">
        <f t="shared" si="28"/>
        <v>31574662.329999998</v>
      </c>
      <c r="AV214" s="130">
        <f t="shared" si="29"/>
        <v>3</v>
      </c>
      <c r="AW214" s="130">
        <f t="shared" si="30"/>
        <v>2024</v>
      </c>
      <c r="BB214" s="57"/>
      <c r="BF214" s="12"/>
      <c r="BG214" s="6"/>
      <c r="BI214" s="1"/>
      <c r="BJ214" s="6"/>
      <c r="BL214" s="56"/>
    </row>
    <row r="215" spans="2:64" x14ac:dyDescent="0.25">
      <c r="B215"/>
      <c r="C215" s="31"/>
      <c r="D215" s="31"/>
      <c r="E215" s="31"/>
      <c r="H215" s="1"/>
      <c r="I215" s="6"/>
      <c r="J215" s="6"/>
      <c r="K215" s="6"/>
      <c r="N215" s="51"/>
      <c r="O215" s="6"/>
      <c r="P215" s="6"/>
      <c r="Q215" s="6"/>
      <c r="U215" s="31"/>
      <c r="V215" s="31"/>
      <c r="W215" s="31"/>
      <c r="Z215"/>
      <c r="AA215" s="31"/>
      <c r="AB215" s="31"/>
      <c r="AC215" s="31"/>
      <c r="AF215"/>
      <c r="AG215"/>
      <c r="AH215"/>
      <c r="AI215"/>
      <c r="AR215" s="125">
        <f t="shared" ref="AR215:AR267" si="31">N30</f>
        <v>45397</v>
      </c>
      <c r="AS215" s="31">
        <f t="shared" ref="AS215:AS267" si="32">O30</f>
        <v>30199784.84</v>
      </c>
      <c r="AT215" s="31">
        <f t="shared" ref="AT215:AT267" si="33">P30</f>
        <v>1485253.2</v>
      </c>
      <c r="AU215" s="126">
        <f t="shared" ref="AU215:AU267" si="34">Q30</f>
        <v>31685038.039999999</v>
      </c>
      <c r="AV215" s="130">
        <f t="shared" si="29"/>
        <v>4</v>
      </c>
      <c r="AW215" s="130">
        <f t="shared" si="30"/>
        <v>2024</v>
      </c>
      <c r="BB215" s="57"/>
      <c r="BF215" s="12"/>
      <c r="BG215" s="6"/>
      <c r="BI215" s="1"/>
      <c r="BJ215" s="6"/>
      <c r="BL215" s="56"/>
    </row>
    <row r="216" spans="2:64" x14ac:dyDescent="0.25">
      <c r="B216"/>
      <c r="C216" s="31"/>
      <c r="D216" s="31"/>
      <c r="E216" s="31"/>
      <c r="H216" s="1"/>
      <c r="I216" s="6"/>
      <c r="J216" s="6"/>
      <c r="K216" s="6"/>
      <c r="N216" s="51"/>
      <c r="O216" s="6"/>
      <c r="P216" s="6"/>
      <c r="Q216" s="6"/>
      <c r="U216" s="31"/>
      <c r="V216" s="31"/>
      <c r="W216" s="31"/>
      <c r="Z216"/>
      <c r="AA216" s="31"/>
      <c r="AB216" s="31"/>
      <c r="AC216" s="31"/>
      <c r="AF216"/>
      <c r="AG216"/>
      <c r="AH216"/>
      <c r="AI216"/>
      <c r="AR216" s="125">
        <f t="shared" si="31"/>
        <v>45427</v>
      </c>
      <c r="AS216" s="31">
        <f t="shared" si="32"/>
        <v>30224240</v>
      </c>
      <c r="AT216" s="31">
        <f t="shared" si="33"/>
        <v>1424956.55</v>
      </c>
      <c r="AU216" s="126">
        <f t="shared" si="34"/>
        <v>31649196.550000001</v>
      </c>
      <c r="AV216" s="130">
        <f t="shared" si="29"/>
        <v>5</v>
      </c>
      <c r="AW216" s="130">
        <f t="shared" si="30"/>
        <v>2024</v>
      </c>
      <c r="BB216" s="57"/>
      <c r="BF216" s="12"/>
      <c r="BG216" s="6"/>
      <c r="BI216" s="1"/>
      <c r="BJ216" s="6"/>
      <c r="BL216" s="56"/>
    </row>
    <row r="217" spans="2:64" x14ac:dyDescent="0.25">
      <c r="B217"/>
      <c r="C217" s="31"/>
      <c r="D217" s="31"/>
      <c r="E217" s="31"/>
      <c r="H217" s="1"/>
      <c r="I217" s="6"/>
      <c r="J217" s="6"/>
      <c r="K217" s="6"/>
      <c r="N217" s="51"/>
      <c r="O217" s="6"/>
      <c r="P217" s="6"/>
      <c r="Q217" s="6"/>
      <c r="U217" s="31"/>
      <c r="V217" s="31"/>
      <c r="W217" s="31"/>
      <c r="Z217"/>
      <c r="AA217" s="31"/>
      <c r="AB217" s="31"/>
      <c r="AC217" s="31"/>
      <c r="AF217"/>
      <c r="AG217"/>
      <c r="AH217"/>
      <c r="AI217"/>
      <c r="AR217" s="125">
        <f t="shared" si="31"/>
        <v>45458</v>
      </c>
      <c r="AS217" s="31">
        <f t="shared" si="32"/>
        <v>30249909.370000001</v>
      </c>
      <c r="AT217" s="31">
        <f t="shared" si="33"/>
        <v>1461779.03</v>
      </c>
      <c r="AU217" s="126">
        <f t="shared" si="34"/>
        <v>31711688.399999999</v>
      </c>
      <c r="AV217" s="130">
        <f t="shared" si="29"/>
        <v>6</v>
      </c>
      <c r="AW217" s="130">
        <f t="shared" si="30"/>
        <v>2024</v>
      </c>
      <c r="BB217" s="57"/>
      <c r="BF217" s="12"/>
      <c r="BG217" s="6"/>
      <c r="BI217" s="1"/>
      <c r="BJ217" s="6"/>
      <c r="BL217" s="56"/>
    </row>
    <row r="218" spans="2:64" x14ac:dyDescent="0.25">
      <c r="B218"/>
      <c r="C218" s="31"/>
      <c r="D218" s="31"/>
      <c r="E218" s="31"/>
      <c r="H218" s="1"/>
      <c r="I218" s="6"/>
      <c r="J218" s="6"/>
      <c r="K218" s="6"/>
      <c r="N218" s="51"/>
      <c r="O218" s="6"/>
      <c r="P218" s="6"/>
      <c r="Q218" s="6"/>
      <c r="U218" s="31"/>
      <c r="V218" s="31"/>
      <c r="W218" s="31"/>
      <c r="Z218"/>
      <c r="AA218" s="31"/>
      <c r="AB218" s="31"/>
      <c r="AC218" s="31"/>
      <c r="AF218"/>
      <c r="AG218"/>
      <c r="AH218"/>
      <c r="AI218"/>
      <c r="AR218" s="125">
        <f t="shared" si="31"/>
        <v>45488</v>
      </c>
      <c r="AS218" s="31">
        <f t="shared" si="32"/>
        <v>30274457.09</v>
      </c>
      <c r="AT218" s="31">
        <f t="shared" si="33"/>
        <v>1402599.97</v>
      </c>
      <c r="AU218" s="126">
        <f t="shared" si="34"/>
        <v>31677057.059999999</v>
      </c>
      <c r="AV218" s="130">
        <f t="shared" si="29"/>
        <v>7</v>
      </c>
      <c r="AW218" s="130">
        <f t="shared" si="30"/>
        <v>2024</v>
      </c>
      <c r="BB218" s="57"/>
      <c r="BF218" s="12"/>
      <c r="BG218" s="6"/>
      <c r="BI218" s="1"/>
      <c r="BJ218" s="6"/>
      <c r="BL218" s="56"/>
    </row>
    <row r="219" spans="2:64" x14ac:dyDescent="0.25">
      <c r="B219"/>
      <c r="C219" s="31"/>
      <c r="D219" s="31"/>
      <c r="E219" s="31"/>
      <c r="H219" s="1"/>
      <c r="I219" s="6"/>
      <c r="J219" s="6"/>
      <c r="K219" s="6"/>
      <c r="N219" s="51"/>
      <c r="O219" s="6"/>
      <c r="P219" s="6"/>
      <c r="Q219" s="6"/>
      <c r="U219" s="31"/>
      <c r="V219" s="31"/>
      <c r="W219" s="31"/>
      <c r="Z219"/>
      <c r="AA219" s="31"/>
      <c r="AB219" s="31"/>
      <c r="AC219" s="31"/>
      <c r="AF219"/>
      <c r="AG219"/>
      <c r="AH219"/>
      <c r="AI219"/>
      <c r="AR219" s="125">
        <f t="shared" si="31"/>
        <v>45519</v>
      </c>
      <c r="AS219" s="31">
        <f t="shared" si="32"/>
        <v>30300117.09</v>
      </c>
      <c r="AT219" s="31">
        <f t="shared" si="33"/>
        <v>1438635.31</v>
      </c>
      <c r="AU219" s="126">
        <f t="shared" si="34"/>
        <v>31738752.399999999</v>
      </c>
      <c r="AV219" s="130">
        <f t="shared" si="29"/>
        <v>8</v>
      </c>
      <c r="AW219" s="130">
        <f t="shared" si="30"/>
        <v>2024</v>
      </c>
      <c r="BB219" s="57"/>
      <c r="BF219" s="12"/>
      <c r="BG219" s="6"/>
      <c r="BI219" s="1"/>
      <c r="BJ219" s="6"/>
      <c r="BL219" s="56"/>
    </row>
    <row r="220" spans="2:64" x14ac:dyDescent="0.25">
      <c r="B220"/>
      <c r="C220" s="31"/>
      <c r="D220" s="31"/>
      <c r="E220" s="31"/>
      <c r="H220" s="1"/>
      <c r="I220" s="6"/>
      <c r="J220" s="6"/>
      <c r="K220" s="6"/>
      <c r="N220" s="51"/>
      <c r="O220" s="6"/>
      <c r="P220" s="6"/>
      <c r="Q220" s="6"/>
      <c r="U220" s="31"/>
      <c r="V220" s="31"/>
      <c r="W220" s="31"/>
      <c r="Z220"/>
      <c r="AA220" s="31"/>
      <c r="AB220" s="31"/>
      <c r="AC220" s="31"/>
      <c r="AF220"/>
      <c r="AG220"/>
      <c r="AH220"/>
      <c r="AI220"/>
      <c r="AR220" s="125">
        <f t="shared" si="31"/>
        <v>45550</v>
      </c>
      <c r="AS220" s="31">
        <f t="shared" si="32"/>
        <v>41352656.210000001</v>
      </c>
      <c r="AT220" s="31">
        <f t="shared" si="33"/>
        <v>1426592.23</v>
      </c>
      <c r="AU220" s="126">
        <f t="shared" si="34"/>
        <v>42779248.439999998</v>
      </c>
      <c r="AV220" s="130">
        <f t="shared" si="29"/>
        <v>9</v>
      </c>
      <c r="AW220" s="130">
        <f t="shared" si="30"/>
        <v>2024</v>
      </c>
      <c r="BB220" s="57"/>
      <c r="BF220" s="12"/>
      <c r="BG220" s="6"/>
      <c r="BI220" s="1"/>
      <c r="BJ220" s="6"/>
      <c r="BL220" s="56"/>
    </row>
    <row r="221" spans="2:64" x14ac:dyDescent="0.25">
      <c r="B221"/>
      <c r="C221" s="31"/>
      <c r="D221" s="31"/>
      <c r="E221" s="31"/>
      <c r="H221" s="1"/>
      <c r="I221" s="6"/>
      <c r="J221" s="6"/>
      <c r="K221" s="6"/>
      <c r="N221" s="51"/>
      <c r="O221" s="6"/>
      <c r="P221" s="6"/>
      <c r="Q221" s="6"/>
      <c r="U221" s="31"/>
      <c r="V221" s="31"/>
      <c r="W221" s="31"/>
      <c r="Z221"/>
      <c r="AA221" s="31"/>
      <c r="AB221" s="31"/>
      <c r="AC221" s="31"/>
      <c r="AF221"/>
      <c r="AG221"/>
      <c r="AH221"/>
      <c r="AI221"/>
      <c r="AR221" s="125">
        <f t="shared" si="31"/>
        <v>45580</v>
      </c>
      <c r="AS221" s="31">
        <f t="shared" si="32"/>
        <v>41387030.859999999</v>
      </c>
      <c r="AT221" s="31">
        <f t="shared" si="33"/>
        <v>1368914.81</v>
      </c>
      <c r="AU221" s="126">
        <f t="shared" si="34"/>
        <v>42755945.670000002</v>
      </c>
      <c r="AV221" s="130">
        <f t="shared" si="29"/>
        <v>10</v>
      </c>
      <c r="AW221" s="130">
        <f t="shared" si="30"/>
        <v>2024</v>
      </c>
      <c r="BB221" s="57"/>
      <c r="BF221" s="12"/>
      <c r="BG221" s="6"/>
      <c r="BI221" s="1"/>
      <c r="BJ221" s="6"/>
      <c r="BL221" s="56"/>
    </row>
    <row r="222" spans="2:64" x14ac:dyDescent="0.25">
      <c r="B222"/>
      <c r="C222" s="31"/>
      <c r="D222" s="31"/>
      <c r="E222" s="31"/>
      <c r="H222" s="1"/>
      <c r="I222" s="6"/>
      <c r="J222" s="6"/>
      <c r="K222" s="6"/>
      <c r="N222" s="51"/>
      <c r="O222" s="6"/>
      <c r="P222" s="6"/>
      <c r="Q222" s="6"/>
      <c r="U222" s="31"/>
      <c r="V222" s="31"/>
      <c r="W222" s="31"/>
      <c r="Z222"/>
      <c r="AA222" s="31"/>
      <c r="AB222" s="31"/>
      <c r="AC222" s="31"/>
      <c r="AF222"/>
      <c r="AG222"/>
      <c r="AH222"/>
      <c r="AI222"/>
      <c r="AR222" s="125">
        <f t="shared" si="31"/>
        <v>45611</v>
      </c>
      <c r="AS222" s="31">
        <f t="shared" si="32"/>
        <v>41422109.649999999</v>
      </c>
      <c r="AT222" s="31">
        <f t="shared" si="33"/>
        <v>1394596.42</v>
      </c>
      <c r="AU222" s="126">
        <f t="shared" si="34"/>
        <v>42816706.07</v>
      </c>
      <c r="AV222" s="130">
        <f t="shared" si="29"/>
        <v>11</v>
      </c>
      <c r="AW222" s="130">
        <f t="shared" si="30"/>
        <v>2024</v>
      </c>
      <c r="BB222" s="57"/>
      <c r="BF222" s="12"/>
      <c r="BG222" s="6"/>
      <c r="BI222" s="1"/>
      <c r="BJ222" s="6"/>
      <c r="BL222" s="56"/>
    </row>
    <row r="223" spans="2:64" x14ac:dyDescent="0.25">
      <c r="B223"/>
      <c r="C223" s="31"/>
      <c r="D223" s="31"/>
      <c r="E223" s="31"/>
      <c r="H223" s="1"/>
      <c r="I223" s="6"/>
      <c r="J223" s="6"/>
      <c r="K223" s="6"/>
      <c r="N223" s="51"/>
      <c r="O223" s="6"/>
      <c r="P223" s="6"/>
      <c r="Q223" s="6"/>
      <c r="U223" s="31"/>
      <c r="V223" s="31"/>
      <c r="W223" s="31"/>
      <c r="Z223"/>
      <c r="AA223" s="31"/>
      <c r="AB223" s="31"/>
      <c r="AC223" s="31"/>
      <c r="AF223"/>
      <c r="AG223"/>
      <c r="AH223"/>
      <c r="AI223"/>
      <c r="AR223" s="125">
        <f t="shared" si="31"/>
        <v>45641</v>
      </c>
      <c r="AS223" s="31">
        <f t="shared" si="32"/>
        <v>41455652.409999996</v>
      </c>
      <c r="AT223" s="31">
        <f t="shared" si="33"/>
        <v>1332664.27</v>
      </c>
      <c r="AU223" s="126">
        <f t="shared" si="34"/>
        <v>42788316.68</v>
      </c>
      <c r="AV223" s="130">
        <f t="shared" si="29"/>
        <v>12</v>
      </c>
      <c r="AW223" s="130">
        <f t="shared" si="30"/>
        <v>2024</v>
      </c>
      <c r="BB223" s="57"/>
      <c r="BF223" s="12"/>
      <c r="BG223" s="6"/>
      <c r="BI223" s="1"/>
      <c r="BJ223" s="6"/>
      <c r="BL223" s="56"/>
    </row>
    <row r="224" spans="2:64" x14ac:dyDescent="0.25">
      <c r="B224"/>
      <c r="C224" s="31"/>
      <c r="D224" s="31"/>
      <c r="E224" s="31"/>
      <c r="H224" s="1"/>
      <c r="I224" s="6"/>
      <c r="J224" s="6"/>
      <c r="K224" s="6"/>
      <c r="N224" s="51"/>
      <c r="O224" s="6"/>
      <c r="P224" s="6"/>
      <c r="Q224" s="6"/>
      <c r="U224" s="31"/>
      <c r="V224" s="31"/>
      <c r="W224" s="31"/>
      <c r="Z224"/>
      <c r="AA224" s="31"/>
      <c r="AB224" s="31"/>
      <c r="AC224" s="31"/>
      <c r="AF224"/>
      <c r="AG224"/>
      <c r="AH224"/>
      <c r="AI224"/>
      <c r="AR224" s="125">
        <f t="shared" si="31"/>
        <v>45672</v>
      </c>
      <c r="AS224" s="31">
        <f t="shared" si="32"/>
        <v>41489296.799999997</v>
      </c>
      <c r="AT224" s="31">
        <f t="shared" si="33"/>
        <v>1361846.07</v>
      </c>
      <c r="AU224" s="126">
        <f t="shared" si="34"/>
        <v>42851142.869999997</v>
      </c>
      <c r="AV224" s="130">
        <f t="shared" si="29"/>
        <v>1</v>
      </c>
      <c r="AW224" s="130">
        <f t="shared" si="30"/>
        <v>2025</v>
      </c>
      <c r="BB224" s="57"/>
      <c r="BF224" s="12"/>
      <c r="BG224" s="6"/>
      <c r="BI224" s="1"/>
      <c r="BJ224" s="6"/>
      <c r="BL224" s="56"/>
    </row>
    <row r="225" spans="2:64" x14ac:dyDescent="0.25">
      <c r="B225"/>
      <c r="C225" s="31"/>
      <c r="D225" s="31"/>
      <c r="E225" s="31"/>
      <c r="H225" s="1"/>
      <c r="I225" s="6"/>
      <c r="J225" s="6"/>
      <c r="K225" s="6"/>
      <c r="N225" s="51"/>
      <c r="O225" s="6"/>
      <c r="P225" s="6"/>
      <c r="Q225" s="6"/>
      <c r="U225" s="31"/>
      <c r="V225" s="31"/>
      <c r="W225" s="31"/>
      <c r="Z225"/>
      <c r="AA225" s="31"/>
      <c r="AB225" s="31"/>
      <c r="AC225" s="31"/>
      <c r="AF225"/>
      <c r="AG225"/>
      <c r="AH225"/>
      <c r="AI225"/>
      <c r="AR225" s="125">
        <f t="shared" si="31"/>
        <v>45703</v>
      </c>
      <c r="AS225" s="31">
        <f t="shared" si="32"/>
        <v>41525278.840000004</v>
      </c>
      <c r="AT225" s="31">
        <f t="shared" si="33"/>
        <v>1344940.58</v>
      </c>
      <c r="AU225" s="126">
        <f t="shared" si="34"/>
        <v>42870219.420000002</v>
      </c>
      <c r="AV225" s="130">
        <f t="shared" si="29"/>
        <v>2</v>
      </c>
      <c r="AW225" s="130">
        <f t="shared" si="30"/>
        <v>2025</v>
      </c>
      <c r="BB225" s="57"/>
      <c r="BF225" s="12"/>
      <c r="BG225" s="6"/>
      <c r="BI225" s="1"/>
      <c r="BJ225" s="6"/>
      <c r="BL225" s="56"/>
    </row>
    <row r="226" spans="2:64" x14ac:dyDescent="0.25">
      <c r="B226"/>
      <c r="C226" s="31"/>
      <c r="D226" s="31"/>
      <c r="E226" s="31"/>
      <c r="H226" s="1"/>
      <c r="I226" s="6"/>
      <c r="J226" s="6"/>
      <c r="K226" s="6"/>
      <c r="N226" s="51"/>
      <c r="O226" s="6"/>
      <c r="P226" s="6"/>
      <c r="Q226" s="6"/>
      <c r="U226" s="31"/>
      <c r="V226" s="31"/>
      <c r="W226" s="31"/>
      <c r="Z226"/>
      <c r="AA226" s="31"/>
      <c r="AB226" s="31"/>
      <c r="AC226" s="31"/>
      <c r="AF226"/>
      <c r="AG226"/>
      <c r="AH226"/>
      <c r="AI226"/>
      <c r="AR226" s="125">
        <f t="shared" si="31"/>
        <v>45731</v>
      </c>
      <c r="AS226" s="31">
        <f t="shared" si="32"/>
        <v>49867998.850000001</v>
      </c>
      <c r="AT226" s="31">
        <f t="shared" si="33"/>
        <v>1198178.49</v>
      </c>
      <c r="AU226" s="126">
        <f t="shared" si="34"/>
        <v>51066177.340000004</v>
      </c>
      <c r="AV226" s="130">
        <f t="shared" si="29"/>
        <v>3</v>
      </c>
      <c r="AW226" s="130">
        <f t="shared" si="30"/>
        <v>2025</v>
      </c>
      <c r="BB226" s="57"/>
      <c r="BF226" s="12"/>
      <c r="BG226" s="6"/>
      <c r="BI226" s="1"/>
      <c r="BJ226" s="6"/>
      <c r="BL226" s="56"/>
    </row>
    <row r="227" spans="2:64" x14ac:dyDescent="0.25">
      <c r="B227"/>
      <c r="C227" s="31"/>
      <c r="D227" s="31"/>
      <c r="E227" s="31"/>
      <c r="H227" s="1"/>
      <c r="I227" s="6"/>
      <c r="J227" s="6"/>
      <c r="K227" s="6"/>
      <c r="N227" s="51"/>
      <c r="O227" s="6"/>
      <c r="P227" s="6"/>
      <c r="Q227" s="6"/>
      <c r="U227" s="31"/>
      <c r="V227" s="31"/>
      <c r="W227" s="31"/>
      <c r="Z227"/>
      <c r="AA227" s="31"/>
      <c r="AB227" s="31"/>
      <c r="AC227" s="31"/>
      <c r="AF227"/>
      <c r="AG227"/>
      <c r="AH227"/>
      <c r="AI227"/>
      <c r="AR227" s="125">
        <f t="shared" si="31"/>
        <v>45762</v>
      </c>
      <c r="AS227" s="31">
        <f t="shared" si="32"/>
        <v>49914702.969999999</v>
      </c>
      <c r="AT227" s="31">
        <f t="shared" si="33"/>
        <v>1313824.92</v>
      </c>
      <c r="AU227" s="126">
        <f t="shared" si="34"/>
        <v>51228527.890000001</v>
      </c>
      <c r="AV227" s="130">
        <f t="shared" si="29"/>
        <v>4</v>
      </c>
      <c r="AW227" s="130">
        <f t="shared" si="30"/>
        <v>2025</v>
      </c>
      <c r="BB227" s="57"/>
      <c r="BF227" s="12"/>
      <c r="BG227" s="6"/>
      <c r="BI227" s="1"/>
      <c r="BJ227" s="6"/>
      <c r="BL227" s="56"/>
    </row>
    <row r="228" spans="2:64" x14ac:dyDescent="0.25">
      <c r="B228"/>
      <c r="C228" s="31"/>
      <c r="D228" s="31"/>
      <c r="E228" s="31"/>
      <c r="H228" s="1"/>
      <c r="I228" s="6"/>
      <c r="J228" s="6"/>
      <c r="K228" s="6"/>
      <c r="N228" s="51"/>
      <c r="O228" s="6"/>
      <c r="P228" s="6"/>
      <c r="Q228" s="6"/>
      <c r="U228" s="31"/>
      <c r="V228" s="31"/>
      <c r="W228" s="31"/>
      <c r="Z228"/>
      <c r="AA228" s="31"/>
      <c r="AB228" s="31"/>
      <c r="AC228" s="31"/>
      <c r="AF228"/>
      <c r="AG228"/>
      <c r="AH228"/>
      <c r="AI228"/>
      <c r="AR228" s="125">
        <f t="shared" si="31"/>
        <v>45792</v>
      </c>
      <c r="AS228" s="31">
        <f t="shared" si="32"/>
        <v>49953051.780000001</v>
      </c>
      <c r="AT228" s="31">
        <f t="shared" si="33"/>
        <v>1246298.43</v>
      </c>
      <c r="AU228" s="126">
        <f t="shared" si="34"/>
        <v>51199350.210000001</v>
      </c>
      <c r="AV228" s="130">
        <f t="shared" si="29"/>
        <v>5</v>
      </c>
      <c r="AW228" s="130">
        <f t="shared" si="30"/>
        <v>2025</v>
      </c>
      <c r="BB228" s="57"/>
      <c r="BF228" s="12"/>
      <c r="BG228" s="6"/>
      <c r="BI228" s="1"/>
      <c r="BJ228" s="6"/>
      <c r="BL228" s="56"/>
    </row>
    <row r="229" spans="2:64" x14ac:dyDescent="0.25">
      <c r="B229"/>
      <c r="C229" s="31"/>
      <c r="D229" s="31"/>
      <c r="E229" s="31"/>
      <c r="H229" s="1"/>
      <c r="I229" s="6"/>
      <c r="J229" s="6"/>
      <c r="K229" s="6"/>
      <c r="N229" s="51"/>
      <c r="O229" s="6"/>
      <c r="P229" s="6"/>
      <c r="Q229" s="6"/>
      <c r="U229" s="31"/>
      <c r="V229" s="31"/>
      <c r="W229" s="31"/>
      <c r="Z229"/>
      <c r="AA229" s="31"/>
      <c r="AB229" s="31"/>
      <c r="AC229" s="31"/>
      <c r="AF229"/>
      <c r="AG229"/>
      <c r="AH229"/>
      <c r="AI229"/>
      <c r="AR229" s="125">
        <f t="shared" si="31"/>
        <v>45823</v>
      </c>
      <c r="AS229" s="31">
        <f t="shared" si="32"/>
        <v>49995476.780000001</v>
      </c>
      <c r="AT229" s="31">
        <f t="shared" si="33"/>
        <v>1269223.94</v>
      </c>
      <c r="AU229" s="126">
        <f t="shared" si="34"/>
        <v>51264700.719999999</v>
      </c>
      <c r="AV229" s="130">
        <f t="shared" si="29"/>
        <v>6</v>
      </c>
      <c r="AW229" s="130">
        <f t="shared" si="30"/>
        <v>2025</v>
      </c>
      <c r="BB229" s="57"/>
      <c r="BF229" s="12"/>
      <c r="BG229" s="6"/>
      <c r="BI229" s="1"/>
      <c r="BJ229" s="6"/>
      <c r="BL229" s="56"/>
    </row>
    <row r="230" spans="2:64" x14ac:dyDescent="0.25">
      <c r="B230"/>
      <c r="C230" s="31"/>
      <c r="D230" s="31"/>
      <c r="E230" s="31"/>
      <c r="H230" s="1"/>
      <c r="I230" s="6"/>
      <c r="J230" s="6"/>
      <c r="K230" s="6"/>
      <c r="N230" s="51"/>
      <c r="O230" s="6"/>
      <c r="P230" s="6"/>
      <c r="Q230" s="6"/>
      <c r="U230" s="31"/>
      <c r="V230" s="31"/>
      <c r="W230" s="31"/>
      <c r="Z230"/>
      <c r="AA230" s="31"/>
      <c r="AB230" s="31"/>
      <c r="AC230" s="31"/>
      <c r="AF230"/>
      <c r="AG230"/>
      <c r="AH230"/>
      <c r="AI230"/>
      <c r="AR230" s="125">
        <f t="shared" si="31"/>
        <v>45853</v>
      </c>
      <c r="AS230" s="31">
        <f t="shared" si="32"/>
        <v>50036047.969999999</v>
      </c>
      <c r="AT230" s="31">
        <f t="shared" si="33"/>
        <v>1207506.4099999999</v>
      </c>
      <c r="AU230" s="126">
        <f t="shared" si="34"/>
        <v>51243554.380000003</v>
      </c>
      <c r="AV230" s="130">
        <f t="shared" si="29"/>
        <v>7</v>
      </c>
      <c r="AW230" s="130">
        <f t="shared" si="30"/>
        <v>2025</v>
      </c>
      <c r="BB230" s="57"/>
      <c r="BF230" s="12"/>
      <c r="BG230" s="6"/>
      <c r="BI230" s="1"/>
      <c r="BJ230" s="6"/>
      <c r="BL230" s="56"/>
    </row>
    <row r="231" spans="2:64" x14ac:dyDescent="0.25">
      <c r="B231"/>
      <c r="C231" s="31"/>
      <c r="D231" s="31"/>
      <c r="E231" s="31"/>
      <c r="H231" s="1"/>
      <c r="I231" s="6"/>
      <c r="J231" s="6"/>
      <c r="K231" s="6"/>
      <c r="N231" s="51"/>
      <c r="O231" s="6"/>
      <c r="P231" s="6"/>
      <c r="Q231" s="6"/>
      <c r="U231" s="31"/>
      <c r="V231" s="31"/>
      <c r="W231" s="31"/>
      <c r="Z231"/>
      <c r="AA231" s="31"/>
      <c r="AB231" s="31"/>
      <c r="AC231" s="31"/>
      <c r="AF231"/>
      <c r="AG231"/>
      <c r="AH231"/>
      <c r="AI231"/>
      <c r="AR231" s="125">
        <f t="shared" si="31"/>
        <v>45884</v>
      </c>
      <c r="AS231" s="31">
        <f t="shared" si="32"/>
        <v>50079446.18</v>
      </c>
      <c r="AT231" s="31">
        <f t="shared" si="33"/>
        <v>1229094.08</v>
      </c>
      <c r="AU231" s="126">
        <f t="shared" si="34"/>
        <v>51308540.259999998</v>
      </c>
      <c r="AV231" s="130">
        <f t="shared" si="29"/>
        <v>8</v>
      </c>
      <c r="AW231" s="130">
        <f t="shared" si="30"/>
        <v>2025</v>
      </c>
      <c r="BB231" s="57"/>
      <c r="BF231" s="12"/>
      <c r="BG231" s="6"/>
      <c r="BJ231" s="6"/>
    </row>
    <row r="232" spans="2:64" x14ac:dyDescent="0.25">
      <c r="B232"/>
      <c r="C232" s="31"/>
      <c r="D232" s="31"/>
      <c r="E232" s="31"/>
      <c r="H232" s="1"/>
      <c r="I232" s="6"/>
      <c r="J232" s="6"/>
      <c r="K232" s="6"/>
      <c r="N232" s="51"/>
      <c r="O232" s="6"/>
      <c r="P232" s="6"/>
      <c r="Q232" s="6"/>
      <c r="U232" s="31"/>
      <c r="V232" s="31"/>
      <c r="W232" s="31"/>
      <c r="Z232"/>
      <c r="AA232" s="31"/>
      <c r="AB232" s="31"/>
      <c r="AC232" s="31"/>
      <c r="AF232"/>
      <c r="AG232"/>
      <c r="AH232"/>
      <c r="AI232"/>
      <c r="AR232" s="125">
        <f t="shared" si="31"/>
        <v>45915</v>
      </c>
      <c r="AS232" s="31">
        <f t="shared" si="32"/>
        <v>50119999.479999997</v>
      </c>
      <c r="AT232" s="31">
        <f t="shared" si="33"/>
        <v>1208259.31</v>
      </c>
      <c r="AU232" s="126">
        <f t="shared" si="34"/>
        <v>51328258.789999999</v>
      </c>
      <c r="AV232" s="130">
        <f t="shared" si="29"/>
        <v>9</v>
      </c>
      <c r="AW232" s="130">
        <f t="shared" si="30"/>
        <v>2025</v>
      </c>
      <c r="BB232" s="57"/>
      <c r="BF232" s="12"/>
      <c r="BG232" s="6"/>
      <c r="BJ232" s="6"/>
    </row>
    <row r="233" spans="2:64" x14ac:dyDescent="0.25">
      <c r="B233"/>
      <c r="C233" s="31"/>
      <c r="D233" s="31"/>
      <c r="E233" s="31"/>
      <c r="H233" s="1"/>
      <c r="I233" s="6"/>
      <c r="J233" s="6"/>
      <c r="K233" s="6"/>
      <c r="N233" s="51"/>
      <c r="O233" s="6"/>
      <c r="P233" s="6"/>
      <c r="Q233" s="6"/>
      <c r="U233" s="31"/>
      <c r="V233" s="31"/>
      <c r="W233" s="31"/>
      <c r="Z233"/>
      <c r="AA233" s="31"/>
      <c r="AB233" s="31"/>
      <c r="AC233" s="31"/>
      <c r="AF233"/>
      <c r="AG233"/>
      <c r="AH233"/>
      <c r="AI233"/>
      <c r="AR233" s="125">
        <f t="shared" si="31"/>
        <v>45945</v>
      </c>
      <c r="AS233" s="31">
        <f t="shared" si="32"/>
        <v>50160671.719999999</v>
      </c>
      <c r="AT233" s="31">
        <f t="shared" si="33"/>
        <v>1149067.1299999999</v>
      </c>
      <c r="AU233" s="126">
        <f t="shared" si="34"/>
        <v>51309738.850000001</v>
      </c>
      <c r="AV233" s="130">
        <f t="shared" si="29"/>
        <v>10</v>
      </c>
      <c r="AW233" s="130">
        <f t="shared" si="30"/>
        <v>2025</v>
      </c>
      <c r="BB233" s="57"/>
      <c r="BF233" s="12"/>
      <c r="BG233" s="6"/>
      <c r="BJ233" s="6"/>
    </row>
    <row r="234" spans="2:64" x14ac:dyDescent="0.25">
      <c r="B234"/>
      <c r="C234" s="31"/>
      <c r="D234" s="31"/>
      <c r="E234" s="31"/>
      <c r="H234" s="1"/>
      <c r="I234" s="6"/>
      <c r="J234" s="6"/>
      <c r="K234" s="6"/>
      <c r="N234" s="51"/>
      <c r="O234" s="6"/>
      <c r="P234" s="6"/>
      <c r="Q234" s="6"/>
      <c r="U234" s="31"/>
      <c r="V234" s="31"/>
      <c r="W234" s="31"/>
      <c r="Z234"/>
      <c r="AA234" s="31"/>
      <c r="AB234" s="31"/>
      <c r="AC234" s="31"/>
      <c r="AF234"/>
      <c r="AG234"/>
      <c r="AH234"/>
      <c r="AI234"/>
      <c r="AR234" s="125">
        <f t="shared" si="31"/>
        <v>45976</v>
      </c>
      <c r="AS234" s="31">
        <f t="shared" si="32"/>
        <v>50203186.859999999</v>
      </c>
      <c r="AT234" s="31">
        <f t="shared" si="33"/>
        <v>1168582.18</v>
      </c>
      <c r="AU234" s="126">
        <f t="shared" si="34"/>
        <v>51371769.039999999</v>
      </c>
      <c r="AV234" s="130">
        <f t="shared" si="29"/>
        <v>11</v>
      </c>
      <c r="AW234" s="130">
        <f t="shared" si="30"/>
        <v>2025</v>
      </c>
      <c r="BB234" s="57"/>
      <c r="BF234" s="12"/>
      <c r="BG234" s="6"/>
      <c r="BJ234" s="6"/>
    </row>
    <row r="235" spans="2:64" x14ac:dyDescent="0.25">
      <c r="B235"/>
      <c r="C235" s="31"/>
      <c r="D235" s="31"/>
      <c r="E235" s="31"/>
      <c r="H235" s="1"/>
      <c r="I235" s="6"/>
      <c r="J235" s="6"/>
      <c r="K235" s="6"/>
      <c r="N235" s="51"/>
      <c r="O235" s="6"/>
      <c r="P235" s="6"/>
      <c r="Q235" s="6"/>
      <c r="U235" s="31"/>
      <c r="V235" s="31"/>
      <c r="W235" s="31"/>
      <c r="Z235"/>
      <c r="AA235" s="31"/>
      <c r="AB235" s="31"/>
      <c r="AC235" s="31"/>
      <c r="AF235"/>
      <c r="AG235"/>
      <c r="AH235"/>
      <c r="AI235"/>
      <c r="AR235" s="125">
        <f t="shared" si="31"/>
        <v>46006</v>
      </c>
      <c r="AS235" s="31">
        <f t="shared" si="32"/>
        <v>50244832.32</v>
      </c>
      <c r="AT235" s="31">
        <f t="shared" si="33"/>
        <v>1109961.71</v>
      </c>
      <c r="AU235" s="126">
        <f t="shared" si="34"/>
        <v>51354794.030000001</v>
      </c>
      <c r="AV235" s="130">
        <f t="shared" si="29"/>
        <v>12</v>
      </c>
      <c r="AW235" s="130">
        <f t="shared" si="30"/>
        <v>2025</v>
      </c>
      <c r="BB235" s="57"/>
      <c r="BF235" s="12"/>
      <c r="BG235" s="6"/>
      <c r="BJ235" s="6"/>
    </row>
    <row r="236" spans="2:64" x14ac:dyDescent="0.25">
      <c r="B236"/>
      <c r="C236" s="31"/>
      <c r="D236" s="31"/>
      <c r="E236" s="31"/>
      <c r="H236" s="1"/>
      <c r="I236" s="6"/>
      <c r="J236" s="6"/>
      <c r="K236" s="6"/>
      <c r="N236" s="51"/>
      <c r="O236" s="6"/>
      <c r="P236" s="6"/>
      <c r="Q236" s="6"/>
      <c r="U236" s="31"/>
      <c r="V236" s="31"/>
      <c r="W236" s="31"/>
      <c r="Z236"/>
      <c r="AA236" s="31"/>
      <c r="AB236" s="31"/>
      <c r="AC236" s="31"/>
      <c r="AF236"/>
      <c r="AG236"/>
      <c r="AH236"/>
      <c r="AI236"/>
      <c r="AR236" s="125">
        <f t="shared" si="31"/>
        <v>46037</v>
      </c>
      <c r="AS236" s="31">
        <f t="shared" si="32"/>
        <v>50285519.539999999</v>
      </c>
      <c r="AT236" s="31">
        <f t="shared" si="33"/>
        <v>1128063.22</v>
      </c>
      <c r="AU236" s="126">
        <f t="shared" si="34"/>
        <v>51413582.759999998</v>
      </c>
      <c r="AV236" s="130">
        <f t="shared" si="29"/>
        <v>1</v>
      </c>
      <c r="AW236" s="130">
        <f t="shared" si="30"/>
        <v>2026</v>
      </c>
      <c r="BB236" s="57"/>
      <c r="BF236" s="12"/>
      <c r="BG236" s="6"/>
      <c r="BJ236" s="6"/>
    </row>
    <row r="237" spans="2:64" x14ac:dyDescent="0.25">
      <c r="B237"/>
      <c r="C237" s="31"/>
      <c r="D237" s="31"/>
      <c r="E237" s="31"/>
      <c r="H237" s="1"/>
      <c r="I237" s="6"/>
      <c r="J237" s="6"/>
      <c r="K237" s="6"/>
      <c r="N237" s="51"/>
      <c r="O237" s="6"/>
      <c r="P237" s="6"/>
      <c r="Q237" s="6"/>
      <c r="U237" s="31"/>
      <c r="V237" s="31"/>
      <c r="W237" s="31"/>
      <c r="Z237"/>
      <c r="AA237" s="31"/>
      <c r="AB237" s="31"/>
      <c r="AC237" s="31"/>
      <c r="AF237"/>
      <c r="AG237"/>
      <c r="AH237"/>
      <c r="AI237"/>
      <c r="AR237" s="125">
        <f t="shared" si="31"/>
        <v>46068</v>
      </c>
      <c r="AS237" s="31">
        <f t="shared" si="32"/>
        <v>50330545.390000001</v>
      </c>
      <c r="AT237" s="31">
        <f t="shared" si="33"/>
        <v>1107151.6299999999</v>
      </c>
      <c r="AU237" s="126">
        <f t="shared" si="34"/>
        <v>51437697.020000003</v>
      </c>
      <c r="AV237" s="130">
        <f t="shared" si="29"/>
        <v>2</v>
      </c>
      <c r="AW237" s="130">
        <f t="shared" si="30"/>
        <v>2026</v>
      </c>
      <c r="BB237" s="57"/>
      <c r="BF237" s="12"/>
      <c r="BG237" s="6"/>
      <c r="BJ237" s="6"/>
    </row>
    <row r="238" spans="2:64" x14ac:dyDescent="0.25">
      <c r="B238"/>
      <c r="C238" s="31"/>
      <c r="D238" s="31"/>
      <c r="E238" s="31"/>
      <c r="H238" s="1"/>
      <c r="I238" s="6"/>
      <c r="J238" s="6"/>
      <c r="K238" s="6"/>
      <c r="N238" s="51"/>
      <c r="O238" s="6"/>
      <c r="P238" s="6"/>
      <c r="Q238" s="6"/>
      <c r="U238" s="31"/>
      <c r="V238" s="31"/>
      <c r="W238" s="31"/>
      <c r="Z238"/>
      <c r="AA238" s="31"/>
      <c r="AB238" s="31"/>
      <c r="AC238" s="31"/>
      <c r="AF238"/>
      <c r="AG238"/>
      <c r="AH238"/>
      <c r="AI238"/>
      <c r="AR238" s="125">
        <f t="shared" si="31"/>
        <v>46096</v>
      </c>
      <c r="AS238" s="31">
        <f t="shared" si="32"/>
        <v>61561078.369999997</v>
      </c>
      <c r="AT238" s="31">
        <f t="shared" si="33"/>
        <v>979501.05</v>
      </c>
      <c r="AU238" s="126">
        <f t="shared" si="34"/>
        <v>62540579.420000002</v>
      </c>
      <c r="AV238" s="130">
        <f t="shared" si="29"/>
        <v>3</v>
      </c>
      <c r="AW238" s="130">
        <f t="shared" si="30"/>
        <v>2026</v>
      </c>
      <c r="BB238" s="57"/>
      <c r="BF238" s="12"/>
      <c r="BG238" s="6"/>
      <c r="BJ238" s="6"/>
    </row>
    <row r="239" spans="2:64" x14ac:dyDescent="0.25">
      <c r="B239"/>
      <c r="C239" s="31"/>
      <c r="D239" s="31"/>
      <c r="E239" s="31"/>
      <c r="H239" s="1"/>
      <c r="I239" s="6"/>
      <c r="J239" s="6"/>
      <c r="K239" s="6"/>
      <c r="N239" s="51"/>
      <c r="O239" s="6"/>
      <c r="P239" s="6"/>
      <c r="Q239" s="6"/>
      <c r="U239" s="31"/>
      <c r="V239" s="31"/>
      <c r="W239" s="31"/>
      <c r="Z239"/>
      <c r="AA239" s="31"/>
      <c r="AB239" s="31"/>
      <c r="AC239" s="31"/>
      <c r="AF239"/>
      <c r="AG239"/>
      <c r="AH239"/>
      <c r="AI239"/>
      <c r="AR239" s="125">
        <f t="shared" si="31"/>
        <v>46127</v>
      </c>
      <c r="AS239" s="31">
        <f t="shared" si="32"/>
        <v>61614467.869999997</v>
      </c>
      <c r="AT239" s="31">
        <f t="shared" si="33"/>
        <v>1068454.6499999999</v>
      </c>
      <c r="AU239" s="126">
        <f t="shared" si="34"/>
        <v>62682922.520000003</v>
      </c>
      <c r="AV239" s="130">
        <f t="shared" si="29"/>
        <v>4</v>
      </c>
      <c r="AW239" s="130">
        <f t="shared" si="30"/>
        <v>2026</v>
      </c>
      <c r="BB239" s="57"/>
      <c r="BF239" s="12"/>
      <c r="BG239" s="6"/>
      <c r="BJ239" s="6"/>
    </row>
    <row r="240" spans="2:64" x14ac:dyDescent="0.25">
      <c r="B240"/>
      <c r="C240" s="31"/>
      <c r="D240" s="31"/>
      <c r="E240" s="31"/>
      <c r="H240" s="1"/>
      <c r="I240" s="6"/>
      <c r="J240" s="6"/>
      <c r="K240" s="6"/>
      <c r="N240" s="51"/>
      <c r="O240" s="6"/>
      <c r="P240" s="6"/>
      <c r="Q240" s="6"/>
      <c r="U240" s="31"/>
      <c r="V240" s="31"/>
      <c r="W240" s="31"/>
      <c r="Z240"/>
      <c r="AA240" s="31"/>
      <c r="AB240" s="31"/>
      <c r="AC240" s="31"/>
      <c r="AF240"/>
      <c r="AG240"/>
      <c r="AH240"/>
      <c r="AI240"/>
      <c r="AR240" s="125">
        <f t="shared" si="31"/>
        <v>46157</v>
      </c>
      <c r="AS240" s="31">
        <f t="shared" si="32"/>
        <v>61665579.420000002</v>
      </c>
      <c r="AT240" s="31">
        <f t="shared" si="33"/>
        <v>1002254.72</v>
      </c>
      <c r="AU240" s="126">
        <f t="shared" si="34"/>
        <v>62667834.140000001</v>
      </c>
      <c r="AV240" s="130">
        <f t="shared" si="29"/>
        <v>5</v>
      </c>
      <c r="AW240" s="130">
        <f t="shared" si="30"/>
        <v>2026</v>
      </c>
      <c r="BB240" s="57"/>
      <c r="BF240" s="12"/>
      <c r="BG240" s="6"/>
      <c r="BJ240" s="6"/>
    </row>
    <row r="241" spans="2:62" x14ac:dyDescent="0.25">
      <c r="B241"/>
      <c r="C241" s="31"/>
      <c r="D241" s="31"/>
      <c r="E241" s="31"/>
      <c r="H241" s="1"/>
      <c r="I241" s="6"/>
      <c r="J241" s="6"/>
      <c r="K241" s="6"/>
      <c r="N241" s="51"/>
      <c r="O241" s="6"/>
      <c r="P241" s="6"/>
      <c r="Q241" s="6"/>
      <c r="U241" s="31"/>
      <c r="V241" s="31"/>
      <c r="W241" s="31"/>
      <c r="Z241"/>
      <c r="AA241" s="31"/>
      <c r="AB241" s="31"/>
      <c r="AC241" s="31"/>
      <c r="AF241"/>
      <c r="AG241"/>
      <c r="AH241"/>
      <c r="AI241"/>
      <c r="AR241" s="125">
        <f t="shared" si="31"/>
        <v>46188</v>
      </c>
      <c r="AS241" s="31">
        <f t="shared" si="32"/>
        <v>61715514.93</v>
      </c>
      <c r="AT241" s="31">
        <f t="shared" si="33"/>
        <v>1012169.33</v>
      </c>
      <c r="AU241" s="126">
        <f t="shared" si="34"/>
        <v>62727684.259999998</v>
      </c>
      <c r="AV241" s="130">
        <f t="shared" si="29"/>
        <v>6</v>
      </c>
      <c r="AW241" s="130">
        <f t="shared" si="30"/>
        <v>2026</v>
      </c>
      <c r="BB241" s="57"/>
      <c r="BF241" s="12"/>
      <c r="BG241" s="6"/>
      <c r="BJ241" s="6"/>
    </row>
    <row r="242" spans="2:62" x14ac:dyDescent="0.25">
      <c r="B242"/>
      <c r="C242" s="31"/>
      <c r="D242" s="31"/>
      <c r="E242" s="31"/>
      <c r="H242" s="1"/>
      <c r="I242" s="6"/>
      <c r="J242" s="6"/>
      <c r="K242" s="6"/>
      <c r="N242" s="51"/>
      <c r="O242" s="6"/>
      <c r="P242" s="6"/>
      <c r="Q242" s="6"/>
      <c r="Z242"/>
      <c r="AA242" s="31"/>
      <c r="AB242" s="31"/>
      <c r="AC242" s="31"/>
      <c r="AF242"/>
      <c r="AG242"/>
      <c r="AH242"/>
      <c r="AI242"/>
      <c r="AR242" s="125">
        <f t="shared" si="31"/>
        <v>46218</v>
      </c>
      <c r="AS242" s="31">
        <f t="shared" si="32"/>
        <v>61766816.340000004</v>
      </c>
      <c r="AT242" s="31">
        <f t="shared" si="33"/>
        <v>953457.24</v>
      </c>
      <c r="AU242" s="126">
        <f t="shared" si="34"/>
        <v>62720273.579999998</v>
      </c>
      <c r="AV242" s="130">
        <f t="shared" si="29"/>
        <v>7</v>
      </c>
      <c r="AW242" s="130">
        <f t="shared" si="30"/>
        <v>2026</v>
      </c>
      <c r="BB242" s="57"/>
      <c r="BF242" s="12"/>
      <c r="BG242" s="6"/>
      <c r="BJ242" s="6"/>
    </row>
    <row r="243" spans="2:62" x14ac:dyDescent="0.25">
      <c r="B243"/>
      <c r="C243" s="31"/>
      <c r="D243" s="31"/>
      <c r="E243" s="31"/>
      <c r="H243" s="1"/>
      <c r="I243" s="6"/>
      <c r="J243" s="6"/>
      <c r="K243" s="6"/>
      <c r="N243" s="51"/>
      <c r="O243" s="6"/>
      <c r="P243" s="6"/>
      <c r="Q243" s="6"/>
      <c r="Z243"/>
      <c r="AA243" s="31"/>
      <c r="AB243" s="31"/>
      <c r="AC243" s="31"/>
      <c r="AF243"/>
      <c r="AG243"/>
      <c r="AH243"/>
      <c r="AI243"/>
      <c r="AR243" s="125">
        <f t="shared" si="31"/>
        <v>46249</v>
      </c>
      <c r="AS243" s="31">
        <f t="shared" si="32"/>
        <v>61817948.140000001</v>
      </c>
      <c r="AT243" s="31">
        <f t="shared" si="33"/>
        <v>961681.81</v>
      </c>
      <c r="AU243" s="126">
        <f t="shared" si="34"/>
        <v>62779629.950000003</v>
      </c>
      <c r="AV243" s="130">
        <f t="shared" si="29"/>
        <v>8</v>
      </c>
      <c r="AW243" s="130">
        <f t="shared" si="30"/>
        <v>2026</v>
      </c>
      <c r="BB243" s="57"/>
      <c r="BF243" s="12"/>
      <c r="BG243" s="6"/>
      <c r="BJ243" s="6"/>
    </row>
    <row r="244" spans="2:62" x14ac:dyDescent="0.25">
      <c r="B244"/>
      <c r="C244" s="31"/>
      <c r="D244" s="31"/>
      <c r="E244" s="31"/>
      <c r="H244" s="1"/>
      <c r="I244" s="6"/>
      <c r="J244" s="6"/>
      <c r="K244" s="6"/>
      <c r="N244" s="51"/>
      <c r="O244" s="6"/>
      <c r="P244" s="6"/>
      <c r="Q244" s="6"/>
      <c r="Z244"/>
      <c r="AA244" s="31"/>
      <c r="AB244" s="31"/>
      <c r="AC244" s="31"/>
      <c r="AF244"/>
      <c r="AG244"/>
      <c r="AH244"/>
      <c r="AI244"/>
      <c r="AR244" s="125">
        <f t="shared" si="31"/>
        <v>46280</v>
      </c>
      <c r="AS244" s="31">
        <f t="shared" si="32"/>
        <v>61869228.479999997</v>
      </c>
      <c r="AT244" s="31">
        <f t="shared" si="33"/>
        <v>935532.15</v>
      </c>
      <c r="AU244" s="126">
        <f t="shared" si="34"/>
        <v>62804760.630000003</v>
      </c>
      <c r="AV244" s="130">
        <f t="shared" si="29"/>
        <v>9</v>
      </c>
      <c r="AW244" s="130">
        <f t="shared" si="30"/>
        <v>2026</v>
      </c>
      <c r="BB244" s="57"/>
      <c r="BF244" s="12"/>
      <c r="BG244" s="6"/>
      <c r="BJ244" s="6"/>
    </row>
    <row r="245" spans="2:62" x14ac:dyDescent="0.25">
      <c r="B245"/>
      <c r="C245" s="31"/>
      <c r="D245" s="31"/>
      <c r="E245" s="31"/>
      <c r="H245" s="1"/>
      <c r="I245" s="6"/>
      <c r="J245" s="6"/>
      <c r="K245" s="6"/>
      <c r="N245" s="51"/>
      <c r="O245" s="6"/>
      <c r="P245" s="6"/>
      <c r="Q245" s="6"/>
      <c r="Z245"/>
      <c r="AA245" s="31"/>
      <c r="AB245" s="31"/>
      <c r="AC245" s="31"/>
      <c r="AF245"/>
      <c r="AG245"/>
      <c r="AH245"/>
      <c r="AI245"/>
      <c r="AR245" s="125">
        <f t="shared" si="31"/>
        <v>46310</v>
      </c>
      <c r="AS245" s="31">
        <f t="shared" si="32"/>
        <v>61920551.369999997</v>
      </c>
      <c r="AT245" s="31">
        <f t="shared" si="33"/>
        <v>879977.62</v>
      </c>
      <c r="AU245" s="126">
        <f t="shared" si="34"/>
        <v>62800528.990000002</v>
      </c>
      <c r="AV245" s="130">
        <f t="shared" si="29"/>
        <v>10</v>
      </c>
      <c r="AW245" s="130">
        <f t="shared" si="30"/>
        <v>2026</v>
      </c>
      <c r="BB245" s="57"/>
      <c r="BF245" s="12"/>
      <c r="BG245" s="6"/>
      <c r="BJ245" s="6"/>
    </row>
    <row r="246" spans="2:62" x14ac:dyDescent="0.25">
      <c r="B246"/>
      <c r="C246" s="31"/>
      <c r="D246" s="31"/>
      <c r="E246" s="31"/>
      <c r="H246" s="1"/>
      <c r="I246" s="6"/>
      <c r="J246" s="6"/>
      <c r="K246" s="6"/>
      <c r="N246" s="51"/>
      <c r="O246" s="6"/>
      <c r="P246" s="6"/>
      <c r="Q246" s="6"/>
      <c r="Z246"/>
      <c r="AA246" s="31"/>
      <c r="AB246" s="31"/>
      <c r="AC246" s="31"/>
      <c r="AF246"/>
      <c r="AG246"/>
      <c r="AH246"/>
      <c r="AI246"/>
      <c r="AR246" s="125">
        <f t="shared" si="31"/>
        <v>46341</v>
      </c>
      <c r="AS246" s="31">
        <f t="shared" si="32"/>
        <v>61970571</v>
      </c>
      <c r="AT246" s="31">
        <f t="shared" si="33"/>
        <v>885611.73</v>
      </c>
      <c r="AU246" s="126">
        <f t="shared" si="34"/>
        <v>62856182.729999997</v>
      </c>
      <c r="AV246" s="130">
        <f t="shared" si="29"/>
        <v>11</v>
      </c>
      <c r="AW246" s="130">
        <f t="shared" si="30"/>
        <v>2026</v>
      </c>
      <c r="BB246" s="57"/>
      <c r="BF246" s="12"/>
      <c r="BG246" s="6"/>
      <c r="BJ246" s="6"/>
    </row>
    <row r="247" spans="2:62" x14ac:dyDescent="0.25">
      <c r="B247"/>
      <c r="C247" s="31"/>
      <c r="D247" s="31"/>
      <c r="E247" s="31"/>
      <c r="H247" s="1"/>
      <c r="I247" s="6"/>
      <c r="J247" s="6"/>
      <c r="K247" s="6"/>
      <c r="N247" s="51"/>
      <c r="O247" s="6"/>
      <c r="P247" s="6"/>
      <c r="Q247" s="6"/>
      <c r="Z247"/>
      <c r="AA247" s="31"/>
      <c r="AB247" s="31"/>
      <c r="AC247" s="31"/>
      <c r="AF247"/>
      <c r="AG247"/>
      <c r="AH247"/>
      <c r="AI247"/>
      <c r="AR247" s="125">
        <f t="shared" si="31"/>
        <v>46371</v>
      </c>
      <c r="AS247" s="31">
        <f t="shared" si="32"/>
        <v>62024549.409999996</v>
      </c>
      <c r="AT247" s="31">
        <f t="shared" si="33"/>
        <v>830802.22</v>
      </c>
      <c r="AU247" s="126">
        <f t="shared" si="34"/>
        <v>62855351.630000003</v>
      </c>
      <c r="AV247" s="130">
        <f t="shared" si="29"/>
        <v>12</v>
      </c>
      <c r="AW247" s="130">
        <f t="shared" si="30"/>
        <v>2026</v>
      </c>
      <c r="BB247" s="57"/>
      <c r="BF247" s="12"/>
      <c r="BG247" s="6"/>
      <c r="BJ247" s="6"/>
    </row>
    <row r="248" spans="2:62" x14ac:dyDescent="0.25">
      <c r="B248"/>
      <c r="C248" s="31"/>
      <c r="D248" s="31"/>
      <c r="E248" s="31"/>
      <c r="H248" s="1"/>
      <c r="I248" s="6"/>
      <c r="J248" s="6"/>
      <c r="K248" s="6"/>
      <c r="N248" s="51"/>
      <c r="O248" s="6"/>
      <c r="P248" s="6"/>
      <c r="Q248" s="6"/>
      <c r="Z248"/>
      <c r="AA248" s="31"/>
      <c r="AB248" s="31"/>
      <c r="AC248" s="31"/>
      <c r="AF248"/>
      <c r="AG248"/>
      <c r="AH248"/>
      <c r="AI248"/>
      <c r="AR248" s="125">
        <f t="shared" si="31"/>
        <v>46402</v>
      </c>
      <c r="AS248" s="31">
        <f t="shared" si="32"/>
        <v>62076001.140000001</v>
      </c>
      <c r="AT248" s="31">
        <f t="shared" si="33"/>
        <v>834733.17</v>
      </c>
      <c r="AU248" s="126">
        <f t="shared" si="34"/>
        <v>62910734.310000002</v>
      </c>
      <c r="AV248" s="130">
        <f t="shared" si="29"/>
        <v>1</v>
      </c>
      <c r="AW248" s="130">
        <f t="shared" si="30"/>
        <v>2027</v>
      </c>
      <c r="BB248" s="57"/>
      <c r="BF248" s="12"/>
      <c r="BG248" s="6"/>
      <c r="BJ248" s="6"/>
    </row>
    <row r="249" spans="2:62" x14ac:dyDescent="0.25">
      <c r="B249"/>
      <c r="C249" s="31"/>
      <c r="D249" s="31"/>
      <c r="E249" s="31"/>
      <c r="H249" s="1"/>
      <c r="I249" s="6"/>
      <c r="J249" s="6"/>
      <c r="K249" s="6"/>
      <c r="N249" s="51"/>
      <c r="O249" s="6"/>
      <c r="P249" s="6"/>
      <c r="Q249" s="6"/>
      <c r="Z249"/>
      <c r="AA249" s="31"/>
      <c r="AB249" s="31"/>
      <c r="AC249" s="31"/>
      <c r="AF249"/>
      <c r="AG249"/>
      <c r="AH249"/>
      <c r="AI249"/>
      <c r="AR249" s="125">
        <f t="shared" si="31"/>
        <v>46433</v>
      </c>
      <c r="AS249" s="31">
        <f t="shared" si="32"/>
        <v>62127495.549999997</v>
      </c>
      <c r="AT249" s="31">
        <f t="shared" si="33"/>
        <v>808365.6</v>
      </c>
      <c r="AU249" s="126">
        <f t="shared" si="34"/>
        <v>62935861.149999999</v>
      </c>
      <c r="AV249" s="130">
        <f t="shared" si="29"/>
        <v>2</v>
      </c>
      <c r="AW249" s="130">
        <f t="shared" si="30"/>
        <v>2027</v>
      </c>
      <c r="BB249" s="57"/>
      <c r="BF249" s="12"/>
      <c r="BG249" s="6"/>
      <c r="BJ249" s="6"/>
    </row>
    <row r="250" spans="2:62" x14ac:dyDescent="0.25">
      <c r="B250"/>
      <c r="C250" s="31"/>
      <c r="D250" s="31"/>
      <c r="E250" s="31"/>
      <c r="H250" s="1"/>
      <c r="I250" s="6"/>
      <c r="J250" s="6"/>
      <c r="K250" s="6"/>
      <c r="N250" s="51"/>
      <c r="O250" s="6"/>
      <c r="P250" s="6"/>
      <c r="Q250" s="6"/>
      <c r="Z250"/>
      <c r="AA250" s="31"/>
      <c r="AB250" s="31"/>
      <c r="AC250" s="31"/>
      <c r="AF250"/>
      <c r="AG250"/>
      <c r="AH250"/>
      <c r="AI250"/>
      <c r="AR250" s="125">
        <f t="shared" si="31"/>
        <v>46461</v>
      </c>
      <c r="AS250" s="31">
        <f t="shared" si="32"/>
        <v>50873675.850000001</v>
      </c>
      <c r="AT250" s="31">
        <f t="shared" si="33"/>
        <v>704506.28</v>
      </c>
      <c r="AU250" s="126">
        <f t="shared" si="34"/>
        <v>51578182.130000003</v>
      </c>
      <c r="AV250" s="130">
        <f t="shared" si="29"/>
        <v>3</v>
      </c>
      <c r="AW250" s="130">
        <f t="shared" si="30"/>
        <v>2027</v>
      </c>
      <c r="BB250" s="57"/>
      <c r="BF250" s="12"/>
      <c r="BG250" s="6"/>
      <c r="BJ250" s="6"/>
    </row>
    <row r="251" spans="2:62" x14ac:dyDescent="0.25">
      <c r="B251"/>
      <c r="C251" s="31"/>
      <c r="D251" s="31"/>
      <c r="E251" s="31"/>
      <c r="H251" s="1"/>
      <c r="I251" s="6"/>
      <c r="J251" s="6"/>
      <c r="K251" s="6"/>
      <c r="N251" s="51"/>
      <c r="O251" s="6"/>
      <c r="P251" s="6"/>
      <c r="Q251" s="6"/>
      <c r="Z251"/>
      <c r="AA251" s="31"/>
      <c r="AB251" s="31"/>
      <c r="AC251" s="31"/>
      <c r="AF251"/>
      <c r="AG251"/>
      <c r="AH251"/>
      <c r="AI251"/>
      <c r="AR251" s="125">
        <f t="shared" si="31"/>
        <v>46492</v>
      </c>
      <c r="AS251" s="31">
        <f t="shared" si="32"/>
        <v>50916882.729999997</v>
      </c>
      <c r="AT251" s="31">
        <f t="shared" si="33"/>
        <v>759747.74</v>
      </c>
      <c r="AU251" s="126">
        <f t="shared" si="34"/>
        <v>51676630.469999999</v>
      </c>
      <c r="AV251" s="130">
        <f t="shared" si="29"/>
        <v>4</v>
      </c>
      <c r="AW251" s="130">
        <f t="shared" si="30"/>
        <v>2027</v>
      </c>
      <c r="BB251" s="57"/>
      <c r="BF251" s="12"/>
      <c r="BG251" s="6"/>
      <c r="BJ251" s="6"/>
    </row>
    <row r="252" spans="2:62" x14ac:dyDescent="0.25">
      <c r="B252"/>
      <c r="C252" s="31"/>
      <c r="D252" s="31"/>
      <c r="E252" s="31"/>
      <c r="H252" s="1"/>
      <c r="I252" s="6"/>
      <c r="J252" s="6"/>
      <c r="K252" s="6"/>
      <c r="N252" s="51"/>
      <c r="O252" s="6"/>
      <c r="P252" s="6"/>
      <c r="Q252" s="6"/>
      <c r="Z252"/>
      <c r="AA252" s="31"/>
      <c r="AB252" s="31"/>
      <c r="AC252" s="31"/>
      <c r="AF252"/>
      <c r="AG252"/>
      <c r="AH252"/>
      <c r="AI252"/>
      <c r="AR252" s="125">
        <f t="shared" si="31"/>
        <v>46522</v>
      </c>
      <c r="AS252" s="31">
        <f t="shared" si="32"/>
        <v>50958114.159999996</v>
      </c>
      <c r="AT252" s="31">
        <f t="shared" si="33"/>
        <v>716496.44</v>
      </c>
      <c r="AU252" s="126">
        <f t="shared" si="34"/>
        <v>51674610.600000001</v>
      </c>
      <c r="AV252" s="130">
        <f t="shared" si="29"/>
        <v>5</v>
      </c>
      <c r="AW252" s="130">
        <f t="shared" si="30"/>
        <v>2027</v>
      </c>
      <c r="BB252" s="57"/>
      <c r="BF252" s="12"/>
      <c r="BG252" s="6"/>
      <c r="BJ252" s="6"/>
    </row>
    <row r="253" spans="2:62" x14ac:dyDescent="0.25">
      <c r="B253"/>
      <c r="C253" s="31"/>
      <c r="D253" s="31"/>
      <c r="E253" s="31"/>
      <c r="H253" s="1"/>
      <c r="I253" s="6"/>
      <c r="J253" s="6"/>
      <c r="K253" s="6"/>
      <c r="N253" s="51"/>
      <c r="O253" s="6"/>
      <c r="P253" s="6"/>
      <c r="Q253" s="6"/>
      <c r="Z253"/>
      <c r="AA253" s="31"/>
      <c r="AB253" s="31"/>
      <c r="AC253" s="31"/>
      <c r="AF253"/>
      <c r="AG253"/>
      <c r="AH253"/>
      <c r="AI253"/>
      <c r="AR253" s="125">
        <f t="shared" si="31"/>
        <v>46553</v>
      </c>
      <c r="AS253" s="31">
        <f t="shared" si="32"/>
        <v>51000385.859999999</v>
      </c>
      <c r="AT253" s="31">
        <f t="shared" si="33"/>
        <v>720886.01</v>
      </c>
      <c r="AU253" s="126">
        <f t="shared" si="34"/>
        <v>51721271.869999997</v>
      </c>
      <c r="AV253" s="130">
        <f t="shared" si="29"/>
        <v>6</v>
      </c>
      <c r="AW253" s="130">
        <f t="shared" si="30"/>
        <v>2027</v>
      </c>
      <c r="BB253" s="57"/>
      <c r="BF253" s="12"/>
      <c r="BG253" s="6"/>
      <c r="BJ253" s="6"/>
    </row>
    <row r="254" spans="2:62" x14ac:dyDescent="0.25">
      <c r="B254"/>
      <c r="C254" s="31"/>
      <c r="D254" s="31"/>
      <c r="E254" s="31"/>
      <c r="H254" s="1"/>
      <c r="I254" s="6"/>
      <c r="J254" s="6"/>
      <c r="K254" s="6"/>
      <c r="N254" s="51"/>
      <c r="O254" s="6"/>
      <c r="P254" s="6"/>
      <c r="Q254" s="6"/>
      <c r="Z254"/>
      <c r="AA254" s="31"/>
      <c r="AB254" s="31"/>
      <c r="AC254" s="31"/>
      <c r="AF254"/>
      <c r="AG254"/>
      <c r="AH254"/>
      <c r="AI254"/>
      <c r="AR254" s="125">
        <f t="shared" si="31"/>
        <v>46583</v>
      </c>
      <c r="AS254" s="31">
        <f t="shared" si="32"/>
        <v>51042692.619999997</v>
      </c>
      <c r="AT254" s="31">
        <f t="shared" si="33"/>
        <v>676000.77</v>
      </c>
      <c r="AU254" s="126">
        <f t="shared" si="34"/>
        <v>51718693.390000001</v>
      </c>
      <c r="AV254" s="130">
        <f t="shared" si="29"/>
        <v>7</v>
      </c>
      <c r="AW254" s="130">
        <f t="shared" si="30"/>
        <v>2027</v>
      </c>
      <c r="BB254" s="57"/>
      <c r="BF254" s="12"/>
      <c r="BG254" s="6"/>
      <c r="BJ254" s="6"/>
    </row>
    <row r="255" spans="2:62" x14ac:dyDescent="0.25">
      <c r="B255"/>
      <c r="C255" s="31"/>
      <c r="D255" s="31"/>
      <c r="E255" s="31"/>
      <c r="H255" s="1"/>
      <c r="I255" s="6"/>
      <c r="J255" s="6"/>
      <c r="K255" s="6"/>
      <c r="N255" s="51"/>
      <c r="O255" s="6"/>
      <c r="P255" s="6"/>
      <c r="Q255" s="6"/>
      <c r="Z255"/>
      <c r="AA255" s="31"/>
      <c r="AB255" s="31"/>
      <c r="AC255" s="31"/>
      <c r="AF255"/>
      <c r="AG255"/>
      <c r="AH255"/>
      <c r="AI255"/>
      <c r="AR255" s="125">
        <f t="shared" si="31"/>
        <v>46614</v>
      </c>
      <c r="AS255" s="31">
        <f t="shared" si="32"/>
        <v>51083109.090000004</v>
      </c>
      <c r="AT255" s="31">
        <f t="shared" si="33"/>
        <v>678946.8</v>
      </c>
      <c r="AU255" s="126">
        <f t="shared" si="34"/>
        <v>51762055.890000001</v>
      </c>
      <c r="AV255" s="130">
        <f t="shared" si="29"/>
        <v>8</v>
      </c>
      <c r="AW255" s="130">
        <f t="shared" si="30"/>
        <v>2027</v>
      </c>
      <c r="BB255" s="57"/>
      <c r="BF255" s="12"/>
      <c r="BG255" s="6"/>
      <c r="BJ255" s="6"/>
    </row>
    <row r="256" spans="2:62" x14ac:dyDescent="0.25">
      <c r="B256"/>
      <c r="C256" s="31"/>
      <c r="D256" s="31"/>
      <c r="E256" s="31"/>
      <c r="H256" s="1"/>
      <c r="I256" s="6"/>
      <c r="J256" s="6"/>
      <c r="K256" s="6"/>
      <c r="N256" s="51"/>
      <c r="O256" s="6"/>
      <c r="P256" s="6"/>
      <c r="Q256" s="6"/>
      <c r="Z256"/>
      <c r="AA256" s="31"/>
      <c r="AB256" s="31"/>
      <c r="AC256" s="31"/>
      <c r="AF256"/>
      <c r="AG256"/>
      <c r="AH256"/>
      <c r="AI256"/>
      <c r="AR256" s="125">
        <f t="shared" si="31"/>
        <v>46645</v>
      </c>
      <c r="AS256" s="31">
        <f t="shared" si="32"/>
        <v>82370178.069999993</v>
      </c>
      <c r="AT256" s="31">
        <f t="shared" si="33"/>
        <v>657253.79</v>
      </c>
      <c r="AU256" s="126">
        <f t="shared" si="34"/>
        <v>83027431.859999999</v>
      </c>
      <c r="AV256" s="130">
        <f t="shared" si="29"/>
        <v>9</v>
      </c>
      <c r="AW256" s="130">
        <f t="shared" si="30"/>
        <v>2027</v>
      </c>
      <c r="BB256" s="57"/>
      <c r="BF256" s="12"/>
      <c r="BG256" s="6"/>
      <c r="BJ256" s="6"/>
    </row>
    <row r="257" spans="3:62" x14ac:dyDescent="0.25">
      <c r="C257" s="45"/>
      <c r="D257" s="45"/>
      <c r="E257" s="45"/>
      <c r="H257" s="1"/>
      <c r="I257" s="6"/>
      <c r="J257" s="6"/>
      <c r="K257" s="6"/>
      <c r="N257" s="51"/>
      <c r="O257" s="6"/>
      <c r="P257" s="6"/>
      <c r="Q257" s="6"/>
      <c r="Z257"/>
      <c r="AA257" s="31"/>
      <c r="AB257" s="31"/>
      <c r="AC257" s="31"/>
      <c r="AF257"/>
      <c r="AG257"/>
      <c r="AH257"/>
      <c r="AI257"/>
      <c r="AR257" s="125">
        <f t="shared" si="31"/>
        <v>46675</v>
      </c>
      <c r="AS257" s="31">
        <f t="shared" si="32"/>
        <v>82440134.849999994</v>
      </c>
      <c r="AT257" s="31">
        <f t="shared" si="33"/>
        <v>615001.53</v>
      </c>
      <c r="AU257" s="126">
        <f t="shared" si="34"/>
        <v>83055136.379999995</v>
      </c>
      <c r="AV257" s="130">
        <f t="shared" si="29"/>
        <v>10</v>
      </c>
      <c r="AW257" s="130">
        <f t="shared" si="30"/>
        <v>2027</v>
      </c>
      <c r="BB257" s="57"/>
      <c r="BF257" s="12"/>
      <c r="BG257" s="6"/>
      <c r="BJ257" s="6"/>
    </row>
    <row r="258" spans="3:62" x14ac:dyDescent="0.25">
      <c r="C258" s="45"/>
      <c r="D258" s="45"/>
      <c r="E258" s="45"/>
      <c r="H258" s="1"/>
      <c r="I258" s="6"/>
      <c r="J258" s="6"/>
      <c r="K258" s="6"/>
      <c r="N258" s="51"/>
      <c r="O258" s="6"/>
      <c r="P258" s="6"/>
      <c r="Q258" s="6"/>
      <c r="Z258"/>
      <c r="AA258" s="31"/>
      <c r="AB258" s="31"/>
      <c r="AC258" s="31"/>
      <c r="AF258"/>
      <c r="AG258"/>
      <c r="AH258"/>
      <c r="AI258"/>
      <c r="AR258" s="125">
        <f t="shared" si="31"/>
        <v>46706</v>
      </c>
      <c r="AS258" s="31">
        <f t="shared" si="32"/>
        <v>82505101.370000005</v>
      </c>
      <c r="AT258" s="31">
        <f t="shared" si="33"/>
        <v>589828.23</v>
      </c>
      <c r="AU258" s="126">
        <f t="shared" si="34"/>
        <v>83094929.599999994</v>
      </c>
      <c r="AV258" s="130">
        <f t="shared" si="29"/>
        <v>11</v>
      </c>
      <c r="AW258" s="130">
        <f t="shared" si="30"/>
        <v>2027</v>
      </c>
      <c r="BB258" s="57"/>
      <c r="BF258" s="12"/>
      <c r="BG258" s="6"/>
      <c r="BJ258" s="6"/>
    </row>
    <row r="259" spans="3:62" x14ac:dyDescent="0.25">
      <c r="C259" s="45"/>
      <c r="D259" s="45"/>
      <c r="E259" s="45"/>
      <c r="H259" s="1"/>
      <c r="I259" s="6"/>
      <c r="J259" s="6"/>
      <c r="K259" s="6"/>
      <c r="N259" s="51"/>
      <c r="O259" s="6"/>
      <c r="P259" s="6"/>
      <c r="Q259" s="6"/>
      <c r="Z259"/>
      <c r="AA259" s="31"/>
      <c r="AB259" s="31"/>
      <c r="AC259" s="31"/>
      <c r="AF259"/>
      <c r="AG259"/>
      <c r="AH259"/>
      <c r="AI259"/>
      <c r="AR259" s="125">
        <f t="shared" si="31"/>
        <v>46736</v>
      </c>
      <c r="AS259" s="31">
        <f t="shared" si="32"/>
        <v>82575477.530000001</v>
      </c>
      <c r="AT259" s="31">
        <f t="shared" si="33"/>
        <v>535358.47</v>
      </c>
      <c r="AU259" s="126">
        <f t="shared" si="34"/>
        <v>83110836</v>
      </c>
      <c r="AV259" s="130">
        <f t="shared" si="29"/>
        <v>12</v>
      </c>
      <c r="AW259" s="130">
        <f t="shared" si="30"/>
        <v>2027</v>
      </c>
      <c r="BB259" s="57"/>
      <c r="BF259" s="12"/>
      <c r="BG259" s="6"/>
      <c r="BJ259" s="6"/>
    </row>
    <row r="260" spans="3:62" x14ac:dyDescent="0.25">
      <c r="C260" s="45"/>
      <c r="D260" s="45"/>
      <c r="E260" s="45"/>
      <c r="H260" s="1"/>
      <c r="I260" s="6"/>
      <c r="J260" s="6"/>
      <c r="K260" s="6"/>
      <c r="N260" s="51"/>
      <c r="O260" s="6"/>
      <c r="P260" s="6"/>
      <c r="Q260" s="6"/>
      <c r="Z260"/>
      <c r="AA260" s="31"/>
      <c r="AB260" s="31"/>
      <c r="AC260" s="31"/>
      <c r="AF260"/>
      <c r="AG260"/>
      <c r="AH260"/>
      <c r="AI260"/>
      <c r="AR260" s="125">
        <f t="shared" si="31"/>
        <v>46767</v>
      </c>
      <c r="AS260" s="31">
        <f t="shared" si="32"/>
        <v>82643835.150000006</v>
      </c>
      <c r="AT260" s="31">
        <f t="shared" si="33"/>
        <v>521077.89</v>
      </c>
      <c r="AU260" s="126">
        <f t="shared" si="34"/>
        <v>83164913.040000007</v>
      </c>
      <c r="AV260" s="130">
        <f t="shared" ref="AV260:AV323" si="35">MONTH(AR260)</f>
        <v>1</v>
      </c>
      <c r="AW260" s="130">
        <f t="shared" ref="AW260:AW323" si="36">YEAR(AR260)</f>
        <v>2028</v>
      </c>
      <c r="BB260" s="57"/>
      <c r="BF260" s="12"/>
      <c r="BG260" s="6"/>
      <c r="BJ260" s="6"/>
    </row>
    <row r="261" spans="3:62" x14ac:dyDescent="0.25">
      <c r="C261" s="45"/>
      <c r="D261" s="45"/>
      <c r="E261" s="45"/>
      <c r="H261" s="1"/>
      <c r="I261" s="6"/>
      <c r="J261" s="6"/>
      <c r="K261" s="6"/>
      <c r="N261" s="51"/>
      <c r="O261" s="6"/>
      <c r="P261" s="6"/>
      <c r="Q261" s="6"/>
      <c r="Z261"/>
      <c r="AA261" s="31"/>
      <c r="AB261" s="31"/>
      <c r="AC261" s="31"/>
      <c r="AF261"/>
      <c r="AG261"/>
      <c r="AH261"/>
      <c r="AI261"/>
      <c r="AR261" s="125">
        <f t="shared" si="31"/>
        <v>46798</v>
      </c>
      <c r="AS261" s="31">
        <f t="shared" si="32"/>
        <v>82719439.209999993</v>
      </c>
      <c r="AT261" s="31">
        <f t="shared" si="33"/>
        <v>485525.61</v>
      </c>
      <c r="AU261" s="126">
        <f t="shared" si="34"/>
        <v>83204964.819999993</v>
      </c>
      <c r="AV261" s="130">
        <f t="shared" si="35"/>
        <v>2</v>
      </c>
      <c r="AW261" s="130">
        <f t="shared" si="36"/>
        <v>2028</v>
      </c>
      <c r="BB261" s="57"/>
      <c r="BF261" s="12"/>
      <c r="BG261" s="6"/>
      <c r="BJ261" s="6"/>
    </row>
    <row r="262" spans="3:62" x14ac:dyDescent="0.25">
      <c r="C262" s="45"/>
      <c r="D262" s="45"/>
      <c r="E262" s="45"/>
      <c r="H262" s="1"/>
      <c r="I262" s="6"/>
      <c r="J262" s="6"/>
      <c r="K262" s="6"/>
      <c r="N262" s="51"/>
      <c r="O262" s="6"/>
      <c r="P262" s="6"/>
      <c r="Q262" s="6"/>
      <c r="Z262"/>
      <c r="AA262" s="31"/>
      <c r="AB262" s="31"/>
      <c r="AC262" s="31"/>
      <c r="AF262"/>
      <c r="AG262"/>
      <c r="AH262"/>
      <c r="AI262"/>
      <c r="AR262" s="125">
        <f t="shared" si="31"/>
        <v>46827</v>
      </c>
      <c r="AS262" s="31">
        <f t="shared" si="32"/>
        <v>199428.19</v>
      </c>
      <c r="AT262" s="31">
        <f t="shared" si="33"/>
        <v>419611.22</v>
      </c>
      <c r="AU262" s="126">
        <f t="shared" si="34"/>
        <v>619039.41</v>
      </c>
      <c r="AV262" s="130">
        <f t="shared" si="35"/>
        <v>3</v>
      </c>
      <c r="AW262" s="130">
        <f t="shared" si="36"/>
        <v>2028</v>
      </c>
      <c r="BB262" s="57"/>
      <c r="BF262" s="12"/>
      <c r="BG262" s="6"/>
      <c r="BJ262" s="6"/>
    </row>
    <row r="263" spans="3:62" x14ac:dyDescent="0.25">
      <c r="C263" s="45"/>
      <c r="D263" s="45"/>
      <c r="E263" s="45"/>
      <c r="H263" s="1"/>
      <c r="I263" s="6"/>
      <c r="J263" s="6"/>
      <c r="K263" s="6"/>
      <c r="N263" s="51"/>
      <c r="O263" s="6"/>
      <c r="P263" s="6"/>
      <c r="Q263" s="6"/>
      <c r="Z263"/>
      <c r="AA263" s="31"/>
      <c r="AB263" s="31"/>
      <c r="AC263" s="31"/>
      <c r="AF263"/>
      <c r="AG263"/>
      <c r="AH263"/>
      <c r="AI263"/>
      <c r="AR263" s="125">
        <f t="shared" si="31"/>
        <v>46858</v>
      </c>
      <c r="AS263" s="31">
        <f t="shared" si="32"/>
        <v>199597.22</v>
      </c>
      <c r="AT263" s="31">
        <f t="shared" si="33"/>
        <v>418637.77</v>
      </c>
      <c r="AU263" s="126">
        <f t="shared" si="34"/>
        <v>618234.99</v>
      </c>
      <c r="AV263" s="130">
        <f t="shared" si="35"/>
        <v>4</v>
      </c>
      <c r="AW263" s="130">
        <f t="shared" si="36"/>
        <v>2028</v>
      </c>
      <c r="BB263" s="57"/>
      <c r="BF263" s="12"/>
      <c r="BG263" s="6"/>
      <c r="BJ263" s="6"/>
    </row>
    <row r="264" spans="3:62" x14ac:dyDescent="0.25">
      <c r="C264" s="45"/>
      <c r="D264" s="45"/>
      <c r="E264" s="45"/>
      <c r="H264" s="1"/>
      <c r="I264" s="6"/>
      <c r="J264" s="6"/>
      <c r="K264" s="6"/>
      <c r="N264" s="51"/>
      <c r="O264" s="6"/>
      <c r="P264" s="6"/>
      <c r="Q264" s="6"/>
      <c r="AA264" s="53"/>
      <c r="AB264" s="53"/>
      <c r="AC264" s="53"/>
      <c r="AF264"/>
      <c r="AG264"/>
      <c r="AH264"/>
      <c r="AI264"/>
      <c r="AR264" s="125">
        <f t="shared" si="31"/>
        <v>46888</v>
      </c>
      <c r="AS264" s="31">
        <f t="shared" si="32"/>
        <v>199755.27</v>
      </c>
      <c r="AT264" s="31">
        <f t="shared" si="33"/>
        <v>436961.62</v>
      </c>
      <c r="AU264" s="126">
        <f t="shared" si="34"/>
        <v>636716.89</v>
      </c>
      <c r="AV264" s="130">
        <f t="shared" si="35"/>
        <v>5</v>
      </c>
      <c r="AW264" s="130">
        <f t="shared" si="36"/>
        <v>2028</v>
      </c>
      <c r="BB264" s="57"/>
      <c r="BF264" s="12"/>
      <c r="BG264" s="6"/>
      <c r="BJ264" s="6"/>
    </row>
    <row r="265" spans="3:62" x14ac:dyDescent="0.25">
      <c r="C265" s="45"/>
      <c r="D265" s="45"/>
      <c r="E265" s="45"/>
      <c r="H265" s="1"/>
      <c r="I265" s="6"/>
      <c r="J265" s="6"/>
      <c r="K265" s="6"/>
      <c r="N265" s="51"/>
      <c r="O265" s="6"/>
      <c r="P265" s="6"/>
      <c r="Q265" s="6"/>
      <c r="AA265" s="53"/>
      <c r="AB265" s="53"/>
      <c r="AC265" s="53"/>
      <c r="AF265"/>
      <c r="AG265"/>
      <c r="AH265"/>
      <c r="AI265"/>
      <c r="AR265" s="125">
        <f t="shared" si="31"/>
        <v>46919</v>
      </c>
      <c r="AS265" s="31">
        <f t="shared" si="32"/>
        <v>199924.56</v>
      </c>
      <c r="AT265" s="31">
        <f t="shared" si="33"/>
        <v>451830.88</v>
      </c>
      <c r="AU265" s="126">
        <f t="shared" si="34"/>
        <v>651755.43999999994</v>
      </c>
      <c r="AV265" s="130">
        <f t="shared" si="35"/>
        <v>6</v>
      </c>
      <c r="AW265" s="130">
        <f t="shared" si="36"/>
        <v>2028</v>
      </c>
      <c r="BB265" s="57"/>
      <c r="BF265" s="12"/>
      <c r="BG265" s="6"/>
      <c r="BJ265" s="6"/>
    </row>
    <row r="266" spans="3:62" x14ac:dyDescent="0.25">
      <c r="C266" s="45"/>
      <c r="D266" s="45"/>
      <c r="E266" s="45"/>
      <c r="H266" s="1"/>
      <c r="I266" s="6"/>
      <c r="J266" s="6"/>
      <c r="K266" s="6"/>
      <c r="N266" s="51"/>
      <c r="O266" s="6"/>
      <c r="P266" s="6"/>
      <c r="Q266" s="6"/>
      <c r="AA266" s="53"/>
      <c r="AB266" s="53"/>
      <c r="AC266" s="53"/>
      <c r="AF266"/>
      <c r="AG266"/>
      <c r="AH266"/>
      <c r="AI266"/>
      <c r="AR266" s="125">
        <f t="shared" si="31"/>
        <v>46949</v>
      </c>
      <c r="AS266" s="31">
        <f t="shared" si="32"/>
        <v>200090.4</v>
      </c>
      <c r="AT266" s="31">
        <f t="shared" si="33"/>
        <v>437531.3</v>
      </c>
      <c r="AU266" s="126">
        <f t="shared" si="34"/>
        <v>637621.69999999995</v>
      </c>
      <c r="AV266" s="130">
        <f t="shared" si="35"/>
        <v>7</v>
      </c>
      <c r="AW266" s="130">
        <f t="shared" si="36"/>
        <v>2028</v>
      </c>
      <c r="BB266" s="57"/>
      <c r="BF266" s="12"/>
      <c r="BG266" s="6"/>
      <c r="BJ266" s="6"/>
    </row>
    <row r="267" spans="3:62" x14ac:dyDescent="0.25">
      <c r="C267" s="45"/>
      <c r="D267" s="45"/>
      <c r="E267" s="45"/>
      <c r="H267" s="1"/>
      <c r="I267" s="6"/>
      <c r="J267" s="6"/>
      <c r="K267" s="6"/>
      <c r="N267" s="51"/>
      <c r="O267" s="6"/>
      <c r="P267" s="6"/>
      <c r="Q267" s="6"/>
      <c r="AA267" s="53"/>
      <c r="AB267" s="53"/>
      <c r="AC267" s="53"/>
      <c r="AF267"/>
      <c r="AG267"/>
      <c r="AH267"/>
      <c r="AI267"/>
      <c r="AR267" s="125">
        <f t="shared" si="31"/>
        <v>46980</v>
      </c>
      <c r="AS267" s="31">
        <f t="shared" si="32"/>
        <v>200256.73</v>
      </c>
      <c r="AT267" s="31">
        <f t="shared" si="33"/>
        <v>452412.59</v>
      </c>
      <c r="AU267" s="126">
        <f t="shared" si="34"/>
        <v>652669.31999999995</v>
      </c>
      <c r="AV267" s="130">
        <f t="shared" si="35"/>
        <v>8</v>
      </c>
      <c r="AW267" s="130">
        <f t="shared" si="36"/>
        <v>2028</v>
      </c>
      <c r="BB267" s="57"/>
      <c r="BF267" s="12"/>
      <c r="BG267" s="6"/>
      <c r="BJ267" s="6"/>
    </row>
    <row r="268" spans="3:62" x14ac:dyDescent="0.25">
      <c r="C268" s="45"/>
      <c r="D268" s="45"/>
      <c r="E268" s="45"/>
      <c r="H268" s="1"/>
      <c r="I268" s="6"/>
      <c r="J268" s="6"/>
      <c r="K268" s="6"/>
      <c r="N268" s="51"/>
      <c r="O268" s="6"/>
      <c r="P268" s="6"/>
      <c r="Q268" s="6"/>
      <c r="AA268" s="53"/>
      <c r="AB268" s="53"/>
      <c r="AC268" s="53"/>
      <c r="AF268"/>
      <c r="AG268"/>
      <c r="AH268"/>
      <c r="AI268"/>
      <c r="AR268" s="125">
        <f t="shared" ref="AR268:AR307" si="37">N83</f>
        <v>47011</v>
      </c>
      <c r="AS268" s="31">
        <f t="shared" ref="AS268:AS307" si="38">O83</f>
        <v>200426.46</v>
      </c>
      <c r="AT268" s="31">
        <f t="shared" ref="AT268:AT307" si="39">P83</f>
        <v>452708.72</v>
      </c>
      <c r="AU268" s="126">
        <f t="shared" ref="AU268:AU307" si="40">Q83</f>
        <v>653135.18000000005</v>
      </c>
      <c r="AV268" s="130">
        <f t="shared" si="35"/>
        <v>9</v>
      </c>
      <c r="AW268" s="130">
        <f t="shared" si="36"/>
        <v>2028</v>
      </c>
      <c r="BB268" s="57"/>
      <c r="BF268" s="12"/>
      <c r="BG268" s="6"/>
      <c r="BJ268" s="6"/>
    </row>
    <row r="269" spans="3:62" x14ac:dyDescent="0.25">
      <c r="C269" s="45"/>
      <c r="D269" s="45"/>
      <c r="E269" s="45"/>
      <c r="H269" s="1"/>
      <c r="I269" s="6"/>
      <c r="J269" s="6"/>
      <c r="K269" s="6"/>
      <c r="N269" s="51"/>
      <c r="O269" s="6"/>
      <c r="P269" s="6"/>
      <c r="Q269" s="6"/>
      <c r="AA269" s="53"/>
      <c r="AB269" s="53"/>
      <c r="AC269" s="53"/>
      <c r="AF269"/>
      <c r="AG269"/>
      <c r="AH269"/>
      <c r="AI269"/>
      <c r="AR269" s="125">
        <f t="shared" si="37"/>
        <v>47041</v>
      </c>
      <c r="AS269" s="31">
        <f t="shared" si="38"/>
        <v>200580.85</v>
      </c>
      <c r="AT269" s="31">
        <f t="shared" si="39"/>
        <v>438358.03</v>
      </c>
      <c r="AU269" s="126">
        <f t="shared" si="40"/>
        <v>638938.88</v>
      </c>
      <c r="AV269" s="130">
        <f t="shared" si="35"/>
        <v>10</v>
      </c>
      <c r="AW269" s="130">
        <f t="shared" si="36"/>
        <v>2028</v>
      </c>
      <c r="BB269" s="57"/>
      <c r="BF269" s="12"/>
      <c r="BG269" s="6"/>
      <c r="BJ269" s="6"/>
    </row>
    <row r="270" spans="3:62" x14ac:dyDescent="0.25">
      <c r="C270" s="45"/>
      <c r="D270" s="45"/>
      <c r="E270" s="45"/>
      <c r="H270" s="1"/>
      <c r="I270" s="6"/>
      <c r="J270" s="6"/>
      <c r="K270" s="6"/>
      <c r="N270" s="51"/>
      <c r="O270" s="6"/>
      <c r="P270" s="6"/>
      <c r="Q270" s="6"/>
      <c r="AA270" s="53"/>
      <c r="AB270" s="53"/>
      <c r="AC270" s="53"/>
      <c r="AF270"/>
      <c r="AG270"/>
      <c r="AH270"/>
      <c r="AI270"/>
      <c r="AR270" s="125">
        <f t="shared" si="37"/>
        <v>47072</v>
      </c>
      <c r="AS270" s="31">
        <f t="shared" si="38"/>
        <v>200750.8</v>
      </c>
      <c r="AT270" s="31">
        <f t="shared" si="39"/>
        <v>453274.65</v>
      </c>
      <c r="AU270" s="126">
        <f t="shared" si="40"/>
        <v>654025.44999999995</v>
      </c>
      <c r="AV270" s="130">
        <f t="shared" si="35"/>
        <v>11</v>
      </c>
      <c r="AW270" s="130">
        <f t="shared" si="36"/>
        <v>2028</v>
      </c>
      <c r="BB270" s="57"/>
      <c r="BF270" s="12"/>
      <c r="BG270" s="6"/>
      <c r="BJ270" s="6"/>
    </row>
    <row r="271" spans="3:62" x14ac:dyDescent="0.25">
      <c r="C271" s="45"/>
      <c r="D271" s="45"/>
      <c r="E271" s="45"/>
      <c r="H271" s="1"/>
      <c r="I271" s="6"/>
      <c r="J271" s="6"/>
      <c r="K271" s="6"/>
      <c r="N271" s="51"/>
      <c r="O271" s="6"/>
      <c r="P271" s="6"/>
      <c r="Q271" s="6"/>
      <c r="AA271" s="53"/>
      <c r="AB271" s="53"/>
      <c r="AC271" s="53"/>
      <c r="AF271"/>
      <c r="AG271"/>
      <c r="AH271"/>
      <c r="AI271"/>
      <c r="AR271" s="125">
        <f t="shared" si="37"/>
        <v>47102</v>
      </c>
      <c r="AS271" s="31">
        <f t="shared" si="38"/>
        <v>200933.99</v>
      </c>
      <c r="AT271" s="31">
        <f t="shared" si="39"/>
        <v>438965.75</v>
      </c>
      <c r="AU271" s="126">
        <f t="shared" si="40"/>
        <v>639899.74</v>
      </c>
      <c r="AV271" s="130">
        <f t="shared" si="35"/>
        <v>12</v>
      </c>
      <c r="AW271" s="130">
        <f t="shared" si="36"/>
        <v>2028</v>
      </c>
      <c r="BB271" s="57"/>
      <c r="BF271" s="12"/>
      <c r="BG271" s="6"/>
      <c r="BJ271" s="6"/>
    </row>
    <row r="272" spans="3:62" x14ac:dyDescent="0.25">
      <c r="C272" s="45"/>
      <c r="D272" s="45"/>
      <c r="E272" s="45"/>
      <c r="H272" s="1"/>
      <c r="I272" s="6"/>
      <c r="J272" s="6"/>
      <c r="K272" s="6"/>
      <c r="N272" s="51"/>
      <c r="O272" s="6"/>
      <c r="P272" s="6"/>
      <c r="Q272" s="6"/>
      <c r="AA272" s="53"/>
      <c r="AB272" s="53"/>
      <c r="AC272" s="53"/>
      <c r="AF272"/>
      <c r="AG272"/>
      <c r="AH272"/>
      <c r="AI272"/>
      <c r="AR272" s="125">
        <f t="shared" si="37"/>
        <v>47133</v>
      </c>
      <c r="AS272" s="31">
        <f t="shared" si="38"/>
        <v>201084.76</v>
      </c>
      <c r="AT272" s="31">
        <f t="shared" si="39"/>
        <v>453858.94</v>
      </c>
      <c r="AU272" s="126">
        <f t="shared" si="40"/>
        <v>654943.69999999995</v>
      </c>
      <c r="AV272" s="130">
        <f t="shared" si="35"/>
        <v>1</v>
      </c>
      <c r="AW272" s="130">
        <f t="shared" si="36"/>
        <v>2029</v>
      </c>
      <c r="BB272" s="57"/>
      <c r="BF272" s="12"/>
      <c r="BG272" s="6"/>
      <c r="BJ272" s="6"/>
    </row>
    <row r="273" spans="3:62" x14ac:dyDescent="0.25">
      <c r="C273" s="45"/>
      <c r="D273" s="45"/>
      <c r="E273" s="45"/>
      <c r="H273" s="1"/>
      <c r="I273" s="6"/>
      <c r="J273" s="6"/>
      <c r="K273" s="6"/>
      <c r="N273" s="51"/>
      <c r="O273" s="6"/>
      <c r="P273" s="6"/>
      <c r="Q273" s="6"/>
      <c r="AA273" s="53"/>
      <c r="AB273" s="53"/>
      <c r="AC273" s="53"/>
      <c r="AF273"/>
      <c r="AG273"/>
      <c r="AH273"/>
      <c r="AI273"/>
      <c r="AR273" s="125">
        <f t="shared" si="37"/>
        <v>47164</v>
      </c>
      <c r="AS273" s="31">
        <f t="shared" si="38"/>
        <v>201259.15</v>
      </c>
      <c r="AT273" s="31">
        <f t="shared" si="39"/>
        <v>454164.92</v>
      </c>
      <c r="AU273" s="126">
        <f t="shared" si="40"/>
        <v>655424.06999999995</v>
      </c>
      <c r="AV273" s="130">
        <f t="shared" si="35"/>
        <v>2</v>
      </c>
      <c r="AW273" s="130">
        <f t="shared" si="36"/>
        <v>2029</v>
      </c>
      <c r="BB273" s="57"/>
      <c r="BF273" s="12"/>
      <c r="BG273" s="6"/>
      <c r="BJ273" s="6"/>
    </row>
    <row r="274" spans="3:62" x14ac:dyDescent="0.25">
      <c r="C274" s="45"/>
      <c r="D274" s="45"/>
      <c r="E274" s="45"/>
      <c r="H274" s="1"/>
      <c r="I274" s="6"/>
      <c r="J274" s="6"/>
      <c r="K274" s="6"/>
      <c r="N274" s="51"/>
      <c r="O274" s="6"/>
      <c r="P274" s="6"/>
      <c r="Q274" s="6"/>
      <c r="AA274" s="53"/>
      <c r="AB274" s="53"/>
      <c r="AC274" s="53"/>
      <c r="AF274"/>
      <c r="AG274"/>
      <c r="AH274"/>
      <c r="AI274"/>
      <c r="AR274" s="125">
        <f t="shared" si="37"/>
        <v>47192</v>
      </c>
      <c r="AS274" s="31">
        <f t="shared" si="38"/>
        <v>201430.08</v>
      </c>
      <c r="AT274" s="31">
        <f t="shared" si="39"/>
        <v>410476.9</v>
      </c>
      <c r="AU274" s="126">
        <f t="shared" si="40"/>
        <v>611906.98</v>
      </c>
      <c r="AV274" s="130">
        <f t="shared" si="35"/>
        <v>3</v>
      </c>
      <c r="AW274" s="130">
        <f t="shared" si="36"/>
        <v>2029</v>
      </c>
      <c r="BB274" s="57"/>
      <c r="BF274" s="12"/>
      <c r="BG274" s="6"/>
      <c r="BJ274" s="6"/>
    </row>
    <row r="275" spans="3:62" x14ac:dyDescent="0.25">
      <c r="C275" s="45"/>
      <c r="D275" s="45"/>
      <c r="E275" s="45"/>
      <c r="H275" s="1"/>
      <c r="I275" s="6"/>
      <c r="J275" s="6"/>
      <c r="K275" s="6"/>
      <c r="N275" s="51"/>
      <c r="O275" s="6"/>
      <c r="P275" s="6"/>
      <c r="Q275" s="6"/>
      <c r="AA275" s="53"/>
      <c r="AB275" s="53"/>
      <c r="AC275" s="53"/>
      <c r="AF275"/>
      <c r="AG275"/>
      <c r="AH275"/>
      <c r="AI275"/>
      <c r="AR275" s="125">
        <f t="shared" si="37"/>
        <v>47223</v>
      </c>
      <c r="AS275" s="31">
        <f t="shared" si="38"/>
        <v>201589.21</v>
      </c>
      <c r="AT275" s="31">
        <f t="shared" si="39"/>
        <v>454747.87</v>
      </c>
      <c r="AU275" s="126">
        <f t="shared" si="40"/>
        <v>656337.07999999996</v>
      </c>
      <c r="AV275" s="130">
        <f t="shared" si="35"/>
        <v>4</v>
      </c>
      <c r="AW275" s="130">
        <f t="shared" si="36"/>
        <v>2029</v>
      </c>
      <c r="BB275" s="57"/>
      <c r="BF275" s="12"/>
      <c r="BG275" s="6"/>
      <c r="BJ275" s="6"/>
    </row>
    <row r="276" spans="3:62" x14ac:dyDescent="0.25">
      <c r="C276" s="45"/>
      <c r="D276" s="45"/>
      <c r="E276" s="45"/>
      <c r="H276" s="1"/>
      <c r="I276" s="6"/>
      <c r="J276" s="6"/>
      <c r="K276" s="6"/>
      <c r="N276" s="51"/>
      <c r="O276" s="6"/>
      <c r="P276" s="6"/>
      <c r="Q276" s="6"/>
      <c r="AA276" s="53"/>
      <c r="AB276" s="53"/>
      <c r="AC276" s="53"/>
      <c r="AF276"/>
      <c r="AG276"/>
      <c r="AH276"/>
      <c r="AI276"/>
      <c r="AR276" s="125">
        <f t="shared" si="37"/>
        <v>47253</v>
      </c>
      <c r="AS276" s="31">
        <f t="shared" si="38"/>
        <v>201756.44</v>
      </c>
      <c r="AT276" s="31">
        <f t="shared" si="39"/>
        <v>440350.56</v>
      </c>
      <c r="AU276" s="126">
        <f t="shared" si="40"/>
        <v>642107</v>
      </c>
      <c r="AV276" s="130">
        <f t="shared" si="35"/>
        <v>5</v>
      </c>
      <c r="AW276" s="130">
        <f t="shared" si="36"/>
        <v>2029</v>
      </c>
      <c r="BB276" s="57"/>
      <c r="BF276" s="12"/>
      <c r="BG276" s="6"/>
      <c r="BJ276" s="6"/>
    </row>
    <row r="277" spans="3:62" x14ac:dyDescent="0.25">
      <c r="C277" s="45"/>
      <c r="D277" s="45"/>
      <c r="E277" s="45"/>
      <c r="H277" s="1"/>
      <c r="I277" s="6"/>
      <c r="J277" s="6"/>
      <c r="K277" s="6"/>
      <c r="N277" s="51"/>
      <c r="O277" s="6"/>
      <c r="P277" s="6"/>
      <c r="Q277" s="6"/>
      <c r="AA277" s="53"/>
      <c r="AB277" s="53"/>
      <c r="AC277" s="53"/>
      <c r="AF277"/>
      <c r="AG277"/>
      <c r="AH277"/>
      <c r="AI277"/>
      <c r="AR277" s="125">
        <f t="shared" si="37"/>
        <v>47284</v>
      </c>
      <c r="AS277" s="31">
        <f t="shared" si="38"/>
        <v>201931.78</v>
      </c>
      <c r="AT277" s="31">
        <f t="shared" si="39"/>
        <v>455344.79</v>
      </c>
      <c r="AU277" s="126">
        <f t="shared" si="40"/>
        <v>657276.56999999995</v>
      </c>
      <c r="AV277" s="130">
        <f t="shared" si="35"/>
        <v>6</v>
      </c>
      <c r="AW277" s="130">
        <f t="shared" si="36"/>
        <v>2029</v>
      </c>
      <c r="BB277" s="57"/>
      <c r="BF277" s="12"/>
      <c r="BG277" s="6"/>
      <c r="BJ277" s="6"/>
    </row>
    <row r="278" spans="3:62" x14ac:dyDescent="0.25">
      <c r="C278" s="45"/>
      <c r="D278" s="45"/>
      <c r="E278" s="45"/>
      <c r="H278" s="1"/>
      <c r="I278" s="6"/>
      <c r="J278" s="6"/>
      <c r="K278" s="6"/>
      <c r="N278" s="51"/>
      <c r="O278" s="6"/>
      <c r="P278" s="6"/>
      <c r="Q278" s="6"/>
      <c r="AA278" s="53"/>
      <c r="AB278" s="53"/>
      <c r="AC278" s="53"/>
      <c r="AF278"/>
      <c r="AG278"/>
      <c r="AH278"/>
      <c r="AI278"/>
      <c r="AR278" s="125">
        <f t="shared" si="37"/>
        <v>47314</v>
      </c>
      <c r="AS278" s="31">
        <f t="shared" si="38"/>
        <v>202087.67999999999</v>
      </c>
      <c r="AT278" s="31">
        <f t="shared" si="39"/>
        <v>440908.47</v>
      </c>
      <c r="AU278" s="126">
        <f t="shared" si="40"/>
        <v>642996.15</v>
      </c>
      <c r="AV278" s="130">
        <f t="shared" si="35"/>
        <v>7</v>
      </c>
      <c r="AW278" s="130">
        <f t="shared" si="36"/>
        <v>2029</v>
      </c>
      <c r="BB278" s="57"/>
      <c r="BF278" s="12"/>
      <c r="BG278" s="6"/>
      <c r="BJ278" s="6"/>
    </row>
    <row r="279" spans="3:62" x14ac:dyDescent="0.25">
      <c r="C279" s="45"/>
      <c r="D279" s="45"/>
      <c r="E279" s="45"/>
      <c r="H279" s="1"/>
      <c r="I279" s="6"/>
      <c r="J279" s="6"/>
      <c r="K279" s="6"/>
      <c r="N279" s="51"/>
      <c r="O279" s="6"/>
      <c r="P279" s="6"/>
      <c r="Q279" s="6"/>
      <c r="AA279" s="53"/>
      <c r="AB279" s="53"/>
      <c r="AC279" s="53"/>
      <c r="AF279"/>
      <c r="AG279"/>
      <c r="AH279"/>
      <c r="AI279"/>
      <c r="AR279" s="125">
        <f t="shared" si="37"/>
        <v>47345</v>
      </c>
      <c r="AS279" s="31">
        <f t="shared" si="38"/>
        <v>202259.3</v>
      </c>
      <c r="AT279" s="31">
        <f t="shared" si="39"/>
        <v>455912.64</v>
      </c>
      <c r="AU279" s="126">
        <f t="shared" si="40"/>
        <v>658171.93999999994</v>
      </c>
      <c r="AV279" s="130">
        <f t="shared" si="35"/>
        <v>8</v>
      </c>
      <c r="AW279" s="130">
        <f t="shared" si="36"/>
        <v>2029</v>
      </c>
      <c r="BB279" s="57"/>
      <c r="BF279" s="12"/>
      <c r="BG279" s="6"/>
      <c r="BJ279" s="6"/>
    </row>
    <row r="280" spans="3:62" x14ac:dyDescent="0.25">
      <c r="C280" s="45"/>
      <c r="D280" s="45"/>
      <c r="E280" s="45"/>
      <c r="H280" s="1"/>
      <c r="I280" s="6"/>
      <c r="J280" s="6"/>
      <c r="K280" s="6"/>
      <c r="N280" s="51"/>
      <c r="O280" s="6"/>
      <c r="P280" s="6"/>
      <c r="Q280" s="6"/>
      <c r="AA280" s="53"/>
      <c r="AB280" s="53"/>
      <c r="AC280" s="53"/>
      <c r="AF280"/>
      <c r="AG280"/>
      <c r="AH280"/>
      <c r="AI280"/>
      <c r="AR280" s="125">
        <f t="shared" si="37"/>
        <v>47376</v>
      </c>
      <c r="AS280" s="31">
        <f t="shared" si="38"/>
        <v>202426.31</v>
      </c>
      <c r="AT280" s="31">
        <f t="shared" si="39"/>
        <v>456200.91</v>
      </c>
      <c r="AU280" s="126">
        <f t="shared" si="40"/>
        <v>658627.22</v>
      </c>
      <c r="AV280" s="130">
        <f t="shared" si="35"/>
        <v>9</v>
      </c>
      <c r="AW280" s="130">
        <f t="shared" si="36"/>
        <v>2029</v>
      </c>
      <c r="BB280" s="57"/>
      <c r="BF280" s="12"/>
      <c r="BG280" s="6"/>
      <c r="BJ280" s="6"/>
    </row>
    <row r="281" spans="3:62" x14ac:dyDescent="0.25">
      <c r="C281" s="45"/>
      <c r="D281" s="45"/>
      <c r="E281" s="45"/>
      <c r="H281" s="1"/>
      <c r="I281" s="6"/>
      <c r="J281" s="6"/>
      <c r="K281" s="6"/>
      <c r="N281" s="51"/>
      <c r="O281" s="6"/>
      <c r="P281" s="6"/>
      <c r="Q281" s="6"/>
      <c r="AA281" s="53"/>
      <c r="AB281" s="53"/>
      <c r="AC281" s="53"/>
      <c r="AF281"/>
      <c r="AG281"/>
      <c r="AH281"/>
      <c r="AI281"/>
      <c r="AR281" s="125">
        <f t="shared" si="37"/>
        <v>47406</v>
      </c>
      <c r="AS281" s="31">
        <f t="shared" si="38"/>
        <v>202591.02</v>
      </c>
      <c r="AT281" s="31">
        <f t="shared" si="39"/>
        <v>441758.46</v>
      </c>
      <c r="AU281" s="126">
        <f t="shared" si="40"/>
        <v>644349.48</v>
      </c>
      <c r="AV281" s="130">
        <f t="shared" si="35"/>
        <v>10</v>
      </c>
      <c r="AW281" s="130">
        <f t="shared" si="36"/>
        <v>2029</v>
      </c>
      <c r="BB281" s="57"/>
      <c r="BF281" s="12"/>
      <c r="BG281" s="6"/>
      <c r="BJ281" s="6"/>
    </row>
    <row r="282" spans="3:62" x14ac:dyDescent="0.25">
      <c r="C282" s="45"/>
      <c r="D282" s="45"/>
      <c r="E282" s="45"/>
      <c r="H282" s="1"/>
      <c r="I282" s="6"/>
      <c r="J282" s="6"/>
      <c r="K282" s="6"/>
      <c r="N282" s="51"/>
      <c r="O282" s="6"/>
      <c r="P282" s="6"/>
      <c r="Q282" s="6"/>
      <c r="AA282" s="53"/>
      <c r="AB282" s="53"/>
      <c r="AC282" s="53"/>
      <c r="AF282"/>
      <c r="AG282"/>
      <c r="AH282"/>
      <c r="AI282"/>
      <c r="AR282" s="125">
        <f t="shared" si="37"/>
        <v>47437</v>
      </c>
      <c r="AS282" s="31">
        <f t="shared" si="38"/>
        <v>202758.31</v>
      </c>
      <c r="AT282" s="31">
        <f t="shared" si="39"/>
        <v>456780.79</v>
      </c>
      <c r="AU282" s="126">
        <f t="shared" si="40"/>
        <v>659539.1</v>
      </c>
      <c r="AV282" s="130">
        <f t="shared" si="35"/>
        <v>11</v>
      </c>
      <c r="AW282" s="130">
        <f t="shared" si="36"/>
        <v>2029</v>
      </c>
      <c r="BB282" s="57"/>
      <c r="BF282" s="12"/>
      <c r="BG282" s="6"/>
      <c r="BJ282" s="6"/>
    </row>
    <row r="283" spans="3:62" x14ac:dyDescent="0.25">
      <c r="C283" s="45"/>
      <c r="D283" s="45"/>
      <c r="E283" s="45"/>
      <c r="H283" s="1"/>
      <c r="I283" s="6"/>
      <c r="J283" s="6"/>
      <c r="K283" s="6"/>
      <c r="N283" s="51"/>
      <c r="O283" s="6"/>
      <c r="P283" s="6"/>
      <c r="Q283" s="6"/>
      <c r="AA283" s="53"/>
      <c r="AB283" s="53"/>
      <c r="AC283" s="53"/>
      <c r="AF283"/>
      <c r="AG283"/>
      <c r="AH283"/>
      <c r="AI283"/>
      <c r="AR283" s="125">
        <f t="shared" si="37"/>
        <v>47467</v>
      </c>
      <c r="AS283" s="31">
        <f t="shared" si="38"/>
        <v>202934.92</v>
      </c>
      <c r="AT283" s="31">
        <f t="shared" si="39"/>
        <v>442342.6</v>
      </c>
      <c r="AU283" s="126">
        <f t="shared" si="40"/>
        <v>645277.52</v>
      </c>
      <c r="AV283" s="130">
        <f t="shared" si="35"/>
        <v>12</v>
      </c>
      <c r="AW283" s="130">
        <f t="shared" si="36"/>
        <v>2029</v>
      </c>
      <c r="BB283" s="57"/>
      <c r="BF283" s="12"/>
      <c r="BG283" s="6"/>
      <c r="BJ283" s="6"/>
    </row>
    <row r="284" spans="3:62" x14ac:dyDescent="0.25">
      <c r="C284" s="45"/>
      <c r="D284" s="45"/>
      <c r="E284" s="45"/>
      <c r="H284" s="1"/>
      <c r="I284" s="6"/>
      <c r="J284" s="6"/>
      <c r="K284" s="6"/>
      <c r="N284" s="51"/>
      <c r="O284" s="6"/>
      <c r="P284" s="6"/>
      <c r="Q284" s="6"/>
      <c r="AA284" s="53"/>
      <c r="AB284" s="53"/>
      <c r="AC284" s="53"/>
      <c r="AF284"/>
      <c r="AG284"/>
      <c r="AH284"/>
      <c r="AI284"/>
      <c r="AR284" s="125">
        <f t="shared" si="37"/>
        <v>47498</v>
      </c>
      <c r="AS284" s="31">
        <f t="shared" si="38"/>
        <v>203095.61</v>
      </c>
      <c r="AT284" s="31">
        <f t="shared" si="39"/>
        <v>457369.27</v>
      </c>
      <c r="AU284" s="126">
        <f t="shared" si="40"/>
        <v>660464.88</v>
      </c>
      <c r="AV284" s="130">
        <f t="shared" si="35"/>
        <v>1</v>
      </c>
      <c r="AW284" s="130">
        <f t="shared" si="36"/>
        <v>2030</v>
      </c>
      <c r="BB284" s="57"/>
      <c r="BF284" s="12"/>
      <c r="BG284" s="6"/>
      <c r="BJ284" s="6"/>
    </row>
    <row r="285" spans="3:62" x14ac:dyDescent="0.25">
      <c r="C285" s="45"/>
      <c r="D285" s="45"/>
      <c r="E285" s="45"/>
      <c r="H285" s="1"/>
      <c r="I285" s="6"/>
      <c r="J285" s="6"/>
      <c r="K285" s="6"/>
      <c r="N285" s="51"/>
      <c r="O285" s="6"/>
      <c r="P285" s="6"/>
      <c r="Q285" s="6"/>
      <c r="AA285" s="53"/>
      <c r="AB285" s="53"/>
      <c r="AC285" s="53"/>
      <c r="AF285"/>
      <c r="AG285"/>
      <c r="AH285"/>
      <c r="AI285"/>
      <c r="AR285" s="125">
        <f t="shared" si="37"/>
        <v>47529</v>
      </c>
      <c r="AS285" s="31">
        <f t="shared" si="38"/>
        <v>203280.17</v>
      </c>
      <c r="AT285" s="31">
        <f t="shared" si="39"/>
        <v>457696.35</v>
      </c>
      <c r="AU285" s="126">
        <f t="shared" si="40"/>
        <v>660976.52</v>
      </c>
      <c r="AV285" s="130">
        <f t="shared" si="35"/>
        <v>2</v>
      </c>
      <c r="AW285" s="130">
        <f t="shared" si="36"/>
        <v>2030</v>
      </c>
      <c r="BB285" s="57"/>
      <c r="BF285" s="12"/>
      <c r="BG285" s="6"/>
      <c r="BJ285" s="6"/>
    </row>
    <row r="286" spans="3:62" x14ac:dyDescent="0.25">
      <c r="C286" s="45"/>
      <c r="D286" s="45"/>
      <c r="E286" s="45"/>
      <c r="H286" s="1"/>
      <c r="I286" s="6"/>
      <c r="J286" s="6"/>
      <c r="K286" s="6"/>
      <c r="N286" s="51"/>
      <c r="O286" s="6"/>
      <c r="P286" s="6"/>
      <c r="Q286" s="6"/>
      <c r="AA286" s="53"/>
      <c r="AB286" s="53"/>
      <c r="AC286" s="53"/>
      <c r="AF286"/>
      <c r="AG286"/>
      <c r="AH286"/>
      <c r="AI286"/>
      <c r="AR286" s="125">
        <f t="shared" si="37"/>
        <v>47557</v>
      </c>
      <c r="AS286" s="31">
        <f t="shared" si="38"/>
        <v>203435.93</v>
      </c>
      <c r="AT286" s="31">
        <f t="shared" si="39"/>
        <v>413634.03</v>
      </c>
      <c r="AU286" s="126">
        <f t="shared" si="40"/>
        <v>617069.96</v>
      </c>
      <c r="AV286" s="130">
        <f t="shared" si="35"/>
        <v>3</v>
      </c>
      <c r="AW286" s="130">
        <f t="shared" si="36"/>
        <v>2030</v>
      </c>
      <c r="BB286" s="57"/>
      <c r="BF286" s="12"/>
      <c r="BG286" s="6"/>
      <c r="BJ286" s="6"/>
    </row>
    <row r="287" spans="3:62" x14ac:dyDescent="0.25">
      <c r="C287" s="45"/>
      <c r="D287" s="45"/>
      <c r="E287" s="45"/>
      <c r="H287" s="1"/>
      <c r="I287" s="6"/>
      <c r="J287" s="6"/>
      <c r="K287" s="6"/>
      <c r="N287" s="51"/>
      <c r="O287" s="6"/>
      <c r="P287" s="6"/>
      <c r="Q287" s="6"/>
      <c r="AA287" s="53"/>
      <c r="AB287" s="53"/>
      <c r="AC287" s="53"/>
      <c r="AF287"/>
      <c r="AG287"/>
      <c r="AH287"/>
      <c r="AI287"/>
      <c r="AR287" s="125">
        <f t="shared" si="37"/>
        <v>47588</v>
      </c>
      <c r="AS287" s="31">
        <f t="shared" si="38"/>
        <v>203613.15</v>
      </c>
      <c r="AT287" s="31">
        <f t="shared" si="39"/>
        <v>458282.55</v>
      </c>
      <c r="AU287" s="126">
        <f t="shared" si="40"/>
        <v>661895.69999999995</v>
      </c>
      <c r="AV287" s="130">
        <f t="shared" si="35"/>
        <v>4</v>
      </c>
      <c r="AW287" s="130">
        <f t="shared" si="36"/>
        <v>2030</v>
      </c>
      <c r="BB287" s="57"/>
      <c r="BF287" s="12"/>
      <c r="BG287" s="6"/>
      <c r="BJ287" s="6"/>
    </row>
    <row r="288" spans="3:62" x14ac:dyDescent="0.25">
      <c r="C288" s="45"/>
      <c r="D288" s="45"/>
      <c r="E288" s="45"/>
      <c r="H288" s="1"/>
      <c r="I288" s="6"/>
      <c r="J288" s="6"/>
      <c r="K288" s="6"/>
      <c r="N288" s="51"/>
      <c r="O288" s="6"/>
      <c r="P288" s="6"/>
      <c r="Q288" s="6"/>
      <c r="AA288" s="53"/>
      <c r="AB288" s="53"/>
      <c r="AC288" s="53"/>
      <c r="AF288"/>
      <c r="AG288"/>
      <c r="AH288"/>
      <c r="AI288"/>
      <c r="AR288" s="125">
        <f t="shared" si="37"/>
        <v>47618</v>
      </c>
      <c r="AS288" s="31">
        <f t="shared" si="38"/>
        <v>203770.35</v>
      </c>
      <c r="AT288" s="31">
        <f t="shared" si="39"/>
        <v>443747.62</v>
      </c>
      <c r="AU288" s="126">
        <f t="shared" si="40"/>
        <v>647517.97</v>
      </c>
      <c r="AV288" s="130">
        <f t="shared" si="35"/>
        <v>5</v>
      </c>
      <c r="AW288" s="130">
        <f t="shared" si="36"/>
        <v>2030</v>
      </c>
      <c r="BB288" s="57"/>
      <c r="BF288" s="12"/>
      <c r="BG288" s="6"/>
      <c r="BJ288" s="6"/>
    </row>
    <row r="289" spans="3:62" x14ac:dyDescent="0.25">
      <c r="C289" s="45"/>
      <c r="D289" s="45"/>
      <c r="E289" s="45"/>
      <c r="H289" s="1"/>
      <c r="I289" s="6"/>
      <c r="J289" s="6"/>
      <c r="K289" s="6"/>
      <c r="N289" s="51"/>
      <c r="O289" s="6"/>
      <c r="P289" s="6"/>
      <c r="Q289" s="6"/>
      <c r="AA289" s="53"/>
      <c r="AB289" s="53"/>
      <c r="AC289" s="53"/>
      <c r="AF289"/>
      <c r="AG289"/>
      <c r="AH289"/>
      <c r="AI289"/>
      <c r="AR289" s="125">
        <f t="shared" si="37"/>
        <v>47649</v>
      </c>
      <c r="AS289" s="31">
        <f t="shared" si="38"/>
        <v>203951.52</v>
      </c>
      <c r="AT289" s="31">
        <f t="shared" si="39"/>
        <v>458866.43</v>
      </c>
      <c r="AU289" s="126">
        <f t="shared" si="40"/>
        <v>662817.94999999995</v>
      </c>
      <c r="AV289" s="130">
        <f t="shared" si="35"/>
        <v>6</v>
      </c>
      <c r="AW289" s="130">
        <f t="shared" si="36"/>
        <v>2030</v>
      </c>
      <c r="BB289" s="57"/>
      <c r="BF289" s="12"/>
      <c r="BG289" s="6"/>
      <c r="BJ289" s="6"/>
    </row>
    <row r="290" spans="3:62" x14ac:dyDescent="0.25">
      <c r="C290" s="45"/>
      <c r="D290" s="45"/>
      <c r="E290" s="45"/>
      <c r="H290" s="1"/>
      <c r="I290" s="6"/>
      <c r="J290" s="6"/>
      <c r="K290" s="6"/>
      <c r="N290" s="51"/>
      <c r="O290" s="6"/>
      <c r="P290" s="6"/>
      <c r="Q290" s="6"/>
      <c r="AA290" s="53"/>
      <c r="AB290" s="53"/>
      <c r="AC290" s="53"/>
      <c r="AF290"/>
      <c r="AG290"/>
      <c r="AH290"/>
      <c r="AI290"/>
      <c r="AR290" s="125">
        <f t="shared" si="37"/>
        <v>47679</v>
      </c>
      <c r="AS290" s="31">
        <f t="shared" si="38"/>
        <v>204112.57</v>
      </c>
      <c r="AT290" s="31">
        <f t="shared" si="39"/>
        <v>444326.17</v>
      </c>
      <c r="AU290" s="126">
        <f t="shared" si="40"/>
        <v>648438.74</v>
      </c>
      <c r="AV290" s="130">
        <f t="shared" si="35"/>
        <v>7</v>
      </c>
      <c r="AW290" s="130">
        <f t="shared" si="36"/>
        <v>2030</v>
      </c>
      <c r="BB290" s="57"/>
      <c r="BF290" s="12"/>
      <c r="BG290" s="6"/>
      <c r="BJ290" s="6"/>
    </row>
    <row r="291" spans="3:62" x14ac:dyDescent="0.25">
      <c r="C291" s="45"/>
      <c r="D291" s="45"/>
      <c r="E291" s="45"/>
      <c r="H291" s="1"/>
      <c r="I291" s="6"/>
      <c r="J291" s="6"/>
      <c r="K291" s="6"/>
      <c r="N291" s="51"/>
      <c r="O291" s="6"/>
      <c r="P291" s="6"/>
      <c r="Q291" s="6"/>
      <c r="AA291" s="53"/>
      <c r="AB291" s="53"/>
      <c r="AC291" s="53"/>
      <c r="AF291"/>
      <c r="AG291"/>
      <c r="AH291"/>
      <c r="AI291"/>
      <c r="AR291" s="125">
        <f t="shared" si="37"/>
        <v>47710</v>
      </c>
      <c r="AS291" s="31">
        <f t="shared" si="38"/>
        <v>204285.57</v>
      </c>
      <c r="AT291" s="31">
        <f t="shared" si="39"/>
        <v>459445.67</v>
      </c>
      <c r="AU291" s="126">
        <f t="shared" si="40"/>
        <v>663731.24</v>
      </c>
      <c r="AV291" s="130">
        <f t="shared" si="35"/>
        <v>8</v>
      </c>
      <c r="AW291" s="130">
        <f t="shared" si="36"/>
        <v>2030</v>
      </c>
      <c r="BB291" s="57"/>
      <c r="BF291" s="12"/>
      <c r="BG291" s="6"/>
      <c r="BJ291" s="6"/>
    </row>
    <row r="292" spans="3:62" x14ac:dyDescent="0.25">
      <c r="C292" s="45"/>
      <c r="D292" s="45"/>
      <c r="E292" s="45"/>
      <c r="H292" s="1"/>
      <c r="I292" s="6"/>
      <c r="J292" s="6"/>
      <c r="K292" s="6"/>
      <c r="N292" s="51"/>
      <c r="O292" s="6"/>
      <c r="P292" s="6"/>
      <c r="Q292" s="6"/>
      <c r="AA292" s="53"/>
      <c r="AB292" s="53"/>
      <c r="AC292" s="53"/>
      <c r="AF292"/>
      <c r="AG292"/>
      <c r="AH292"/>
      <c r="AI292"/>
      <c r="AR292" s="125">
        <f t="shared" si="37"/>
        <v>47741</v>
      </c>
      <c r="AS292" s="31">
        <f t="shared" si="38"/>
        <v>204451</v>
      </c>
      <c r="AT292" s="31">
        <f t="shared" si="39"/>
        <v>459728.65</v>
      </c>
      <c r="AU292" s="126">
        <f t="shared" si="40"/>
        <v>664179.65</v>
      </c>
      <c r="AV292" s="130">
        <f t="shared" si="35"/>
        <v>9</v>
      </c>
      <c r="AW292" s="130">
        <f t="shared" si="36"/>
        <v>2030</v>
      </c>
      <c r="BB292" s="57"/>
      <c r="BF292" s="12"/>
      <c r="BG292" s="6"/>
      <c r="BJ292" s="6"/>
    </row>
    <row r="293" spans="3:62" x14ac:dyDescent="0.25">
      <c r="C293" s="45"/>
      <c r="D293" s="45"/>
      <c r="E293" s="45"/>
      <c r="H293" s="1"/>
      <c r="I293" s="6"/>
      <c r="J293" s="6"/>
      <c r="K293" s="6"/>
      <c r="N293" s="51"/>
      <c r="O293" s="6"/>
      <c r="P293" s="6"/>
      <c r="Q293" s="6"/>
      <c r="AA293" s="53"/>
      <c r="AB293" s="53"/>
      <c r="AC293" s="53"/>
      <c r="AF293"/>
      <c r="AG293"/>
      <c r="AH293"/>
      <c r="AI293"/>
      <c r="AR293" s="125">
        <f t="shared" si="37"/>
        <v>47771</v>
      </c>
      <c r="AS293" s="31">
        <f t="shared" si="38"/>
        <v>204620.95</v>
      </c>
      <c r="AT293" s="31">
        <f t="shared" si="39"/>
        <v>445182.19</v>
      </c>
      <c r="AU293" s="126">
        <f t="shared" si="40"/>
        <v>649803.14</v>
      </c>
      <c r="AV293" s="130">
        <f t="shared" si="35"/>
        <v>10</v>
      </c>
      <c r="AW293" s="130">
        <f t="shared" si="36"/>
        <v>2030</v>
      </c>
      <c r="BB293" s="57"/>
      <c r="BF293" s="12"/>
      <c r="BG293" s="6"/>
      <c r="BJ293" s="6"/>
    </row>
    <row r="294" spans="3:62" x14ac:dyDescent="0.25">
      <c r="C294" s="45"/>
      <c r="D294" s="45"/>
      <c r="E294" s="45"/>
      <c r="H294" s="1"/>
      <c r="I294" s="6"/>
      <c r="J294" s="6"/>
      <c r="K294" s="6"/>
      <c r="N294" s="51"/>
      <c r="O294" s="6"/>
      <c r="P294" s="6"/>
      <c r="Q294" s="6"/>
      <c r="AA294" s="53"/>
      <c r="AB294" s="53"/>
      <c r="AC294" s="53"/>
      <c r="AF294"/>
      <c r="AG294"/>
      <c r="AH294"/>
      <c r="AI294"/>
      <c r="AR294" s="125">
        <f t="shared" si="37"/>
        <v>47802</v>
      </c>
      <c r="AS294" s="31">
        <f t="shared" si="38"/>
        <v>204794.38</v>
      </c>
      <c r="AT294" s="31">
        <f t="shared" si="39"/>
        <v>460330.76</v>
      </c>
      <c r="AU294" s="126">
        <f t="shared" si="40"/>
        <v>665125.14</v>
      </c>
      <c r="AV294" s="130">
        <f t="shared" si="35"/>
        <v>11</v>
      </c>
      <c r="AW294" s="130">
        <f t="shared" si="36"/>
        <v>2030</v>
      </c>
      <c r="BB294" s="57"/>
      <c r="BF294" s="12"/>
      <c r="BG294" s="6"/>
      <c r="BJ294" s="6"/>
    </row>
    <row r="295" spans="3:62" x14ac:dyDescent="0.25">
      <c r="C295" s="45"/>
      <c r="D295" s="45"/>
      <c r="E295" s="45"/>
      <c r="H295" s="1"/>
      <c r="I295" s="6"/>
      <c r="J295" s="6"/>
      <c r="K295" s="6"/>
      <c r="N295" s="51"/>
      <c r="O295" s="6"/>
      <c r="P295" s="6"/>
      <c r="Q295" s="6"/>
      <c r="AA295" s="53"/>
      <c r="AB295" s="53"/>
      <c r="AC295" s="53"/>
      <c r="AF295"/>
      <c r="AG295"/>
      <c r="AH295"/>
      <c r="AI295"/>
      <c r="AR295" s="125">
        <f t="shared" si="37"/>
        <v>47832</v>
      </c>
      <c r="AS295" s="31">
        <f t="shared" si="38"/>
        <v>204960.22</v>
      </c>
      <c r="AT295" s="31">
        <f t="shared" si="39"/>
        <v>445752.92</v>
      </c>
      <c r="AU295" s="126">
        <f t="shared" si="40"/>
        <v>650713.14</v>
      </c>
      <c r="AV295" s="130">
        <f t="shared" si="35"/>
        <v>12</v>
      </c>
      <c r="AW295" s="130">
        <f t="shared" si="36"/>
        <v>2030</v>
      </c>
      <c r="BB295" s="57"/>
      <c r="BF295" s="12"/>
      <c r="BG295" s="6"/>
      <c r="BJ295" s="6"/>
    </row>
    <row r="296" spans="3:62" x14ac:dyDescent="0.25">
      <c r="C296" s="45"/>
      <c r="D296" s="45"/>
      <c r="E296" s="45"/>
      <c r="H296" s="1"/>
      <c r="I296" s="6"/>
      <c r="J296" s="6"/>
      <c r="K296" s="6"/>
      <c r="N296" s="51"/>
      <c r="O296" s="6"/>
      <c r="P296" s="6"/>
      <c r="Q296" s="6"/>
      <c r="AA296" s="53"/>
      <c r="AB296" s="53"/>
      <c r="AC296" s="53"/>
      <c r="AF296"/>
      <c r="AG296"/>
      <c r="AH296"/>
      <c r="AI296"/>
      <c r="AR296" s="125">
        <f t="shared" si="37"/>
        <v>47863</v>
      </c>
      <c r="AS296" s="31">
        <f t="shared" si="38"/>
        <v>205126.56</v>
      </c>
      <c r="AT296" s="31">
        <f t="shared" si="39"/>
        <v>460904.31</v>
      </c>
      <c r="AU296" s="126">
        <f t="shared" si="40"/>
        <v>666030.87</v>
      </c>
      <c r="AV296" s="130">
        <f t="shared" si="35"/>
        <v>1</v>
      </c>
      <c r="AW296" s="130">
        <f t="shared" si="36"/>
        <v>2031</v>
      </c>
      <c r="BB296" s="57"/>
      <c r="BF296" s="12"/>
      <c r="BG296" s="6"/>
      <c r="BJ296" s="6"/>
    </row>
    <row r="297" spans="3:62" x14ac:dyDescent="0.25">
      <c r="C297" s="45"/>
      <c r="D297" s="45"/>
      <c r="E297" s="45"/>
      <c r="H297" s="1"/>
      <c r="I297" s="6"/>
      <c r="J297" s="6"/>
      <c r="K297" s="6"/>
      <c r="N297" s="51"/>
      <c r="O297" s="6"/>
      <c r="P297" s="6"/>
      <c r="Q297" s="6"/>
      <c r="AA297" s="53"/>
      <c r="AB297" s="53"/>
      <c r="AC297" s="53"/>
      <c r="AF297"/>
      <c r="AG297"/>
      <c r="AH297"/>
      <c r="AI297"/>
      <c r="AR297" s="125">
        <f t="shared" si="37"/>
        <v>47894</v>
      </c>
      <c r="AS297" s="31">
        <f t="shared" si="38"/>
        <v>205313.92000000001</v>
      </c>
      <c r="AT297" s="31">
        <f t="shared" si="39"/>
        <v>461235.84</v>
      </c>
      <c r="AU297" s="126">
        <f t="shared" si="40"/>
        <v>666549.76000000001</v>
      </c>
      <c r="AV297" s="130">
        <f t="shared" si="35"/>
        <v>2</v>
      </c>
      <c r="AW297" s="130">
        <f t="shared" si="36"/>
        <v>2031</v>
      </c>
      <c r="BB297" s="57"/>
      <c r="BF297" s="12"/>
      <c r="BG297" s="6"/>
      <c r="BJ297" s="6"/>
    </row>
    <row r="298" spans="3:62" x14ac:dyDescent="0.25">
      <c r="C298" s="45"/>
      <c r="D298" s="45"/>
      <c r="E298" s="45"/>
      <c r="H298" s="1"/>
      <c r="I298" s="6"/>
      <c r="J298" s="6"/>
      <c r="K298" s="6"/>
      <c r="N298" s="51"/>
      <c r="O298" s="6"/>
      <c r="P298" s="6"/>
      <c r="Q298" s="6"/>
      <c r="AA298" s="53"/>
      <c r="AB298" s="53"/>
      <c r="AC298" s="53"/>
      <c r="AF298"/>
      <c r="AG298"/>
      <c r="AH298"/>
      <c r="AI298"/>
      <c r="AR298" s="125">
        <f t="shared" si="37"/>
        <v>47922</v>
      </c>
      <c r="AS298" s="31">
        <f t="shared" si="38"/>
        <v>205470.71</v>
      </c>
      <c r="AT298" s="31">
        <f t="shared" si="39"/>
        <v>416831.58</v>
      </c>
      <c r="AU298" s="126">
        <f t="shared" si="40"/>
        <v>622302.29</v>
      </c>
      <c r="AV298" s="130">
        <f t="shared" si="35"/>
        <v>3</v>
      </c>
      <c r="AW298" s="130">
        <f t="shared" si="36"/>
        <v>2031</v>
      </c>
      <c r="BB298" s="57"/>
      <c r="BF298" s="12"/>
      <c r="BG298" s="6"/>
      <c r="BJ298" s="6"/>
    </row>
    <row r="299" spans="3:62" x14ac:dyDescent="0.25">
      <c r="C299" s="45"/>
      <c r="D299" s="45"/>
      <c r="E299" s="45"/>
      <c r="H299" s="1"/>
      <c r="I299" s="6"/>
      <c r="J299" s="6"/>
      <c r="K299" s="6"/>
      <c r="N299" s="51"/>
      <c r="O299" s="6"/>
      <c r="P299" s="6"/>
      <c r="Q299" s="6"/>
      <c r="AA299" s="53"/>
      <c r="AB299" s="53"/>
      <c r="AC299" s="53"/>
      <c r="AF299"/>
      <c r="AG299"/>
      <c r="AH299"/>
      <c r="AI299"/>
      <c r="AR299" s="125">
        <f t="shared" si="37"/>
        <v>47953</v>
      </c>
      <c r="AS299" s="31">
        <f t="shared" si="38"/>
        <v>205645.22</v>
      </c>
      <c r="AT299" s="31">
        <f t="shared" si="39"/>
        <v>461814.96</v>
      </c>
      <c r="AU299" s="126">
        <f t="shared" si="40"/>
        <v>667460.18000000005</v>
      </c>
      <c r="AV299" s="130">
        <f t="shared" si="35"/>
        <v>4</v>
      </c>
      <c r="AW299" s="130">
        <f t="shared" si="36"/>
        <v>2031</v>
      </c>
      <c r="BB299" s="57"/>
      <c r="BF299" s="12"/>
      <c r="BG299" s="6"/>
      <c r="BJ299" s="6"/>
    </row>
    <row r="300" spans="3:62" x14ac:dyDescent="0.25">
      <c r="C300" s="45"/>
      <c r="D300" s="45"/>
      <c r="E300" s="45"/>
      <c r="H300" s="1"/>
      <c r="I300" s="6"/>
      <c r="J300" s="6"/>
      <c r="K300" s="6"/>
      <c r="N300" s="51"/>
      <c r="O300" s="6"/>
      <c r="P300" s="6"/>
      <c r="Q300" s="6"/>
      <c r="AA300" s="53"/>
      <c r="AB300" s="53"/>
      <c r="AC300" s="53"/>
      <c r="AF300"/>
      <c r="AG300"/>
      <c r="AH300"/>
      <c r="AI300"/>
      <c r="AR300" s="125">
        <f t="shared" si="37"/>
        <v>47983</v>
      </c>
      <c r="AS300" s="31">
        <f t="shared" si="38"/>
        <v>205811.74</v>
      </c>
      <c r="AT300" s="31">
        <f t="shared" si="39"/>
        <v>447184.62</v>
      </c>
      <c r="AU300" s="126">
        <f t="shared" si="40"/>
        <v>652996.36</v>
      </c>
      <c r="AV300" s="130">
        <f t="shared" si="35"/>
        <v>5</v>
      </c>
      <c r="AW300" s="130">
        <f t="shared" si="36"/>
        <v>2031</v>
      </c>
      <c r="BB300" s="57"/>
      <c r="BF300" s="12"/>
      <c r="BG300" s="6"/>
      <c r="BJ300" s="6"/>
    </row>
    <row r="301" spans="3:62" x14ac:dyDescent="0.25">
      <c r="C301" s="45"/>
      <c r="D301" s="45"/>
      <c r="E301" s="45"/>
      <c r="H301" s="1"/>
      <c r="I301" s="6"/>
      <c r="J301" s="6"/>
      <c r="K301" s="6"/>
      <c r="N301" s="51"/>
      <c r="O301" s="6"/>
      <c r="P301" s="6"/>
      <c r="Q301" s="6"/>
      <c r="AA301" s="53"/>
      <c r="AB301" s="53"/>
      <c r="AC301" s="53"/>
      <c r="AF301"/>
      <c r="AG301"/>
      <c r="AH301"/>
      <c r="AI301"/>
      <c r="AR301" s="125">
        <f t="shared" si="37"/>
        <v>48014</v>
      </c>
      <c r="AS301" s="31">
        <f t="shared" si="38"/>
        <v>205978</v>
      </c>
      <c r="AT301" s="31">
        <f t="shared" si="39"/>
        <v>462382.87</v>
      </c>
      <c r="AU301" s="126">
        <f t="shared" si="40"/>
        <v>668360.87</v>
      </c>
      <c r="AV301" s="130">
        <f t="shared" si="35"/>
        <v>6</v>
      </c>
      <c r="AW301" s="130">
        <f t="shared" si="36"/>
        <v>2031</v>
      </c>
      <c r="BB301" s="57"/>
      <c r="BF301" s="12"/>
      <c r="BG301" s="6"/>
      <c r="BJ301" s="6"/>
    </row>
    <row r="302" spans="3:62" x14ac:dyDescent="0.25">
      <c r="C302" s="45"/>
      <c r="D302" s="45"/>
      <c r="E302" s="45"/>
      <c r="H302" s="1"/>
      <c r="I302" s="6"/>
      <c r="J302" s="6"/>
      <c r="K302" s="6"/>
      <c r="N302" s="51"/>
      <c r="O302" s="6"/>
      <c r="P302" s="6"/>
      <c r="Q302" s="6"/>
      <c r="AA302" s="53"/>
      <c r="AB302" s="53"/>
      <c r="AC302" s="53"/>
      <c r="AF302"/>
      <c r="AG302"/>
      <c r="AH302"/>
      <c r="AI302"/>
      <c r="AR302" s="125">
        <f t="shared" si="37"/>
        <v>48044</v>
      </c>
      <c r="AS302" s="31">
        <f t="shared" si="38"/>
        <v>206153.7</v>
      </c>
      <c r="AT302" s="31">
        <f t="shared" si="39"/>
        <v>447759.29</v>
      </c>
      <c r="AU302" s="126">
        <f t="shared" si="40"/>
        <v>653912.99</v>
      </c>
      <c r="AV302" s="130">
        <f t="shared" si="35"/>
        <v>7</v>
      </c>
      <c r="AW302" s="130">
        <f t="shared" si="36"/>
        <v>2031</v>
      </c>
      <c r="BB302" s="57"/>
      <c r="BF302" s="12"/>
      <c r="BG302" s="6"/>
      <c r="BJ302" s="6"/>
    </row>
    <row r="303" spans="3:62" x14ac:dyDescent="0.25">
      <c r="C303" s="45"/>
      <c r="D303" s="45"/>
      <c r="E303" s="45"/>
      <c r="H303" s="1"/>
      <c r="I303" s="6"/>
      <c r="J303" s="6"/>
      <c r="K303" s="6"/>
      <c r="N303" s="51"/>
      <c r="O303" s="6"/>
      <c r="P303" s="6"/>
      <c r="Q303" s="6"/>
      <c r="AA303" s="53"/>
      <c r="AB303" s="53"/>
      <c r="AC303" s="53"/>
      <c r="AF303"/>
      <c r="AG303"/>
      <c r="AH303"/>
      <c r="AI303"/>
      <c r="AR303" s="125">
        <f t="shared" si="37"/>
        <v>48075</v>
      </c>
      <c r="AS303" s="31">
        <f t="shared" si="38"/>
        <v>206332.5</v>
      </c>
      <c r="AT303" s="31">
        <f t="shared" si="39"/>
        <v>463004.53</v>
      </c>
      <c r="AU303" s="126">
        <f t="shared" si="40"/>
        <v>669337.03</v>
      </c>
      <c r="AV303" s="130">
        <f t="shared" si="35"/>
        <v>8</v>
      </c>
      <c r="AW303" s="130">
        <f t="shared" si="36"/>
        <v>2031</v>
      </c>
      <c r="BB303" s="57"/>
      <c r="BF303" s="12"/>
      <c r="BG303" s="6"/>
      <c r="BJ303" s="6"/>
    </row>
    <row r="304" spans="3:62" x14ac:dyDescent="0.25">
      <c r="C304" s="45"/>
      <c r="D304" s="45"/>
      <c r="E304" s="45"/>
      <c r="H304" s="1"/>
      <c r="I304" s="6"/>
      <c r="J304" s="6"/>
      <c r="K304" s="6"/>
      <c r="N304" s="51"/>
      <c r="O304" s="6"/>
      <c r="P304" s="6"/>
      <c r="Q304" s="6"/>
      <c r="AA304" s="53"/>
      <c r="AB304" s="53"/>
      <c r="AC304" s="53"/>
      <c r="AF304"/>
      <c r="AG304"/>
      <c r="AH304"/>
      <c r="AI304"/>
      <c r="AR304" s="125">
        <f t="shared" si="37"/>
        <v>48106</v>
      </c>
      <c r="AS304" s="31">
        <f t="shared" si="38"/>
        <v>206499.59</v>
      </c>
      <c r="AT304" s="31">
        <f t="shared" si="39"/>
        <v>463289.56</v>
      </c>
      <c r="AU304" s="126">
        <f t="shared" si="40"/>
        <v>669789.15</v>
      </c>
      <c r="AV304" s="130">
        <f t="shared" si="35"/>
        <v>9</v>
      </c>
      <c r="AW304" s="130">
        <f t="shared" si="36"/>
        <v>2031</v>
      </c>
      <c r="BB304" s="57"/>
      <c r="BF304" s="12"/>
      <c r="BG304" s="6"/>
      <c r="BJ304" s="6"/>
    </row>
    <row r="305" spans="3:62" x14ac:dyDescent="0.25">
      <c r="C305" s="45"/>
      <c r="D305" s="45"/>
      <c r="E305" s="45"/>
      <c r="H305" s="1"/>
      <c r="I305" s="6"/>
      <c r="J305" s="6"/>
      <c r="K305" s="6"/>
      <c r="N305" s="51"/>
      <c r="O305" s="6"/>
      <c r="P305" s="6"/>
      <c r="Q305" s="6"/>
      <c r="AA305" s="53"/>
      <c r="AB305" s="53"/>
      <c r="AC305" s="53"/>
      <c r="AF305"/>
      <c r="AG305"/>
      <c r="AH305"/>
      <c r="AI305"/>
      <c r="AR305" s="125">
        <f t="shared" si="37"/>
        <v>48136</v>
      </c>
      <c r="AS305" s="31">
        <f t="shared" si="38"/>
        <v>206667.16</v>
      </c>
      <c r="AT305" s="31">
        <f t="shared" si="39"/>
        <v>448621.35</v>
      </c>
      <c r="AU305" s="126">
        <f t="shared" si="40"/>
        <v>655288.51</v>
      </c>
      <c r="AV305" s="130">
        <f t="shared" si="35"/>
        <v>10</v>
      </c>
      <c r="AW305" s="130">
        <f t="shared" si="36"/>
        <v>2031</v>
      </c>
      <c r="BB305" s="57"/>
      <c r="BF305" s="12"/>
      <c r="BG305" s="6"/>
      <c r="BJ305" s="6"/>
    </row>
    <row r="306" spans="3:62" x14ac:dyDescent="0.25">
      <c r="C306" s="45"/>
      <c r="D306" s="45"/>
      <c r="E306" s="45"/>
      <c r="H306" s="1"/>
      <c r="I306" s="6"/>
      <c r="J306" s="6"/>
      <c r="K306" s="6"/>
      <c r="N306" s="51"/>
      <c r="O306" s="6"/>
      <c r="P306" s="6"/>
      <c r="Q306" s="6"/>
      <c r="AA306" s="53"/>
      <c r="AB306" s="53"/>
      <c r="AC306" s="53"/>
      <c r="AF306"/>
      <c r="AG306"/>
      <c r="AH306"/>
      <c r="AI306"/>
      <c r="AR306" s="125">
        <f t="shared" si="37"/>
        <v>48167</v>
      </c>
      <c r="AS306" s="31">
        <f t="shared" si="38"/>
        <v>206842.33</v>
      </c>
      <c r="AT306" s="31">
        <f t="shared" si="39"/>
        <v>463886.73</v>
      </c>
      <c r="AU306" s="126">
        <f t="shared" si="40"/>
        <v>670729.06000000006</v>
      </c>
      <c r="AV306" s="130">
        <f t="shared" si="35"/>
        <v>11</v>
      </c>
      <c r="AW306" s="130">
        <f t="shared" si="36"/>
        <v>2031</v>
      </c>
      <c r="BB306" s="57"/>
      <c r="BF306" s="12"/>
      <c r="BG306" s="6"/>
      <c r="BJ306" s="6"/>
    </row>
    <row r="307" spans="3:62" x14ac:dyDescent="0.25">
      <c r="C307" s="45"/>
      <c r="D307" s="45"/>
      <c r="E307" s="45"/>
      <c r="H307" s="1"/>
      <c r="I307" s="6"/>
      <c r="J307" s="6"/>
      <c r="K307" s="6"/>
      <c r="N307" s="51"/>
      <c r="O307" s="6"/>
      <c r="P307" s="6"/>
      <c r="Q307" s="6"/>
      <c r="AA307" s="53"/>
      <c r="AB307" s="53"/>
      <c r="AC307" s="53"/>
      <c r="AF307"/>
      <c r="AG307"/>
      <c r="AH307"/>
      <c r="AI307"/>
      <c r="AR307" s="127">
        <f t="shared" si="37"/>
        <v>48197</v>
      </c>
      <c r="AS307" s="121">
        <f t="shared" si="38"/>
        <v>207013.91</v>
      </c>
      <c r="AT307" s="121">
        <f t="shared" si="39"/>
        <v>449204.98</v>
      </c>
      <c r="AU307" s="128">
        <f t="shared" si="40"/>
        <v>656218.89</v>
      </c>
      <c r="AV307" s="130">
        <f t="shared" si="35"/>
        <v>12</v>
      </c>
      <c r="AW307" s="130">
        <f t="shared" si="36"/>
        <v>2031</v>
      </c>
      <c r="BB307" s="57"/>
      <c r="BF307" s="12"/>
      <c r="BG307" s="6"/>
      <c r="BJ307" s="6"/>
    </row>
    <row r="308" spans="3:62" x14ac:dyDescent="0.25">
      <c r="C308" s="45"/>
      <c r="D308" s="45"/>
      <c r="E308" s="45"/>
      <c r="H308" s="1"/>
      <c r="I308" s="6"/>
      <c r="J308" s="6"/>
      <c r="K308" s="6"/>
      <c r="N308" s="51"/>
      <c r="O308" s="6"/>
      <c r="P308" s="6"/>
      <c r="Q308" s="6"/>
      <c r="AA308" s="53"/>
      <c r="AB308" s="53"/>
      <c r="AC308" s="53"/>
      <c r="AF308"/>
      <c r="AG308"/>
      <c r="AH308"/>
      <c r="AI308"/>
      <c r="AQ308" t="s">
        <v>316</v>
      </c>
      <c r="AR308" s="122">
        <f>T3</f>
        <v>44696</v>
      </c>
      <c r="AS308" s="123">
        <f>U3</f>
        <v>6215502.4299999997</v>
      </c>
      <c r="AT308" s="123">
        <f>V3</f>
        <v>11026101.609999999</v>
      </c>
      <c r="AU308" s="124">
        <f>W3</f>
        <v>17241604.039999999</v>
      </c>
      <c r="AV308" s="130">
        <f t="shared" si="35"/>
        <v>5</v>
      </c>
      <c r="AW308" s="130">
        <f t="shared" si="36"/>
        <v>2022</v>
      </c>
      <c r="BB308" s="57"/>
    </row>
    <row r="309" spans="3:62" x14ac:dyDescent="0.25">
      <c r="C309" s="45"/>
      <c r="D309" s="45"/>
      <c r="E309" s="45"/>
      <c r="H309" s="1"/>
      <c r="I309" s="6"/>
      <c r="J309" s="6"/>
      <c r="K309" s="6"/>
      <c r="N309" s="51"/>
      <c r="O309" s="6"/>
      <c r="P309" s="6"/>
      <c r="Q309" s="6"/>
      <c r="AA309" s="53"/>
      <c r="AB309" s="53"/>
      <c r="AC309" s="53"/>
      <c r="AF309"/>
      <c r="AG309"/>
      <c r="AH309"/>
      <c r="AI309"/>
      <c r="AR309" s="125">
        <f t="shared" ref="AR309:AU309" si="41">T4</f>
        <v>44880</v>
      </c>
      <c r="AS309" s="31">
        <f t="shared" si="41"/>
        <v>8034514.3099999996</v>
      </c>
      <c r="AT309" s="31">
        <f t="shared" si="41"/>
        <v>12043882.890000001</v>
      </c>
      <c r="AU309" s="126">
        <f t="shared" si="41"/>
        <v>20078397.199999999</v>
      </c>
      <c r="AV309" s="130">
        <f t="shared" si="35"/>
        <v>11</v>
      </c>
      <c r="AW309" s="130">
        <f t="shared" si="36"/>
        <v>2022</v>
      </c>
      <c r="BB309" s="57"/>
    </row>
    <row r="310" spans="3:62" x14ac:dyDescent="0.25">
      <c r="C310" s="45"/>
      <c r="D310" s="45"/>
      <c r="E310" s="45"/>
      <c r="H310" s="1"/>
      <c r="I310" s="6"/>
      <c r="J310" s="6"/>
      <c r="K310" s="6"/>
      <c r="N310" s="51"/>
      <c r="O310" s="6"/>
      <c r="P310" s="6"/>
      <c r="Q310" s="6"/>
      <c r="AA310" s="53"/>
      <c r="AB310" s="53"/>
      <c r="AC310" s="53"/>
      <c r="AF310"/>
      <c r="AG310"/>
      <c r="AH310"/>
      <c r="AI310"/>
      <c r="AR310" s="125">
        <f t="shared" ref="AR310:AU310" si="42">T5</f>
        <v>45061</v>
      </c>
      <c r="AS310" s="31">
        <f t="shared" si="42"/>
        <v>103315926</v>
      </c>
      <c r="AT310" s="31">
        <f t="shared" si="42"/>
        <v>11379212.93</v>
      </c>
      <c r="AU310" s="126">
        <f t="shared" si="42"/>
        <v>114695138.93000001</v>
      </c>
      <c r="AV310" s="130">
        <f t="shared" si="35"/>
        <v>5</v>
      </c>
      <c r="AW310" s="130">
        <f t="shared" si="36"/>
        <v>2023</v>
      </c>
      <c r="BB310" s="57"/>
    </row>
    <row r="311" spans="3:62" x14ac:dyDescent="0.25">
      <c r="C311" s="45"/>
      <c r="D311" s="45"/>
      <c r="E311" s="45"/>
      <c r="H311" s="1"/>
      <c r="I311" s="6"/>
      <c r="J311" s="6"/>
      <c r="K311" s="6"/>
      <c r="N311" s="51"/>
      <c r="O311" s="6"/>
      <c r="P311" s="6"/>
      <c r="Q311" s="6"/>
      <c r="AA311" s="53"/>
      <c r="AB311" s="53"/>
      <c r="AC311" s="53"/>
      <c r="AF311"/>
      <c r="AG311"/>
      <c r="AH311"/>
      <c r="AI311"/>
      <c r="AR311" s="125">
        <f t="shared" ref="AR311:AU313" si="43">T6</f>
        <v>45245</v>
      </c>
      <c r="AS311" s="31">
        <f t="shared" si="43"/>
        <v>103959155.98</v>
      </c>
      <c r="AT311" s="31">
        <f t="shared" si="43"/>
        <v>11166939.550000001</v>
      </c>
      <c r="AU311" s="126">
        <f t="shared" si="43"/>
        <v>115126095.53</v>
      </c>
      <c r="AV311" s="130">
        <f t="shared" si="35"/>
        <v>11</v>
      </c>
      <c r="AW311" s="130">
        <f t="shared" si="36"/>
        <v>2023</v>
      </c>
      <c r="BB311" s="57"/>
    </row>
    <row r="312" spans="3:62" x14ac:dyDescent="0.25">
      <c r="C312" s="45"/>
      <c r="D312" s="45"/>
      <c r="E312" s="45"/>
      <c r="H312" s="1"/>
      <c r="I312" s="6"/>
      <c r="J312" s="6"/>
      <c r="K312" s="6"/>
      <c r="N312" s="51"/>
      <c r="O312" s="6"/>
      <c r="P312" s="6"/>
      <c r="Q312" s="6"/>
      <c r="AA312" s="53"/>
      <c r="AB312" s="53"/>
      <c r="AC312" s="53"/>
      <c r="AF312"/>
      <c r="AG312"/>
      <c r="AH312"/>
      <c r="AI312"/>
      <c r="AR312" s="125">
        <f t="shared" si="43"/>
        <v>45427</v>
      </c>
      <c r="AS312" s="31">
        <f t="shared" si="43"/>
        <v>104513296.02</v>
      </c>
      <c r="AT312" s="31">
        <f t="shared" si="43"/>
        <v>10634184.83</v>
      </c>
      <c r="AU312" s="126">
        <f t="shared" si="43"/>
        <v>115147480.84999999</v>
      </c>
      <c r="AV312" s="130">
        <f t="shared" si="35"/>
        <v>5</v>
      </c>
      <c r="AW312" s="130">
        <f t="shared" si="36"/>
        <v>2024</v>
      </c>
      <c r="BB312" s="57"/>
    </row>
    <row r="313" spans="3:62" x14ac:dyDescent="0.25">
      <c r="C313" s="45"/>
      <c r="D313" s="45"/>
      <c r="E313" s="45"/>
      <c r="H313" s="1"/>
      <c r="I313" s="6"/>
      <c r="J313" s="6"/>
      <c r="K313" s="6"/>
      <c r="N313" s="51"/>
      <c r="O313" s="6"/>
      <c r="P313" s="6"/>
      <c r="Q313" s="6"/>
      <c r="AA313" s="53"/>
      <c r="AB313" s="53"/>
      <c r="AC313" s="53"/>
      <c r="AF313"/>
      <c r="AG313"/>
      <c r="AH313"/>
      <c r="AI313"/>
      <c r="AR313" s="125">
        <f t="shared" si="43"/>
        <v>45611</v>
      </c>
      <c r="AS313" s="31">
        <f t="shared" si="43"/>
        <v>105036636.26000001</v>
      </c>
      <c r="AT313" s="31">
        <f t="shared" si="43"/>
        <v>10327078.859999999</v>
      </c>
      <c r="AU313" s="126">
        <f t="shared" si="43"/>
        <v>115363715.12</v>
      </c>
      <c r="AV313" s="130">
        <f t="shared" si="35"/>
        <v>11</v>
      </c>
      <c r="AW313" s="130">
        <f t="shared" si="36"/>
        <v>2024</v>
      </c>
      <c r="BB313" s="57"/>
    </row>
    <row r="314" spans="3:62" x14ac:dyDescent="0.25">
      <c r="C314" s="45"/>
      <c r="D314" s="45"/>
      <c r="E314" s="45"/>
      <c r="H314" s="1"/>
      <c r="I314" s="6"/>
      <c r="J314" s="6"/>
      <c r="K314" s="6"/>
      <c r="N314" s="51"/>
      <c r="O314" s="6"/>
      <c r="P314" s="6"/>
      <c r="Q314" s="6"/>
      <c r="AA314" s="53"/>
      <c r="AB314" s="53"/>
      <c r="AC314" s="53"/>
      <c r="AF314"/>
      <c r="AG314"/>
      <c r="AH314"/>
      <c r="AI314"/>
      <c r="AR314" s="125">
        <f t="shared" ref="AR314:AU316" si="44">T9</f>
        <v>45792</v>
      </c>
      <c r="AS314" s="31">
        <f t="shared" si="44"/>
        <v>105558428.98</v>
      </c>
      <c r="AT314" s="31">
        <f t="shared" si="44"/>
        <v>9736823.5500000007</v>
      </c>
      <c r="AU314" s="126">
        <f t="shared" si="44"/>
        <v>115295252.53</v>
      </c>
      <c r="AV314" s="130">
        <f t="shared" si="35"/>
        <v>5</v>
      </c>
      <c r="AW314" s="130">
        <f t="shared" si="36"/>
        <v>2025</v>
      </c>
      <c r="BB314" s="57"/>
    </row>
    <row r="315" spans="3:62" x14ac:dyDescent="0.25">
      <c r="C315" s="45"/>
      <c r="D315" s="45"/>
      <c r="E315" s="45"/>
      <c r="H315" s="1"/>
      <c r="I315" s="6"/>
      <c r="J315" s="6"/>
      <c r="K315" s="6"/>
      <c r="N315" s="51"/>
      <c r="O315" s="6"/>
      <c r="P315" s="6"/>
      <c r="Q315" s="6"/>
      <c r="AA315" s="53"/>
      <c r="AB315" s="53"/>
      <c r="AC315" s="53"/>
      <c r="AF315"/>
      <c r="AG315"/>
      <c r="AH315"/>
      <c r="AI315"/>
      <c r="AR315" s="125">
        <f t="shared" si="44"/>
        <v>45976</v>
      </c>
      <c r="AS315" s="31">
        <f t="shared" si="44"/>
        <v>106087002.62</v>
      </c>
      <c r="AT315" s="31">
        <f t="shared" si="44"/>
        <v>9465193.6899999995</v>
      </c>
      <c r="AU315" s="126">
        <f t="shared" si="44"/>
        <v>115552196.31</v>
      </c>
      <c r="AV315" s="130">
        <f t="shared" si="35"/>
        <v>11</v>
      </c>
      <c r="AW315" s="130">
        <f t="shared" si="36"/>
        <v>2025</v>
      </c>
      <c r="BB315" s="57"/>
    </row>
    <row r="316" spans="3:62" x14ac:dyDescent="0.25">
      <c r="C316" s="45"/>
      <c r="D316" s="45"/>
      <c r="E316" s="45"/>
      <c r="H316" s="1"/>
      <c r="I316" s="6"/>
      <c r="J316" s="6"/>
      <c r="K316" s="6"/>
      <c r="N316" s="51"/>
      <c r="O316" s="6"/>
      <c r="P316" s="6"/>
      <c r="Q316" s="6"/>
      <c r="AA316" s="53"/>
      <c r="AB316" s="53"/>
      <c r="AC316" s="53"/>
      <c r="AF316"/>
      <c r="AG316"/>
      <c r="AH316"/>
      <c r="AI316"/>
      <c r="AR316" s="125">
        <f t="shared" si="44"/>
        <v>46157</v>
      </c>
      <c r="AS316" s="31">
        <f t="shared" si="44"/>
        <v>106616118.14</v>
      </c>
      <c r="AT316" s="31">
        <f t="shared" si="44"/>
        <v>8880230.9199999999</v>
      </c>
      <c r="AU316" s="126">
        <f t="shared" si="44"/>
        <v>115496349.06</v>
      </c>
      <c r="AV316" s="130">
        <f t="shared" si="35"/>
        <v>5</v>
      </c>
      <c r="AW316" s="130">
        <f t="shared" si="36"/>
        <v>2026</v>
      </c>
      <c r="BB316" s="57"/>
    </row>
    <row r="317" spans="3:62" x14ac:dyDescent="0.25">
      <c r="C317" s="45"/>
      <c r="D317" s="45"/>
      <c r="E317" s="45"/>
      <c r="H317" s="1"/>
      <c r="I317" s="6"/>
      <c r="J317" s="6"/>
      <c r="K317" s="6"/>
      <c r="N317" s="51"/>
      <c r="O317" s="6"/>
      <c r="P317" s="6"/>
      <c r="Q317" s="6"/>
      <c r="AA317" s="53"/>
      <c r="AB317" s="53"/>
      <c r="AC317" s="53"/>
      <c r="AF317"/>
      <c r="AG317"/>
      <c r="AH317"/>
      <c r="AI317"/>
      <c r="AR317" s="125">
        <f t="shared" ref="AR317:AU319" si="45">T12</f>
        <v>46341</v>
      </c>
      <c r="AS317" s="31">
        <f t="shared" si="45"/>
        <v>107143430.42</v>
      </c>
      <c r="AT317" s="31">
        <f t="shared" si="45"/>
        <v>8584682.1699999999</v>
      </c>
      <c r="AU317" s="126">
        <f t="shared" si="45"/>
        <v>115728112.59</v>
      </c>
      <c r="AV317" s="130">
        <f t="shared" si="35"/>
        <v>11</v>
      </c>
      <c r="AW317" s="130">
        <f t="shared" si="36"/>
        <v>2026</v>
      </c>
      <c r="BB317" s="57"/>
    </row>
    <row r="318" spans="3:62" x14ac:dyDescent="0.25">
      <c r="C318" s="45"/>
      <c r="D318" s="45"/>
      <c r="E318" s="45"/>
      <c r="H318" s="1"/>
      <c r="I318" s="6"/>
      <c r="J318" s="6"/>
      <c r="K318" s="6"/>
      <c r="N318" s="51"/>
      <c r="O318" s="6"/>
      <c r="P318" s="6"/>
      <c r="Q318" s="6"/>
      <c r="AA318" s="53"/>
      <c r="AB318" s="53"/>
      <c r="AC318" s="53"/>
      <c r="AF318"/>
      <c r="AG318"/>
      <c r="AH318"/>
      <c r="AI318"/>
      <c r="AR318" s="125">
        <f t="shared" si="45"/>
        <v>46522</v>
      </c>
      <c r="AS318" s="31">
        <f t="shared" si="45"/>
        <v>107682279.31999999</v>
      </c>
      <c r="AT318" s="31">
        <f t="shared" si="45"/>
        <v>8005336.6500000004</v>
      </c>
      <c r="AU318" s="126">
        <f t="shared" si="45"/>
        <v>115687615.97</v>
      </c>
      <c r="AV318" s="130">
        <f t="shared" si="35"/>
        <v>5</v>
      </c>
      <c r="AW318" s="130">
        <f t="shared" si="36"/>
        <v>2027</v>
      </c>
      <c r="BB318" s="57"/>
    </row>
    <row r="319" spans="3:62" x14ac:dyDescent="0.25">
      <c r="C319" s="45"/>
      <c r="D319" s="45"/>
      <c r="E319" s="45"/>
      <c r="H319" s="1"/>
      <c r="I319" s="6"/>
      <c r="J319" s="6"/>
      <c r="K319" s="6"/>
      <c r="N319" s="51"/>
      <c r="O319" s="6"/>
      <c r="P319" s="6"/>
      <c r="Q319" s="6"/>
      <c r="AA319" s="53"/>
      <c r="AB319" s="53"/>
      <c r="AC319" s="53"/>
      <c r="AF319"/>
      <c r="AG319"/>
      <c r="AH319"/>
      <c r="AI319"/>
      <c r="AR319" s="125">
        <f t="shared" si="45"/>
        <v>46706</v>
      </c>
      <c r="AS319" s="31">
        <f t="shared" si="45"/>
        <v>108214864.72</v>
      </c>
      <c r="AT319" s="31">
        <f t="shared" si="45"/>
        <v>7686014.1600000001</v>
      </c>
      <c r="AU319" s="126">
        <f t="shared" si="45"/>
        <v>115900878.88</v>
      </c>
      <c r="AV319" s="130">
        <f t="shared" si="35"/>
        <v>11</v>
      </c>
      <c r="AW319" s="130">
        <f t="shared" si="36"/>
        <v>2027</v>
      </c>
      <c r="BB319" s="57"/>
    </row>
    <row r="320" spans="3:62" x14ac:dyDescent="0.25">
      <c r="C320" s="45"/>
      <c r="D320" s="45"/>
      <c r="E320" s="45"/>
      <c r="H320" s="1"/>
      <c r="I320" s="6"/>
      <c r="J320" s="6"/>
      <c r="K320" s="6"/>
      <c r="N320" s="51"/>
      <c r="O320" s="6"/>
      <c r="P320" s="6"/>
      <c r="Q320" s="6"/>
      <c r="AA320" s="53"/>
      <c r="AB320" s="53"/>
      <c r="AC320" s="53"/>
      <c r="AF320"/>
      <c r="AG320"/>
      <c r="AH320"/>
      <c r="AI320"/>
      <c r="AR320" s="125">
        <f t="shared" ref="AR320:AU322" si="46">T15</f>
        <v>46888</v>
      </c>
      <c r="AS320" s="31">
        <f t="shared" si="46"/>
        <v>108755002.98999999</v>
      </c>
      <c r="AT320" s="31">
        <f t="shared" si="46"/>
        <v>7151080.0199999996</v>
      </c>
      <c r="AU320" s="126">
        <f t="shared" si="46"/>
        <v>115906083.01000001</v>
      </c>
      <c r="AV320" s="130">
        <f t="shared" si="35"/>
        <v>5</v>
      </c>
      <c r="AW320" s="130">
        <f t="shared" si="36"/>
        <v>2028</v>
      </c>
      <c r="BB320" s="57"/>
    </row>
    <row r="321" spans="3:49" x14ac:dyDescent="0.25">
      <c r="C321" s="45"/>
      <c r="D321" s="45"/>
      <c r="E321" s="45"/>
      <c r="H321" s="1"/>
      <c r="I321" s="6"/>
      <c r="J321" s="6"/>
      <c r="K321" s="6"/>
      <c r="N321" s="51"/>
      <c r="O321" s="6"/>
      <c r="P321" s="6"/>
      <c r="Q321" s="6"/>
      <c r="AA321" s="53"/>
      <c r="AB321" s="53"/>
      <c r="AC321" s="53"/>
      <c r="AF321"/>
      <c r="AG321"/>
      <c r="AH321"/>
      <c r="AI321"/>
      <c r="AR321" s="125">
        <f t="shared" si="46"/>
        <v>47072</v>
      </c>
      <c r="AS321" s="31">
        <f t="shared" si="46"/>
        <v>109297013.37</v>
      </c>
      <c r="AT321" s="31">
        <f t="shared" si="46"/>
        <v>6768514.3700000001</v>
      </c>
      <c r="AU321" s="126">
        <f t="shared" si="46"/>
        <v>116065527.73999999</v>
      </c>
      <c r="AV321" s="130">
        <f t="shared" si="35"/>
        <v>11</v>
      </c>
      <c r="AW321" s="130">
        <f t="shared" si="36"/>
        <v>2028</v>
      </c>
    </row>
    <row r="322" spans="3:49" x14ac:dyDescent="0.25">
      <c r="C322" s="45"/>
      <c r="D322" s="45"/>
      <c r="E322" s="45"/>
      <c r="H322" s="1"/>
      <c r="I322" s="6"/>
      <c r="J322" s="6"/>
      <c r="K322" s="6"/>
      <c r="N322" s="51"/>
      <c r="O322" s="6"/>
      <c r="P322" s="6"/>
      <c r="Q322" s="6"/>
      <c r="AA322" s="53"/>
      <c r="AB322" s="53"/>
      <c r="AC322" s="53"/>
      <c r="AF322"/>
      <c r="AG322"/>
      <c r="AH322"/>
      <c r="AI322"/>
      <c r="AR322" s="125">
        <f t="shared" si="46"/>
        <v>47253</v>
      </c>
      <c r="AS322" s="31">
        <f t="shared" si="46"/>
        <v>109844524.48</v>
      </c>
      <c r="AT322" s="31">
        <f t="shared" si="46"/>
        <v>6199987.75</v>
      </c>
      <c r="AU322" s="126">
        <f t="shared" si="46"/>
        <v>116044512.23</v>
      </c>
      <c r="AV322" s="130">
        <f t="shared" si="35"/>
        <v>5</v>
      </c>
      <c r="AW322" s="130">
        <f t="shared" si="36"/>
        <v>2029</v>
      </c>
    </row>
    <row r="323" spans="3:49" x14ac:dyDescent="0.25">
      <c r="C323" s="45"/>
      <c r="D323" s="45"/>
      <c r="E323" s="45"/>
      <c r="H323" s="1"/>
      <c r="I323" s="6"/>
      <c r="J323" s="6"/>
      <c r="K323" s="6"/>
      <c r="N323" s="51"/>
      <c r="O323" s="6"/>
      <c r="P323" s="6"/>
      <c r="Q323" s="6"/>
      <c r="AA323" s="53"/>
      <c r="AB323" s="53"/>
      <c r="AC323" s="53"/>
      <c r="AF323"/>
      <c r="AG323"/>
      <c r="AH323"/>
      <c r="AI323"/>
      <c r="AR323" s="125">
        <f>T18</f>
        <v>47437</v>
      </c>
      <c r="AS323" s="31">
        <f>U18</f>
        <v>110389983.51000001</v>
      </c>
      <c r="AT323" s="31">
        <f>V18</f>
        <v>5831895.9900000002</v>
      </c>
      <c r="AU323" s="126">
        <f>W18</f>
        <v>116221879.5</v>
      </c>
      <c r="AV323" s="130">
        <f t="shared" si="35"/>
        <v>11</v>
      </c>
      <c r="AW323" s="130">
        <f t="shared" si="36"/>
        <v>2029</v>
      </c>
    </row>
    <row r="324" spans="3:49" x14ac:dyDescent="0.25">
      <c r="C324" s="45"/>
      <c r="D324" s="45"/>
      <c r="E324" s="45"/>
      <c r="H324" s="1"/>
      <c r="I324" s="6"/>
      <c r="J324" s="6"/>
      <c r="K324" s="6"/>
      <c r="N324" s="51"/>
      <c r="O324" s="6"/>
      <c r="P324" s="6"/>
      <c r="Q324" s="6"/>
      <c r="AA324" s="53"/>
      <c r="AB324" s="53"/>
      <c r="AC324" s="53"/>
      <c r="AF324"/>
      <c r="AG324"/>
      <c r="AH324"/>
      <c r="AI324"/>
      <c r="AR324" s="125">
        <f t="shared" ref="AR324:AR326" si="47">T19</f>
        <v>47618</v>
      </c>
      <c r="AS324" s="31">
        <f t="shared" ref="AS324:AS326" si="48">U19</f>
        <v>110940978.55</v>
      </c>
      <c r="AT324" s="31">
        <f t="shared" ref="AT324:AT326" si="49">V19</f>
        <v>5269015.12</v>
      </c>
      <c r="AU324" s="126">
        <f t="shared" ref="AU324:AU326" si="50">W19</f>
        <v>116209993.67</v>
      </c>
      <c r="AV324" s="130">
        <f t="shared" ref="AV324:AV387" si="51">MONTH(AR324)</f>
        <v>5</v>
      </c>
      <c r="AW324" s="130">
        <f t="shared" ref="AW324:AW387" si="52">YEAR(AR324)</f>
        <v>2030</v>
      </c>
    </row>
    <row r="325" spans="3:49" x14ac:dyDescent="0.25">
      <c r="C325" s="45"/>
      <c r="D325" s="45"/>
      <c r="E325" s="45"/>
      <c r="H325" s="1"/>
      <c r="I325" s="6"/>
      <c r="J325" s="6"/>
      <c r="K325" s="6"/>
      <c r="N325" s="51"/>
      <c r="O325" s="6"/>
      <c r="P325" s="6"/>
      <c r="Q325" s="6"/>
      <c r="AA325" s="53"/>
      <c r="AB325" s="53"/>
      <c r="AC325" s="53"/>
      <c r="AF325"/>
      <c r="AG325"/>
      <c r="AH325"/>
      <c r="AI325"/>
      <c r="AR325" s="125">
        <f t="shared" si="47"/>
        <v>47802</v>
      </c>
      <c r="AS325" s="31">
        <f t="shared" si="48"/>
        <v>111498505.94</v>
      </c>
      <c r="AT325" s="31">
        <f t="shared" si="49"/>
        <v>4876070.55</v>
      </c>
      <c r="AU325" s="126">
        <f t="shared" si="50"/>
        <v>116374576.48999999</v>
      </c>
      <c r="AV325" s="130">
        <f t="shared" si="51"/>
        <v>11</v>
      </c>
      <c r="AW325" s="130">
        <f t="shared" si="52"/>
        <v>2030</v>
      </c>
    </row>
    <row r="326" spans="3:49" x14ac:dyDescent="0.25">
      <c r="C326" s="45"/>
      <c r="D326" s="45"/>
      <c r="E326" s="45"/>
      <c r="H326" s="1"/>
      <c r="I326" s="6"/>
      <c r="J326" s="6"/>
      <c r="K326" s="6"/>
      <c r="N326" s="51"/>
      <c r="O326" s="6"/>
      <c r="P326" s="6"/>
      <c r="Q326" s="6"/>
      <c r="AA326" s="53"/>
      <c r="AB326" s="53"/>
      <c r="AC326" s="53"/>
      <c r="AF326"/>
      <c r="AG326"/>
      <c r="AH326"/>
      <c r="AI326"/>
      <c r="AR326" s="125">
        <f t="shared" si="47"/>
        <v>47983</v>
      </c>
      <c r="AS326" s="31">
        <f t="shared" si="48"/>
        <v>84057229.219999999</v>
      </c>
      <c r="AT326" s="31">
        <f t="shared" si="49"/>
        <v>4318994.0599999996</v>
      </c>
      <c r="AU326" s="126">
        <f t="shared" si="50"/>
        <v>88376223.280000001</v>
      </c>
      <c r="AV326" s="130">
        <f t="shared" si="51"/>
        <v>5</v>
      </c>
      <c r="AW326" s="130">
        <f t="shared" si="52"/>
        <v>2031</v>
      </c>
    </row>
    <row r="327" spans="3:49" x14ac:dyDescent="0.25">
      <c r="C327" s="45"/>
      <c r="D327" s="45"/>
      <c r="E327" s="45"/>
      <c r="H327" s="1"/>
      <c r="I327" s="6"/>
      <c r="J327" s="6"/>
      <c r="K327" s="6"/>
      <c r="N327" s="51"/>
      <c r="O327" s="6"/>
      <c r="P327" s="6"/>
      <c r="Q327" s="6"/>
      <c r="AA327" s="53"/>
      <c r="AB327" s="53"/>
      <c r="AC327" s="53"/>
      <c r="AF327"/>
      <c r="AG327"/>
      <c r="AH327"/>
      <c r="AI327"/>
      <c r="AR327" s="127">
        <f>T22</f>
        <v>48167</v>
      </c>
      <c r="AS327" s="121">
        <f>U22</f>
        <v>42196906.210000001</v>
      </c>
      <c r="AT327" s="121">
        <f>V22</f>
        <v>4028283.3</v>
      </c>
      <c r="AU327" s="128">
        <f>W22</f>
        <v>46225189.509999998</v>
      </c>
      <c r="AV327" s="130">
        <f t="shared" si="51"/>
        <v>11</v>
      </c>
      <c r="AW327" s="130">
        <f t="shared" si="52"/>
        <v>2031</v>
      </c>
    </row>
    <row r="328" spans="3:49" x14ac:dyDescent="0.25">
      <c r="C328" s="45"/>
      <c r="D328" s="45"/>
      <c r="E328" s="45"/>
      <c r="H328" s="1"/>
      <c r="I328" s="6"/>
      <c r="J328" s="6"/>
      <c r="K328" s="6"/>
      <c r="N328" s="51"/>
      <c r="O328" s="6"/>
      <c r="P328" s="6"/>
      <c r="Q328" s="6"/>
      <c r="AA328" s="53"/>
      <c r="AB328" s="53"/>
      <c r="AC328" s="53"/>
      <c r="AF328"/>
      <c r="AG328"/>
      <c r="AH328"/>
      <c r="AI328"/>
      <c r="AQ328" t="s">
        <v>317</v>
      </c>
      <c r="AR328" s="122">
        <f>Z3</f>
        <v>44635</v>
      </c>
      <c r="AS328" s="123">
        <f>AA3</f>
        <v>34483008</v>
      </c>
      <c r="AT328" s="123">
        <f>AB3</f>
        <v>6185367.1900000004</v>
      </c>
      <c r="AU328" s="124">
        <f>AC3</f>
        <v>40668375.189999998</v>
      </c>
      <c r="AV328" s="130">
        <f t="shared" si="51"/>
        <v>3</v>
      </c>
      <c r="AW328" s="130">
        <f t="shared" si="52"/>
        <v>2022</v>
      </c>
    </row>
    <row r="329" spans="3:49" x14ac:dyDescent="0.25">
      <c r="C329" s="45"/>
      <c r="D329" s="45"/>
      <c r="E329" s="45"/>
      <c r="H329" s="1"/>
      <c r="I329" s="6"/>
      <c r="J329" s="6"/>
      <c r="K329" s="6"/>
      <c r="N329" s="51"/>
      <c r="O329" s="6"/>
      <c r="P329" s="6"/>
      <c r="Q329" s="6"/>
      <c r="AA329" s="53"/>
      <c r="AB329" s="53"/>
      <c r="AC329" s="53"/>
      <c r="AF329"/>
      <c r="AG329"/>
      <c r="AH329"/>
      <c r="AI329"/>
      <c r="AR329" s="125">
        <f t="shared" ref="AR329:AU329" si="53">Z4</f>
        <v>44819</v>
      </c>
      <c r="AS329" s="31">
        <f t="shared" si="53"/>
        <v>37403841.939999998</v>
      </c>
      <c r="AT329" s="31">
        <f t="shared" si="53"/>
        <v>6727853.3200000003</v>
      </c>
      <c r="AU329" s="126">
        <f t="shared" si="53"/>
        <v>44131695.259999998</v>
      </c>
      <c r="AV329" s="130">
        <f t="shared" si="51"/>
        <v>9</v>
      </c>
      <c r="AW329" s="130">
        <f t="shared" si="52"/>
        <v>2022</v>
      </c>
    </row>
    <row r="330" spans="3:49" x14ac:dyDescent="0.25">
      <c r="C330" s="45"/>
      <c r="D330" s="45"/>
      <c r="E330" s="45"/>
      <c r="H330" s="1"/>
      <c r="I330" s="6"/>
      <c r="J330" s="6"/>
      <c r="K330" s="6"/>
      <c r="N330" s="51"/>
      <c r="O330" s="6"/>
      <c r="P330" s="6"/>
      <c r="Q330" s="6"/>
      <c r="AA330" s="53"/>
      <c r="AB330" s="53"/>
      <c r="AC330" s="53"/>
      <c r="AF330"/>
      <c r="AG330"/>
      <c r="AH330"/>
      <c r="AI330"/>
      <c r="AR330" s="125">
        <f t="shared" ref="AR330:AU330" si="54">Z5</f>
        <v>45000</v>
      </c>
      <c r="AS330" s="31">
        <f t="shared" si="54"/>
        <v>15158840.470000001</v>
      </c>
      <c r="AT330" s="31">
        <f t="shared" si="54"/>
        <v>6274423.0499999998</v>
      </c>
      <c r="AU330" s="126">
        <f t="shared" si="54"/>
        <v>21433263.52</v>
      </c>
      <c r="AV330" s="130">
        <f t="shared" si="51"/>
        <v>3</v>
      </c>
      <c r="AW330" s="130">
        <f t="shared" si="52"/>
        <v>2023</v>
      </c>
    </row>
    <row r="331" spans="3:49" x14ac:dyDescent="0.25">
      <c r="C331" s="45"/>
      <c r="D331" s="45"/>
      <c r="E331" s="45"/>
      <c r="H331" s="1"/>
      <c r="I331" s="6"/>
      <c r="J331" s="6"/>
      <c r="K331" s="6"/>
      <c r="N331" s="51"/>
      <c r="O331" s="6"/>
      <c r="P331" s="6"/>
      <c r="Q331" s="6"/>
      <c r="AA331" s="53"/>
      <c r="AB331" s="53"/>
      <c r="AC331" s="53"/>
      <c r="AF331"/>
      <c r="AG331"/>
      <c r="AH331"/>
      <c r="AI331"/>
      <c r="AR331" s="125">
        <f t="shared" ref="AR331:AU331" si="55">Z6</f>
        <v>45184</v>
      </c>
      <c r="AS331" s="31">
        <f t="shared" si="55"/>
        <v>15253632.26</v>
      </c>
      <c r="AT331" s="31">
        <f t="shared" si="55"/>
        <v>6348917.6500000004</v>
      </c>
      <c r="AU331" s="126">
        <f t="shared" si="55"/>
        <v>21602549.91</v>
      </c>
      <c r="AV331" s="130">
        <f t="shared" si="51"/>
        <v>9</v>
      </c>
      <c r="AW331" s="130">
        <f t="shared" si="52"/>
        <v>2023</v>
      </c>
    </row>
    <row r="332" spans="3:49" x14ac:dyDescent="0.25">
      <c r="C332" s="45"/>
      <c r="D332" s="45"/>
      <c r="E332" s="45"/>
      <c r="H332" s="1"/>
      <c r="I332" s="6"/>
      <c r="J332" s="6"/>
      <c r="K332" s="6"/>
      <c r="N332" s="51"/>
      <c r="O332" s="6"/>
      <c r="P332" s="6"/>
      <c r="Q332" s="6"/>
      <c r="AA332" s="53"/>
      <c r="AB332" s="53"/>
      <c r="AC332" s="53"/>
      <c r="AF332"/>
      <c r="AG332"/>
      <c r="AH332"/>
      <c r="AI332"/>
      <c r="AR332" s="125">
        <f t="shared" ref="AR332:AU332" si="56">Z7</f>
        <v>45366</v>
      </c>
      <c r="AS332" s="31">
        <f t="shared" si="56"/>
        <v>23012106.43</v>
      </c>
      <c r="AT332" s="31">
        <f t="shared" si="56"/>
        <v>6247015.5499999998</v>
      </c>
      <c r="AU332" s="126">
        <f t="shared" si="56"/>
        <v>29259121.98</v>
      </c>
      <c r="AV332" s="130">
        <f t="shared" si="51"/>
        <v>3</v>
      </c>
      <c r="AW332" s="130">
        <f t="shared" si="52"/>
        <v>2024</v>
      </c>
    </row>
    <row r="333" spans="3:49" x14ac:dyDescent="0.25">
      <c r="C333" s="45"/>
      <c r="D333" s="45"/>
      <c r="E333" s="45"/>
      <c r="H333" s="1"/>
      <c r="I333" s="6"/>
      <c r="J333" s="6"/>
      <c r="K333" s="6"/>
      <c r="N333" s="51"/>
      <c r="O333" s="6"/>
      <c r="P333" s="6"/>
      <c r="Q333" s="6"/>
      <c r="AA333" s="53"/>
      <c r="AB333" s="53"/>
      <c r="AC333" s="53"/>
      <c r="AF333"/>
      <c r="AG333"/>
      <c r="AH333"/>
      <c r="AI333"/>
      <c r="AR333" s="125">
        <f t="shared" ref="AR333:AU333" si="57">Z8</f>
        <v>45550</v>
      </c>
      <c r="AS333" s="31">
        <f t="shared" si="57"/>
        <v>23125465.370000001</v>
      </c>
      <c r="AT333" s="31">
        <f t="shared" si="57"/>
        <v>6241580.2300000004</v>
      </c>
      <c r="AU333" s="126">
        <f t="shared" si="57"/>
        <v>29367045.600000001</v>
      </c>
      <c r="AV333" s="130">
        <f t="shared" si="51"/>
        <v>9</v>
      </c>
      <c r="AW333" s="130">
        <f t="shared" si="52"/>
        <v>2024</v>
      </c>
    </row>
    <row r="334" spans="3:49" x14ac:dyDescent="0.25">
      <c r="C334" s="45"/>
      <c r="D334" s="45"/>
      <c r="E334" s="45"/>
      <c r="H334" s="1"/>
      <c r="I334" s="6"/>
      <c r="J334" s="6"/>
      <c r="K334" s="6"/>
      <c r="N334" s="51"/>
      <c r="O334" s="6"/>
      <c r="P334" s="6"/>
      <c r="Q334" s="6"/>
      <c r="AA334" s="53"/>
      <c r="AB334" s="53"/>
      <c r="AC334" s="53"/>
      <c r="AF334"/>
      <c r="AG334"/>
      <c r="AH334"/>
      <c r="AI334"/>
      <c r="AR334" s="125">
        <f t="shared" ref="AR334:AU334" si="58">Z9</f>
        <v>45731</v>
      </c>
      <c r="AS334" s="31">
        <f t="shared" si="58"/>
        <v>30986323.359999999</v>
      </c>
      <c r="AT334" s="31">
        <f t="shared" si="58"/>
        <v>6066164.5199999996</v>
      </c>
      <c r="AU334" s="126">
        <f t="shared" si="58"/>
        <v>37052487.880000003</v>
      </c>
      <c r="AV334" s="130">
        <f t="shared" si="51"/>
        <v>3</v>
      </c>
      <c r="AW334" s="130">
        <f t="shared" si="52"/>
        <v>2025</v>
      </c>
    </row>
    <row r="335" spans="3:49" x14ac:dyDescent="0.25">
      <c r="C335" s="45"/>
      <c r="D335" s="45"/>
      <c r="E335" s="45"/>
      <c r="H335" s="1"/>
      <c r="I335" s="6"/>
      <c r="J335" s="6"/>
      <c r="K335" s="6"/>
      <c r="N335" s="51"/>
      <c r="O335" s="6"/>
      <c r="P335" s="6"/>
      <c r="Q335" s="6"/>
      <c r="AA335" s="53"/>
      <c r="AB335" s="53"/>
      <c r="AC335" s="53"/>
      <c r="AF335"/>
      <c r="AG335"/>
      <c r="AH335"/>
      <c r="AI335"/>
      <c r="AR335" s="125">
        <f t="shared" ref="AR335:AU335" si="59">Z10</f>
        <v>45915</v>
      </c>
      <c r="AS335" s="31">
        <f t="shared" si="59"/>
        <v>31142908.199999999</v>
      </c>
      <c r="AT335" s="31">
        <f t="shared" si="59"/>
        <v>6056205.6399999997</v>
      </c>
      <c r="AU335" s="126">
        <f t="shared" si="59"/>
        <v>37199113.840000004</v>
      </c>
      <c r="AV335" s="130">
        <f t="shared" si="51"/>
        <v>9</v>
      </c>
      <c r="AW335" s="130">
        <f t="shared" si="52"/>
        <v>2025</v>
      </c>
    </row>
    <row r="336" spans="3:49" x14ac:dyDescent="0.25">
      <c r="C336" s="45"/>
      <c r="D336" s="45"/>
      <c r="E336" s="45"/>
      <c r="H336" s="1"/>
      <c r="I336" s="6"/>
      <c r="J336" s="6"/>
      <c r="K336" s="6"/>
      <c r="N336" s="51"/>
      <c r="O336" s="6"/>
      <c r="P336" s="6"/>
      <c r="Q336" s="6"/>
      <c r="AA336" s="53"/>
      <c r="AB336" s="53"/>
      <c r="AC336" s="53"/>
      <c r="AF336"/>
      <c r="AG336"/>
      <c r="AH336"/>
      <c r="AI336"/>
      <c r="AR336" s="125">
        <f t="shared" ref="AR336:AU336" si="60">Z11</f>
        <v>46096</v>
      </c>
      <c r="AS336" s="31">
        <f t="shared" si="60"/>
        <v>31297055.760000002</v>
      </c>
      <c r="AT336" s="31">
        <f t="shared" si="60"/>
        <v>5846905.1100000003</v>
      </c>
      <c r="AU336" s="126">
        <f t="shared" si="60"/>
        <v>37143960.869999997</v>
      </c>
      <c r="AV336" s="130">
        <f t="shared" si="51"/>
        <v>3</v>
      </c>
      <c r="AW336" s="130">
        <f t="shared" si="52"/>
        <v>2026</v>
      </c>
    </row>
    <row r="337" spans="3:49" x14ac:dyDescent="0.25">
      <c r="C337" s="45"/>
      <c r="D337" s="45"/>
      <c r="E337" s="45"/>
      <c r="H337" s="1"/>
      <c r="I337" s="6"/>
      <c r="J337" s="6"/>
      <c r="K337" s="6"/>
      <c r="N337" s="51"/>
      <c r="O337" s="6"/>
      <c r="P337" s="6"/>
      <c r="Q337" s="6"/>
      <c r="AA337" s="53"/>
      <c r="AB337" s="53"/>
      <c r="AC337" s="53"/>
      <c r="AF337"/>
      <c r="AG337"/>
      <c r="AH337"/>
      <c r="AI337"/>
      <c r="AR337" s="125">
        <f t="shared" ref="AR337:AU337" si="61">Z12</f>
        <v>46280</v>
      </c>
      <c r="AS337" s="31">
        <f t="shared" si="61"/>
        <v>31453716.289999999</v>
      </c>
      <c r="AT337" s="31">
        <f t="shared" si="61"/>
        <v>5830487.9900000002</v>
      </c>
      <c r="AU337" s="126">
        <f t="shared" si="61"/>
        <v>37284204.280000001</v>
      </c>
      <c r="AV337" s="130">
        <f t="shared" si="51"/>
        <v>9</v>
      </c>
      <c r="AW337" s="130">
        <f t="shared" si="52"/>
        <v>2026</v>
      </c>
    </row>
    <row r="338" spans="3:49" x14ac:dyDescent="0.25">
      <c r="C338" s="45"/>
      <c r="D338" s="45"/>
      <c r="E338" s="45"/>
      <c r="H338" s="1"/>
      <c r="I338" s="6"/>
      <c r="J338" s="6"/>
      <c r="K338" s="6"/>
      <c r="N338" s="51"/>
      <c r="O338" s="6"/>
      <c r="P338" s="6"/>
      <c r="Q338" s="6"/>
      <c r="AA338" s="53"/>
      <c r="AB338" s="53"/>
      <c r="AC338" s="53"/>
      <c r="AF338"/>
      <c r="AG338"/>
      <c r="AH338"/>
      <c r="AI338"/>
      <c r="AR338" s="125">
        <f t="shared" ref="AR338:AU338" si="62">Z13</f>
        <v>46461</v>
      </c>
      <c r="AS338" s="31">
        <f t="shared" si="62"/>
        <v>43465424.399999999</v>
      </c>
      <c r="AT338" s="31">
        <f t="shared" si="62"/>
        <v>5622693.9000000004</v>
      </c>
      <c r="AU338" s="126">
        <f t="shared" si="62"/>
        <v>49088118.299999997</v>
      </c>
      <c r="AV338" s="130">
        <f t="shared" si="51"/>
        <v>3</v>
      </c>
      <c r="AW338" s="130">
        <f t="shared" si="52"/>
        <v>2027</v>
      </c>
    </row>
    <row r="339" spans="3:49" x14ac:dyDescent="0.25">
      <c r="C339" s="45"/>
      <c r="D339" s="45"/>
      <c r="E339" s="45"/>
      <c r="H339" s="1"/>
      <c r="I339" s="6"/>
      <c r="J339" s="6"/>
      <c r="K339" s="6"/>
      <c r="N339" s="51"/>
      <c r="O339" s="6"/>
      <c r="P339" s="6"/>
      <c r="Q339" s="6"/>
      <c r="AA339" s="53"/>
      <c r="AB339" s="53"/>
      <c r="AC339" s="53"/>
      <c r="AF339"/>
      <c r="AG339"/>
      <c r="AH339"/>
      <c r="AI339"/>
      <c r="AR339" s="125">
        <f t="shared" ref="AR339:AU339" si="63">Z14</f>
        <v>46645</v>
      </c>
      <c r="AS339" s="31">
        <f t="shared" si="63"/>
        <v>43681348.5</v>
      </c>
      <c r="AT339" s="31">
        <f t="shared" si="63"/>
        <v>5545581.0300000003</v>
      </c>
      <c r="AU339" s="126">
        <f t="shared" si="63"/>
        <v>49226929.530000001</v>
      </c>
      <c r="AV339" s="130">
        <f t="shared" si="51"/>
        <v>9</v>
      </c>
      <c r="AW339" s="130">
        <f t="shared" si="52"/>
        <v>2027</v>
      </c>
    </row>
    <row r="340" spans="3:49" x14ac:dyDescent="0.25">
      <c r="C340" s="45"/>
      <c r="D340" s="45"/>
      <c r="E340" s="45"/>
      <c r="H340" s="1"/>
      <c r="I340" s="6"/>
      <c r="J340" s="6"/>
      <c r="K340" s="6"/>
      <c r="N340" s="51"/>
      <c r="O340" s="6"/>
      <c r="P340" s="6"/>
      <c r="Q340" s="6"/>
      <c r="AA340" s="53"/>
      <c r="AB340" s="53"/>
      <c r="AC340" s="53"/>
      <c r="AF340"/>
      <c r="AG340"/>
      <c r="AH340"/>
      <c r="AI340"/>
      <c r="AR340" s="125">
        <f t="shared" ref="AR340:AU340" si="64">Z15</f>
        <v>46827</v>
      </c>
      <c r="AS340" s="31">
        <f t="shared" si="64"/>
        <v>51880975.909999996</v>
      </c>
      <c r="AT340" s="31">
        <f t="shared" si="64"/>
        <v>5315148.34</v>
      </c>
      <c r="AU340" s="126">
        <f t="shared" si="64"/>
        <v>57196124.25</v>
      </c>
      <c r="AV340" s="130">
        <f t="shared" si="51"/>
        <v>3</v>
      </c>
      <c r="AW340" s="130">
        <f t="shared" si="52"/>
        <v>2028</v>
      </c>
    </row>
    <row r="341" spans="3:49" x14ac:dyDescent="0.25">
      <c r="C341" s="45"/>
      <c r="D341" s="45"/>
      <c r="E341" s="45"/>
      <c r="H341" s="1"/>
      <c r="I341" s="6"/>
      <c r="J341" s="6"/>
      <c r="K341" s="6"/>
      <c r="N341" s="51"/>
      <c r="O341" s="6"/>
      <c r="P341" s="6"/>
      <c r="Q341" s="6"/>
      <c r="AA341" s="53"/>
      <c r="AB341" s="53"/>
      <c r="AC341" s="53"/>
      <c r="AF341"/>
      <c r="AG341"/>
      <c r="AH341"/>
      <c r="AI341"/>
      <c r="AR341" s="125">
        <f t="shared" ref="AR341:AU341" si="65">Z16</f>
        <v>47011</v>
      </c>
      <c r="AS341" s="31">
        <f t="shared" si="65"/>
        <v>52140675.369999997</v>
      </c>
      <c r="AT341" s="31">
        <f t="shared" si="65"/>
        <v>5163272.72</v>
      </c>
      <c r="AU341" s="126">
        <f t="shared" si="65"/>
        <v>57303948.090000004</v>
      </c>
      <c r="AV341" s="130">
        <f t="shared" si="51"/>
        <v>9</v>
      </c>
      <c r="AW341" s="130">
        <f t="shared" si="52"/>
        <v>2028</v>
      </c>
    </row>
    <row r="342" spans="3:49" x14ac:dyDescent="0.25">
      <c r="C342" s="45"/>
      <c r="D342" s="45"/>
      <c r="E342" s="45"/>
      <c r="H342" s="1"/>
      <c r="I342" s="6"/>
      <c r="J342" s="6"/>
      <c r="K342" s="6"/>
      <c r="N342" s="51"/>
      <c r="O342" s="6"/>
      <c r="P342" s="6"/>
      <c r="Q342" s="6"/>
      <c r="AA342" s="53"/>
      <c r="AB342" s="53"/>
      <c r="AC342" s="53"/>
      <c r="AF342"/>
      <c r="AG342"/>
      <c r="AH342"/>
      <c r="AI342"/>
      <c r="AR342" s="125">
        <f t="shared" ref="AR342:AU342" si="66">Z17</f>
        <v>47192</v>
      </c>
      <c r="AS342" s="31">
        <f t="shared" si="66"/>
        <v>52401764.770000003</v>
      </c>
      <c r="AT342" s="31">
        <f t="shared" si="66"/>
        <v>4870038.63</v>
      </c>
      <c r="AU342" s="126">
        <f t="shared" si="66"/>
        <v>57271803.399999999</v>
      </c>
      <c r="AV342" s="130">
        <f t="shared" si="51"/>
        <v>3</v>
      </c>
      <c r="AW342" s="130">
        <f t="shared" si="52"/>
        <v>2029</v>
      </c>
    </row>
    <row r="343" spans="3:49" x14ac:dyDescent="0.25">
      <c r="C343" s="45"/>
      <c r="D343" s="45"/>
      <c r="E343" s="45"/>
      <c r="H343" s="1"/>
      <c r="I343" s="6"/>
      <c r="J343" s="6"/>
      <c r="K343" s="6"/>
      <c r="N343" s="51"/>
      <c r="O343" s="6"/>
      <c r="P343" s="6"/>
      <c r="Q343" s="6"/>
      <c r="AA343" s="53"/>
      <c r="AB343" s="53"/>
      <c r="AC343" s="53"/>
      <c r="AF343"/>
      <c r="AG343"/>
      <c r="AH343"/>
      <c r="AI343"/>
      <c r="AR343" s="125">
        <f t="shared" ref="AR343:AU343" si="67">Z18</f>
        <v>47376</v>
      </c>
      <c r="AS343" s="31">
        <f t="shared" si="67"/>
        <v>52660933.009999998</v>
      </c>
      <c r="AT343" s="31">
        <f t="shared" si="67"/>
        <v>4735694.18</v>
      </c>
      <c r="AU343" s="126">
        <f t="shared" si="67"/>
        <v>57396627.189999998</v>
      </c>
      <c r="AV343" s="130">
        <f t="shared" si="51"/>
        <v>9</v>
      </c>
      <c r="AW343" s="130">
        <f t="shared" si="52"/>
        <v>2029</v>
      </c>
    </row>
    <row r="344" spans="3:49" x14ac:dyDescent="0.25">
      <c r="C344" s="45"/>
      <c r="D344" s="45"/>
      <c r="E344" s="45"/>
      <c r="H344" s="1"/>
      <c r="I344" s="6"/>
      <c r="J344" s="6"/>
      <c r="K344" s="6"/>
      <c r="N344" s="51"/>
      <c r="O344" s="6"/>
      <c r="P344" s="6"/>
      <c r="Q344" s="6"/>
      <c r="AA344" s="53"/>
      <c r="AB344" s="53"/>
      <c r="AC344" s="53"/>
      <c r="AF344"/>
      <c r="AG344"/>
      <c r="AH344"/>
      <c r="AI344"/>
      <c r="AR344" s="125">
        <f>Z19</f>
        <v>47557</v>
      </c>
      <c r="AS344" s="31">
        <f>AA19</f>
        <v>52923582.68</v>
      </c>
      <c r="AT344" s="31">
        <f>AB19</f>
        <v>4444897.9400000004</v>
      </c>
      <c r="AU344" s="126">
        <f>AC19</f>
        <v>57368480.619999997</v>
      </c>
      <c r="AV344" s="130">
        <f t="shared" si="51"/>
        <v>3</v>
      </c>
      <c r="AW344" s="130">
        <f t="shared" si="52"/>
        <v>2030</v>
      </c>
    </row>
    <row r="345" spans="3:49" x14ac:dyDescent="0.25">
      <c r="C345" s="45"/>
      <c r="D345" s="45"/>
      <c r="E345" s="45"/>
      <c r="H345" s="1"/>
      <c r="I345" s="6"/>
      <c r="J345" s="6"/>
      <c r="K345" s="6"/>
      <c r="N345" s="51"/>
      <c r="O345" s="6"/>
      <c r="P345" s="6"/>
      <c r="Q345" s="6"/>
      <c r="AA345" s="53"/>
      <c r="AB345" s="53"/>
      <c r="AC345" s="53"/>
      <c r="AF345"/>
      <c r="AG345"/>
      <c r="AH345"/>
      <c r="AI345"/>
      <c r="AR345" s="125">
        <f t="shared" ref="AR345:AR346" si="68">Z20</f>
        <v>47741</v>
      </c>
      <c r="AS345" s="31">
        <f t="shared" ref="AS345:AS346" si="69">AA20</f>
        <v>53187652.869999997</v>
      </c>
      <c r="AT345" s="31">
        <f t="shared" ref="AT345:AT346" si="70">AB20</f>
        <v>4299171.5999999996</v>
      </c>
      <c r="AU345" s="126">
        <f t="shared" ref="AU345:AU346" si="71">AC20</f>
        <v>57486824.469999999</v>
      </c>
      <c r="AV345" s="130">
        <f t="shared" si="51"/>
        <v>9</v>
      </c>
      <c r="AW345" s="130">
        <f t="shared" si="52"/>
        <v>2030</v>
      </c>
    </row>
    <row r="346" spans="3:49" x14ac:dyDescent="0.25">
      <c r="C346" s="45"/>
      <c r="D346" s="45"/>
      <c r="E346" s="45"/>
      <c r="H346" s="1"/>
      <c r="I346" s="6"/>
      <c r="J346" s="6"/>
      <c r="K346" s="6"/>
      <c r="N346" s="51"/>
      <c r="O346" s="6"/>
      <c r="P346" s="6"/>
      <c r="Q346" s="6"/>
      <c r="AA346" s="53"/>
      <c r="AB346" s="53"/>
      <c r="AC346" s="53"/>
      <c r="AF346"/>
      <c r="AG346"/>
      <c r="AH346"/>
      <c r="AI346"/>
      <c r="AR346" s="125">
        <f t="shared" si="68"/>
        <v>47922</v>
      </c>
      <c r="AS346" s="31">
        <f t="shared" si="69"/>
        <v>53452929.590000004</v>
      </c>
      <c r="AT346" s="31">
        <f t="shared" si="70"/>
        <v>4010982.19</v>
      </c>
      <c r="AU346" s="126">
        <f t="shared" si="71"/>
        <v>57463911.780000001</v>
      </c>
      <c r="AV346" s="130">
        <f t="shared" si="51"/>
        <v>3</v>
      </c>
      <c r="AW346" s="130">
        <f t="shared" si="52"/>
        <v>2031</v>
      </c>
    </row>
    <row r="347" spans="3:49" x14ac:dyDescent="0.25">
      <c r="C347" s="45"/>
      <c r="D347" s="45"/>
      <c r="E347" s="45"/>
      <c r="H347" s="1"/>
      <c r="I347" s="6"/>
      <c r="J347" s="6"/>
      <c r="K347" s="6"/>
      <c r="N347" s="51"/>
      <c r="O347" s="6"/>
      <c r="P347" s="6"/>
      <c r="Q347" s="6"/>
      <c r="AA347" s="53"/>
      <c r="AB347" s="53"/>
      <c r="AC347" s="53"/>
      <c r="AF347"/>
      <c r="AG347"/>
      <c r="AH347"/>
      <c r="AI347"/>
      <c r="AR347" s="127">
        <f>Z22</f>
        <v>48106</v>
      </c>
      <c r="AS347" s="121">
        <f>AA22</f>
        <v>53720589.979999997</v>
      </c>
      <c r="AT347" s="121">
        <f>AB22</f>
        <v>3853511.1</v>
      </c>
      <c r="AU347" s="128">
        <f>AC22</f>
        <v>57574101.079999998</v>
      </c>
      <c r="AV347" s="130">
        <f t="shared" si="51"/>
        <v>9</v>
      </c>
      <c r="AW347" s="130">
        <f t="shared" si="52"/>
        <v>2031</v>
      </c>
    </row>
    <row r="348" spans="3:49" x14ac:dyDescent="0.25">
      <c r="C348" s="45"/>
      <c r="D348" s="45"/>
      <c r="E348" s="45"/>
      <c r="H348" s="1"/>
      <c r="I348" s="6"/>
      <c r="J348" s="6"/>
      <c r="K348" s="6"/>
      <c r="N348" s="51"/>
      <c r="O348" s="6"/>
      <c r="P348" s="6"/>
      <c r="Q348" s="6"/>
      <c r="AA348" s="53"/>
      <c r="AB348" s="53"/>
      <c r="AC348" s="53"/>
      <c r="AF348"/>
      <c r="AG348"/>
      <c r="AH348"/>
      <c r="AI348"/>
      <c r="AQ348" t="s">
        <v>20</v>
      </c>
      <c r="AR348" s="122">
        <f>AF2</f>
        <v>44635</v>
      </c>
      <c r="AS348" s="123">
        <f>AG2</f>
        <v>61576800</v>
      </c>
      <c r="AT348" s="123">
        <f>AH2</f>
        <v>5189248.43</v>
      </c>
      <c r="AU348" s="124">
        <f>AI2</f>
        <v>66766048.43</v>
      </c>
      <c r="AV348" s="130">
        <f t="shared" si="51"/>
        <v>3</v>
      </c>
      <c r="AW348" s="130">
        <f t="shared" si="52"/>
        <v>2022</v>
      </c>
    </row>
    <row r="349" spans="3:49" x14ac:dyDescent="0.25">
      <c r="C349" s="45"/>
      <c r="D349" s="45"/>
      <c r="E349" s="45"/>
      <c r="H349" s="1"/>
      <c r="I349" s="6"/>
      <c r="J349" s="6"/>
      <c r="K349" s="6"/>
      <c r="N349" s="51"/>
      <c r="O349" s="6"/>
      <c r="P349" s="6"/>
      <c r="Q349" s="6"/>
      <c r="AA349" s="53"/>
      <c r="AB349" s="53"/>
      <c r="AC349" s="53"/>
      <c r="AF349"/>
      <c r="AG349"/>
      <c r="AH349"/>
      <c r="AI349"/>
      <c r="AR349" s="125">
        <f t="shared" ref="AR349:AU349" si="72">AF3</f>
        <v>44819</v>
      </c>
      <c r="AS349" s="31">
        <f t="shared" si="72"/>
        <v>66792574.899999999</v>
      </c>
      <c r="AT349" s="31">
        <f t="shared" si="72"/>
        <v>5587104.3200000003</v>
      </c>
      <c r="AU349" s="126">
        <f t="shared" si="72"/>
        <v>72379679.219999999</v>
      </c>
      <c r="AV349" s="130">
        <f t="shared" si="51"/>
        <v>9</v>
      </c>
      <c r="AW349" s="130">
        <f t="shared" si="52"/>
        <v>2022</v>
      </c>
    </row>
    <row r="350" spans="3:49" x14ac:dyDescent="0.25">
      <c r="C350" s="45"/>
      <c r="D350" s="45"/>
      <c r="E350" s="45"/>
      <c r="H350" s="1"/>
      <c r="I350" s="6"/>
      <c r="J350" s="6"/>
      <c r="K350" s="6"/>
      <c r="N350" s="51"/>
      <c r="O350" s="6"/>
      <c r="P350" s="6"/>
      <c r="Q350" s="6"/>
      <c r="AA350" s="53"/>
      <c r="AB350" s="53"/>
      <c r="AC350" s="53"/>
      <c r="AF350"/>
      <c r="AG350"/>
      <c r="AH350"/>
      <c r="AI350"/>
      <c r="AR350" s="125">
        <f t="shared" ref="AR350:AU350" si="73">AF4</f>
        <v>45000</v>
      </c>
      <c r="AS350" s="31">
        <f t="shared" si="73"/>
        <v>48724844.369999997</v>
      </c>
      <c r="AT350" s="31">
        <f t="shared" si="73"/>
        <v>4923715.96</v>
      </c>
      <c r="AU350" s="126">
        <f t="shared" si="73"/>
        <v>53648560.329999998</v>
      </c>
      <c r="AV350" s="130">
        <f t="shared" si="51"/>
        <v>3</v>
      </c>
      <c r="AW350" s="130">
        <f t="shared" si="52"/>
        <v>2023</v>
      </c>
    </row>
    <row r="351" spans="3:49" x14ac:dyDescent="0.25">
      <c r="C351" s="45"/>
      <c r="D351" s="45"/>
      <c r="E351" s="45"/>
      <c r="H351" s="1"/>
      <c r="I351" s="6"/>
      <c r="J351" s="6"/>
      <c r="K351" s="6"/>
      <c r="N351" s="51"/>
      <c r="O351" s="6"/>
      <c r="P351" s="6"/>
      <c r="Q351" s="6"/>
      <c r="AA351" s="53"/>
      <c r="AB351" s="53"/>
      <c r="AC351" s="53"/>
      <c r="AF351"/>
      <c r="AG351"/>
      <c r="AH351"/>
      <c r="AI351"/>
      <c r="AR351" s="125">
        <f t="shared" ref="AR351:AU351" si="74">AF5</f>
        <v>45184</v>
      </c>
      <c r="AS351" s="31">
        <f t="shared" si="74"/>
        <v>49029532.270000003</v>
      </c>
      <c r="AT351" s="31">
        <f t="shared" si="74"/>
        <v>4712841.05</v>
      </c>
      <c r="AU351" s="126">
        <f t="shared" si="74"/>
        <v>53742373.32</v>
      </c>
      <c r="AV351" s="130">
        <f t="shared" si="51"/>
        <v>9</v>
      </c>
      <c r="AW351" s="130">
        <f t="shared" si="52"/>
        <v>2023</v>
      </c>
    </row>
    <row r="352" spans="3:49" x14ac:dyDescent="0.25">
      <c r="C352" s="45"/>
      <c r="D352" s="45"/>
      <c r="E352" s="45"/>
      <c r="H352" s="1"/>
      <c r="I352" s="6"/>
      <c r="J352" s="6"/>
      <c r="K352" s="6"/>
      <c r="N352" s="51"/>
      <c r="O352" s="6"/>
      <c r="P352" s="6"/>
      <c r="Q352" s="6"/>
      <c r="AA352" s="53"/>
      <c r="AB352" s="53"/>
      <c r="AC352" s="53"/>
      <c r="AF352"/>
      <c r="AG352"/>
      <c r="AH352"/>
      <c r="AI352"/>
      <c r="AR352" s="125">
        <f t="shared" ref="AR352:AU352" si="75">AF6</f>
        <v>45366</v>
      </c>
      <c r="AS352" s="31">
        <f t="shared" si="75"/>
        <v>21916291.84</v>
      </c>
      <c r="AT352" s="31">
        <f t="shared" si="75"/>
        <v>4361481.1900000004</v>
      </c>
      <c r="AU352" s="126">
        <f t="shared" si="75"/>
        <v>26277773.030000001</v>
      </c>
      <c r="AV352" s="130">
        <f t="shared" si="51"/>
        <v>3</v>
      </c>
      <c r="AW352" s="130">
        <f t="shared" si="52"/>
        <v>2024</v>
      </c>
    </row>
    <row r="353" spans="3:49" x14ac:dyDescent="0.25">
      <c r="C353" s="45"/>
      <c r="D353" s="45"/>
      <c r="E353" s="45"/>
      <c r="H353" s="1"/>
      <c r="I353" s="6"/>
      <c r="J353" s="6"/>
      <c r="K353" s="6"/>
      <c r="N353" s="51"/>
      <c r="O353" s="6"/>
      <c r="P353" s="6"/>
      <c r="Q353" s="6"/>
      <c r="AA353" s="53"/>
      <c r="AB353" s="53"/>
      <c r="AC353" s="53"/>
      <c r="AF353"/>
      <c r="AG353"/>
      <c r="AH353"/>
      <c r="AI353"/>
      <c r="AR353" s="125">
        <f t="shared" ref="AR353:AU353" si="76">AF7</f>
        <v>45550</v>
      </c>
      <c r="AS353" s="31">
        <f t="shared" si="76"/>
        <v>22024252.73</v>
      </c>
      <c r="AT353" s="31">
        <f t="shared" si="76"/>
        <v>4278891.09</v>
      </c>
      <c r="AU353" s="126">
        <f t="shared" si="76"/>
        <v>26303143.82</v>
      </c>
      <c r="AV353" s="130">
        <f t="shared" si="51"/>
        <v>9</v>
      </c>
      <c r="AW353" s="130">
        <f t="shared" si="52"/>
        <v>2024</v>
      </c>
    </row>
    <row r="354" spans="3:49" x14ac:dyDescent="0.25">
      <c r="C354" s="45"/>
      <c r="D354" s="45"/>
      <c r="E354" s="45"/>
      <c r="H354" s="1"/>
      <c r="I354" s="6"/>
      <c r="J354" s="6"/>
      <c r="K354" s="6"/>
      <c r="N354" s="51"/>
      <c r="O354" s="6"/>
      <c r="P354" s="6"/>
      <c r="Q354" s="6"/>
      <c r="AA354" s="53"/>
      <c r="AB354" s="53"/>
      <c r="AC354" s="53"/>
      <c r="AF354"/>
      <c r="AG354"/>
      <c r="AH354"/>
      <c r="AI354"/>
      <c r="AR354" s="125">
        <f t="shared" ref="AR354:AU354" si="77">AF8</f>
        <v>45731</v>
      </c>
      <c r="AS354" s="31">
        <f t="shared" si="77"/>
        <v>22133088.109999999</v>
      </c>
      <c r="AT354" s="31">
        <f t="shared" si="77"/>
        <v>4091054.61</v>
      </c>
      <c r="AU354" s="126">
        <f t="shared" si="77"/>
        <v>26224142.719999999</v>
      </c>
      <c r="AV354" s="130">
        <f t="shared" si="51"/>
        <v>3</v>
      </c>
      <c r="AW354" s="130">
        <f t="shared" si="52"/>
        <v>2025</v>
      </c>
    </row>
    <row r="355" spans="3:49" x14ac:dyDescent="0.25">
      <c r="C355" s="45"/>
      <c r="D355" s="45"/>
      <c r="E355" s="45"/>
      <c r="H355" s="1"/>
      <c r="I355" s="6"/>
      <c r="J355" s="6"/>
      <c r="K355" s="6"/>
      <c r="N355" s="51"/>
      <c r="O355" s="6"/>
      <c r="P355" s="6"/>
      <c r="Q355" s="6"/>
      <c r="AA355" s="53"/>
      <c r="AB355" s="53"/>
      <c r="AC355" s="53"/>
      <c r="AF355"/>
      <c r="AG355"/>
      <c r="AH355"/>
      <c r="AI355"/>
      <c r="AR355" s="125">
        <f t="shared" ref="AR355:AU355" si="78">AF9</f>
        <v>45915</v>
      </c>
      <c r="AS355" s="31">
        <f t="shared" si="78"/>
        <v>22244934.43</v>
      </c>
      <c r="AT355" s="31">
        <f t="shared" si="78"/>
        <v>4039801.99</v>
      </c>
      <c r="AU355" s="126">
        <f t="shared" si="78"/>
        <v>26284736.420000002</v>
      </c>
      <c r="AV355" s="130">
        <f t="shared" si="51"/>
        <v>9</v>
      </c>
      <c r="AW355" s="130">
        <f t="shared" si="52"/>
        <v>2025</v>
      </c>
    </row>
    <row r="356" spans="3:49" x14ac:dyDescent="0.25">
      <c r="C356" s="45"/>
      <c r="D356" s="45"/>
      <c r="E356" s="45"/>
      <c r="H356" s="1"/>
      <c r="I356" s="6"/>
      <c r="J356" s="6"/>
      <c r="K356" s="6"/>
      <c r="N356" s="51"/>
      <c r="O356" s="6"/>
      <c r="P356" s="6"/>
      <c r="Q356" s="6"/>
      <c r="AA356" s="53"/>
      <c r="AB356" s="53"/>
      <c r="AC356" s="53"/>
      <c r="AF356"/>
      <c r="AG356"/>
      <c r="AH356"/>
      <c r="AI356"/>
      <c r="AR356" s="125">
        <f t="shared" ref="AR356:AU356" si="79">AF10</f>
        <v>46096</v>
      </c>
      <c r="AS356" s="31">
        <f t="shared" si="79"/>
        <v>33532559.739999998</v>
      </c>
      <c r="AT356" s="31">
        <f t="shared" si="79"/>
        <v>3848383.33</v>
      </c>
      <c r="AU356" s="126">
        <f t="shared" si="79"/>
        <v>37380943.07</v>
      </c>
      <c r="AV356" s="130">
        <f t="shared" si="51"/>
        <v>3</v>
      </c>
      <c r="AW356" s="130">
        <f t="shared" si="52"/>
        <v>2026</v>
      </c>
    </row>
    <row r="357" spans="3:49" x14ac:dyDescent="0.25">
      <c r="C357" s="45"/>
      <c r="D357" s="45"/>
      <c r="E357" s="45"/>
      <c r="H357" s="1"/>
      <c r="I357" s="6"/>
      <c r="J357" s="6"/>
      <c r="K357" s="6"/>
      <c r="N357" s="51"/>
      <c r="O357" s="6"/>
      <c r="P357" s="6"/>
      <c r="Q357" s="6"/>
      <c r="AA357" s="53"/>
      <c r="AB357" s="53"/>
      <c r="AC357" s="53"/>
      <c r="AF357"/>
      <c r="AG357"/>
      <c r="AH357"/>
      <c r="AI357"/>
      <c r="AR357" s="125">
        <f t="shared" ref="AR357:AU357" si="80">AF11</f>
        <v>46280</v>
      </c>
      <c r="AS357" s="31">
        <f t="shared" si="80"/>
        <v>33700410.32</v>
      </c>
      <c r="AT357" s="31">
        <f t="shared" si="80"/>
        <v>3709199.49</v>
      </c>
      <c r="AU357" s="126">
        <f t="shared" si="80"/>
        <v>37409609.810000002</v>
      </c>
      <c r="AV357" s="130">
        <f t="shared" si="51"/>
        <v>9</v>
      </c>
      <c r="AW357" s="130">
        <f t="shared" si="52"/>
        <v>2026</v>
      </c>
    </row>
    <row r="358" spans="3:49" x14ac:dyDescent="0.25">
      <c r="C358" s="45"/>
      <c r="D358" s="45"/>
      <c r="E358" s="45"/>
      <c r="H358" s="1"/>
      <c r="I358" s="6"/>
      <c r="J358" s="6"/>
      <c r="K358" s="6"/>
      <c r="N358" s="51"/>
      <c r="O358" s="6"/>
      <c r="P358" s="6"/>
      <c r="Q358" s="6"/>
      <c r="AA358" s="53"/>
      <c r="AB358" s="53"/>
      <c r="AC358" s="53"/>
      <c r="AF358"/>
      <c r="AG358"/>
      <c r="AH358"/>
      <c r="AI358"/>
      <c r="AR358" s="125">
        <f t="shared" ref="AR358:AU358" si="81">AF12</f>
        <v>46461</v>
      </c>
      <c r="AS358" s="31">
        <f t="shared" si="81"/>
        <v>33869161.869999997</v>
      </c>
      <c r="AT358" s="31">
        <f t="shared" si="81"/>
        <v>3446974.4</v>
      </c>
      <c r="AU358" s="126">
        <f t="shared" si="81"/>
        <v>37316136.270000003</v>
      </c>
      <c r="AV358" s="130">
        <f t="shared" si="51"/>
        <v>3</v>
      </c>
      <c r="AW358" s="130">
        <f t="shared" si="52"/>
        <v>2027</v>
      </c>
    </row>
    <row r="359" spans="3:49" x14ac:dyDescent="0.25">
      <c r="C359" s="45"/>
      <c r="D359" s="45"/>
      <c r="E359" s="45"/>
      <c r="H359" s="1"/>
      <c r="I359" s="6"/>
      <c r="J359" s="6"/>
      <c r="K359" s="6"/>
      <c r="N359" s="51"/>
      <c r="O359" s="6"/>
      <c r="P359" s="6"/>
      <c r="Q359" s="6"/>
      <c r="AA359" s="53"/>
      <c r="AB359" s="53"/>
      <c r="AC359" s="53"/>
      <c r="AF359"/>
      <c r="AG359"/>
      <c r="AH359"/>
      <c r="AI359"/>
      <c r="AR359" s="125">
        <f t="shared" ref="AR359:AU359" si="82">AF13</f>
        <v>46645</v>
      </c>
      <c r="AS359" s="31">
        <f t="shared" si="82"/>
        <v>34037414.420000002</v>
      </c>
      <c r="AT359" s="31">
        <f t="shared" si="82"/>
        <v>3296736.49</v>
      </c>
      <c r="AU359" s="126">
        <f t="shared" si="82"/>
        <v>37334150.909999996</v>
      </c>
      <c r="AV359" s="130">
        <f t="shared" si="51"/>
        <v>9</v>
      </c>
      <c r="AW359" s="130">
        <f t="shared" si="52"/>
        <v>2027</v>
      </c>
    </row>
    <row r="360" spans="3:49" x14ac:dyDescent="0.25">
      <c r="C360" s="45"/>
      <c r="D360" s="45"/>
      <c r="E360" s="45"/>
      <c r="H360" s="1"/>
      <c r="I360" s="6"/>
      <c r="J360" s="6"/>
      <c r="K360" s="6"/>
      <c r="N360" s="51"/>
      <c r="O360" s="6"/>
      <c r="P360" s="6"/>
      <c r="Q360" s="6"/>
      <c r="AA360" s="53"/>
      <c r="AB360" s="53"/>
      <c r="AC360" s="53"/>
      <c r="AF360"/>
      <c r="AG360"/>
      <c r="AH360"/>
      <c r="AI360"/>
      <c r="AR360" s="125">
        <f t="shared" ref="AR360:AU360" si="83">AF14</f>
        <v>46827</v>
      </c>
      <c r="AS360" s="31">
        <f t="shared" si="83"/>
        <v>34207236.859999999</v>
      </c>
      <c r="AT360" s="31">
        <f t="shared" si="83"/>
        <v>3050336.05</v>
      </c>
      <c r="AU360" s="126">
        <f t="shared" si="83"/>
        <v>37257572.909999996</v>
      </c>
      <c r="AV360" s="130">
        <f t="shared" si="51"/>
        <v>3</v>
      </c>
      <c r="AW360" s="130">
        <f t="shared" si="52"/>
        <v>2028</v>
      </c>
    </row>
    <row r="361" spans="3:49" x14ac:dyDescent="0.25">
      <c r="C361" s="45"/>
      <c r="D361" s="45"/>
      <c r="E361" s="45"/>
      <c r="H361" s="1"/>
      <c r="I361" s="6"/>
      <c r="J361" s="6"/>
      <c r="K361" s="6"/>
      <c r="N361" s="51"/>
      <c r="O361" s="6"/>
      <c r="P361" s="6"/>
      <c r="Q361" s="6"/>
      <c r="AA361" s="53"/>
      <c r="AB361" s="53"/>
      <c r="AC361" s="53"/>
      <c r="AF361"/>
      <c r="AG361"/>
      <c r="AH361"/>
      <c r="AI361"/>
      <c r="AR361" s="125">
        <f t="shared" ref="AR361:AU361" si="84">AF15</f>
        <v>47011</v>
      </c>
      <c r="AS361" s="31">
        <f t="shared" si="84"/>
        <v>34378467.280000001</v>
      </c>
      <c r="AT361" s="31">
        <f t="shared" si="84"/>
        <v>2867853</v>
      </c>
      <c r="AU361" s="126">
        <f t="shared" si="84"/>
        <v>37246320.280000001</v>
      </c>
      <c r="AV361" s="130">
        <f t="shared" si="51"/>
        <v>9</v>
      </c>
      <c r="AW361" s="130">
        <f t="shared" si="52"/>
        <v>2028</v>
      </c>
    </row>
    <row r="362" spans="3:49" x14ac:dyDescent="0.25">
      <c r="C362" s="45"/>
      <c r="D362" s="45"/>
      <c r="E362" s="45"/>
      <c r="H362" s="1"/>
      <c r="I362" s="6"/>
      <c r="J362" s="6"/>
      <c r="K362" s="6"/>
      <c r="N362" s="51"/>
      <c r="O362" s="6"/>
      <c r="P362" s="6"/>
      <c r="Q362" s="6"/>
      <c r="AA362" s="53"/>
      <c r="AB362" s="53"/>
      <c r="AC362" s="53"/>
      <c r="AF362"/>
      <c r="AG362"/>
      <c r="AH362"/>
      <c r="AI362"/>
      <c r="AR362" s="125">
        <f t="shared" ref="AR362:AU362" si="85">AF16</f>
        <v>47192</v>
      </c>
      <c r="AS362" s="31">
        <f t="shared" si="85"/>
        <v>40309049.829999998</v>
      </c>
      <c r="AT362" s="31">
        <f t="shared" si="85"/>
        <v>2614273.14</v>
      </c>
      <c r="AU362" s="126">
        <f t="shared" si="85"/>
        <v>42923322.969999999</v>
      </c>
      <c r="AV362" s="130">
        <f t="shared" si="51"/>
        <v>3</v>
      </c>
      <c r="AW362" s="130">
        <f t="shared" si="52"/>
        <v>2029</v>
      </c>
    </row>
    <row r="363" spans="3:49" x14ac:dyDescent="0.25">
      <c r="C363" s="45"/>
      <c r="D363" s="45"/>
      <c r="E363" s="45"/>
      <c r="H363" s="1"/>
      <c r="I363" s="6"/>
      <c r="J363" s="6"/>
      <c r="K363" s="6"/>
      <c r="N363" s="51"/>
      <c r="O363" s="6"/>
      <c r="P363" s="6"/>
      <c r="Q363" s="6"/>
      <c r="AA363" s="53"/>
      <c r="AB363" s="53"/>
      <c r="AC363" s="53"/>
      <c r="AF363"/>
      <c r="AG363"/>
      <c r="AH363"/>
      <c r="AI363"/>
      <c r="AR363" s="125">
        <f t="shared" ref="AR363:AU363" si="86">AF17</f>
        <v>47376</v>
      </c>
      <c r="AS363" s="31">
        <f t="shared" si="86"/>
        <v>40508410.009999998</v>
      </c>
      <c r="AT363" s="31">
        <f t="shared" si="86"/>
        <v>2407597.9</v>
      </c>
      <c r="AU363" s="126">
        <f t="shared" si="86"/>
        <v>42916007.909999996</v>
      </c>
      <c r="AV363" s="130">
        <f t="shared" si="51"/>
        <v>9</v>
      </c>
      <c r="AW363" s="130">
        <f t="shared" si="52"/>
        <v>2029</v>
      </c>
    </row>
    <row r="364" spans="3:49" x14ac:dyDescent="0.25">
      <c r="C364" s="45"/>
      <c r="D364" s="45"/>
      <c r="E364" s="45"/>
      <c r="H364" s="1"/>
      <c r="I364" s="6"/>
      <c r="J364" s="6"/>
      <c r="K364" s="6"/>
      <c r="N364" s="51"/>
      <c r="O364" s="6"/>
      <c r="P364" s="6"/>
      <c r="Q364" s="6"/>
      <c r="AA364" s="53"/>
      <c r="AB364" s="53"/>
      <c r="AC364" s="53"/>
      <c r="AF364"/>
      <c r="AG364"/>
      <c r="AH364"/>
      <c r="AI364"/>
      <c r="AR364" s="125">
        <f t="shared" ref="AR364:AU364" si="87">AF18</f>
        <v>47557</v>
      </c>
      <c r="AS364" s="31">
        <f t="shared" si="87"/>
        <v>40710448.219999999</v>
      </c>
      <c r="AT364" s="31">
        <f t="shared" si="87"/>
        <v>2115694.14</v>
      </c>
      <c r="AU364" s="126">
        <f t="shared" si="87"/>
        <v>42826142.359999999</v>
      </c>
      <c r="AV364" s="130">
        <f t="shared" si="51"/>
        <v>3</v>
      </c>
      <c r="AW364" s="130">
        <f t="shared" si="52"/>
        <v>2030</v>
      </c>
    </row>
    <row r="365" spans="3:49" x14ac:dyDescent="0.25">
      <c r="C365" s="45"/>
      <c r="D365" s="45"/>
      <c r="E365" s="45"/>
      <c r="H365" s="1"/>
      <c r="I365" s="6"/>
      <c r="J365" s="6"/>
      <c r="K365" s="6"/>
      <c r="N365" s="51"/>
      <c r="O365" s="6"/>
      <c r="P365" s="6"/>
      <c r="Q365" s="6"/>
      <c r="AA365" s="53"/>
      <c r="AB365" s="53"/>
      <c r="AC365" s="53"/>
      <c r="AF365"/>
      <c r="AG365"/>
      <c r="AH365"/>
      <c r="AI365"/>
      <c r="AR365" s="125">
        <f t="shared" ref="AR365:AU365" si="88">AF19</f>
        <v>47741</v>
      </c>
      <c r="AS365" s="31">
        <f t="shared" si="88"/>
        <v>40913579.130000003</v>
      </c>
      <c r="AT365" s="31">
        <f t="shared" si="88"/>
        <v>1891305.89</v>
      </c>
      <c r="AU365" s="126">
        <f t="shared" si="88"/>
        <v>42804885.020000003</v>
      </c>
      <c r="AV365" s="130">
        <f t="shared" si="51"/>
        <v>9</v>
      </c>
      <c r="AW365" s="130">
        <f t="shared" si="52"/>
        <v>2030</v>
      </c>
    </row>
    <row r="366" spans="3:49" x14ac:dyDescent="0.25">
      <c r="C366" s="45"/>
      <c r="D366" s="45"/>
      <c r="E366" s="45"/>
      <c r="H366" s="1"/>
      <c r="I366" s="6"/>
      <c r="J366" s="6"/>
      <c r="K366" s="6"/>
      <c r="N366" s="51"/>
      <c r="O366" s="6"/>
      <c r="P366" s="6"/>
      <c r="Q366" s="6"/>
      <c r="AA366" s="53"/>
      <c r="AB366" s="53"/>
      <c r="AC366" s="53"/>
      <c r="AF366"/>
      <c r="AG366"/>
      <c r="AH366"/>
      <c r="AI366"/>
      <c r="AR366" s="125">
        <f t="shared" ref="AR366:AU366" si="89">AF20</f>
        <v>47922</v>
      </c>
      <c r="AS366" s="31">
        <f t="shared" si="89"/>
        <v>41117638.149999999</v>
      </c>
      <c r="AT366" s="31">
        <f t="shared" si="89"/>
        <v>1602641.59</v>
      </c>
      <c r="AU366" s="126">
        <f t="shared" si="89"/>
        <v>42720279.740000002</v>
      </c>
      <c r="AV366" s="130">
        <f t="shared" si="51"/>
        <v>3</v>
      </c>
      <c r="AW366" s="130">
        <f t="shared" si="52"/>
        <v>2031</v>
      </c>
    </row>
    <row r="367" spans="3:49" x14ac:dyDescent="0.25">
      <c r="C367" s="45"/>
      <c r="D367" s="45"/>
      <c r="E367" s="45"/>
      <c r="H367" s="1"/>
      <c r="I367" s="6"/>
      <c r="J367" s="6"/>
      <c r="K367" s="6"/>
      <c r="N367" s="51"/>
      <c r="O367" s="6"/>
      <c r="P367" s="6"/>
      <c r="Q367" s="6"/>
      <c r="AA367" s="53"/>
      <c r="AB367" s="53"/>
      <c r="AC367" s="53"/>
      <c r="AF367"/>
      <c r="AG367"/>
      <c r="AH367"/>
      <c r="AI367"/>
      <c r="AR367" s="127">
        <f t="shared" ref="AR367:AU367" si="90">AF21</f>
        <v>48106</v>
      </c>
      <c r="AS367" s="121">
        <f t="shared" si="90"/>
        <v>41323530.75</v>
      </c>
      <c r="AT367" s="121">
        <f t="shared" si="90"/>
        <v>1364469.04</v>
      </c>
      <c r="AU367" s="128">
        <f t="shared" si="90"/>
        <v>42687999.789999999</v>
      </c>
      <c r="AV367" s="130">
        <f t="shared" si="51"/>
        <v>9</v>
      </c>
      <c r="AW367" s="130">
        <f t="shared" si="52"/>
        <v>2031</v>
      </c>
    </row>
    <row r="368" spans="3:49" x14ac:dyDescent="0.25">
      <c r="C368" s="45"/>
      <c r="D368" s="45"/>
      <c r="E368" s="45"/>
      <c r="H368" s="1"/>
      <c r="I368" s="6"/>
      <c r="J368" s="6"/>
      <c r="K368" s="6"/>
      <c r="N368" s="51"/>
      <c r="O368" s="6"/>
      <c r="P368" s="6"/>
      <c r="Q368" s="6"/>
      <c r="AA368" s="53"/>
      <c r="AB368" s="53"/>
      <c r="AC368" s="53"/>
      <c r="AF368"/>
      <c r="AG368"/>
      <c r="AH368"/>
      <c r="AI368"/>
      <c r="AQ368" t="s">
        <v>318</v>
      </c>
      <c r="AR368" s="122">
        <f>AL3</f>
        <v>44635</v>
      </c>
      <c r="AS368" s="123">
        <f>AM3</f>
        <v>25657000</v>
      </c>
      <c r="AT368" s="123">
        <f>AN3</f>
        <v>5062681.42</v>
      </c>
      <c r="AU368" s="124">
        <f>AO3</f>
        <v>30719681.420000002</v>
      </c>
      <c r="AV368" s="130">
        <f t="shared" si="51"/>
        <v>3</v>
      </c>
      <c r="AW368" s="130">
        <f t="shared" si="52"/>
        <v>2022</v>
      </c>
    </row>
    <row r="369" spans="3:49" x14ac:dyDescent="0.25">
      <c r="C369" s="45"/>
      <c r="D369" s="45"/>
      <c r="E369" s="45"/>
      <c r="H369" s="1"/>
      <c r="I369" s="6"/>
      <c r="J369" s="6"/>
      <c r="K369" s="6"/>
      <c r="N369" s="51"/>
      <c r="O369" s="6"/>
      <c r="P369" s="6"/>
      <c r="Q369" s="6"/>
      <c r="AA369" s="53"/>
      <c r="AB369" s="53"/>
      <c r="AC369" s="53"/>
      <c r="AF369"/>
      <c r="AG369"/>
      <c r="AH369"/>
      <c r="AI369"/>
      <c r="AR369" s="125">
        <f t="shared" ref="AR369:AU369" si="91">AL4</f>
        <v>44819</v>
      </c>
      <c r="AS369" s="31">
        <f t="shared" si="91"/>
        <v>27830239.539999999</v>
      </c>
      <c r="AT369" s="31">
        <f t="shared" si="91"/>
        <v>5697376.1399999997</v>
      </c>
      <c r="AU369" s="126">
        <f t="shared" si="91"/>
        <v>33527615.68</v>
      </c>
      <c r="AV369" s="130">
        <f t="shared" si="51"/>
        <v>9</v>
      </c>
      <c r="AW369" s="130">
        <f t="shared" si="52"/>
        <v>2022</v>
      </c>
    </row>
    <row r="370" spans="3:49" x14ac:dyDescent="0.25">
      <c r="C370" s="45"/>
      <c r="D370" s="45"/>
      <c r="E370" s="45"/>
      <c r="H370" s="1"/>
      <c r="I370" s="6"/>
      <c r="J370" s="6"/>
      <c r="K370" s="6"/>
      <c r="N370" s="51"/>
      <c r="O370" s="6"/>
      <c r="P370" s="6"/>
      <c r="Q370" s="6"/>
      <c r="AA370" s="53"/>
      <c r="AB370" s="53"/>
      <c r="AC370" s="53"/>
      <c r="AF370"/>
      <c r="AG370"/>
      <c r="AH370"/>
      <c r="AI370"/>
      <c r="AR370" s="125">
        <f t="shared" ref="AR370:AU370" si="92">AL5</f>
        <v>45000</v>
      </c>
      <c r="AS370" s="31">
        <f t="shared" si="92"/>
        <v>27069357.98</v>
      </c>
      <c r="AT370" s="31">
        <f t="shared" si="92"/>
        <v>5275409.99</v>
      </c>
      <c r="AU370" s="126">
        <f t="shared" si="92"/>
        <v>32344767.969999999</v>
      </c>
      <c r="AV370" s="130">
        <f t="shared" si="51"/>
        <v>3</v>
      </c>
      <c r="AW370" s="130">
        <f t="shared" si="52"/>
        <v>2023</v>
      </c>
    </row>
    <row r="371" spans="3:49" x14ac:dyDescent="0.25">
      <c r="C371" s="45"/>
      <c r="D371" s="45"/>
      <c r="E371" s="45"/>
      <c r="H371" s="1"/>
      <c r="I371" s="6"/>
      <c r="J371" s="6"/>
      <c r="K371" s="6"/>
      <c r="N371" s="51"/>
      <c r="O371" s="6"/>
      <c r="P371" s="6"/>
      <c r="Q371" s="6"/>
      <c r="AA371" s="53"/>
      <c r="AB371" s="53"/>
      <c r="AC371" s="53"/>
      <c r="AF371"/>
      <c r="AG371"/>
      <c r="AH371"/>
      <c r="AI371"/>
      <c r="AR371" s="125">
        <f t="shared" ref="AR371:AU371" si="93">AL6</f>
        <v>45184</v>
      </c>
      <c r="AS371" s="31">
        <f t="shared" si="93"/>
        <v>54477258.079999998</v>
      </c>
      <c r="AT371" s="31">
        <f t="shared" si="93"/>
        <v>5216503.41</v>
      </c>
      <c r="AU371" s="126">
        <f t="shared" si="93"/>
        <v>59693761.490000002</v>
      </c>
      <c r="AV371" s="130">
        <f t="shared" si="51"/>
        <v>9</v>
      </c>
      <c r="AW371" s="130">
        <f t="shared" si="52"/>
        <v>2023</v>
      </c>
    </row>
    <row r="372" spans="3:49" x14ac:dyDescent="0.25">
      <c r="C372" s="45"/>
      <c r="D372" s="45"/>
      <c r="E372" s="45"/>
      <c r="H372" s="1"/>
      <c r="I372" s="6"/>
      <c r="J372" s="6"/>
      <c r="K372" s="6"/>
      <c r="N372" s="51"/>
      <c r="O372" s="6"/>
      <c r="P372" s="6"/>
      <c r="Q372" s="6"/>
      <c r="AA372" s="53"/>
      <c r="AB372" s="53"/>
      <c r="AC372" s="53"/>
      <c r="AF372"/>
      <c r="AG372"/>
      <c r="AH372"/>
      <c r="AI372"/>
      <c r="AR372" s="125">
        <f t="shared" ref="AR372:AU372" si="94">AL7</f>
        <v>45366</v>
      </c>
      <c r="AS372" s="31">
        <f t="shared" si="94"/>
        <v>54790729.609999999</v>
      </c>
      <c r="AT372" s="31">
        <f t="shared" si="94"/>
        <v>4826229.2</v>
      </c>
      <c r="AU372" s="126">
        <f t="shared" si="94"/>
        <v>59616958.810000002</v>
      </c>
      <c r="AV372" s="130">
        <f t="shared" si="51"/>
        <v>3</v>
      </c>
      <c r="AW372" s="130">
        <f t="shared" si="52"/>
        <v>2024</v>
      </c>
    </row>
    <row r="373" spans="3:49" x14ac:dyDescent="0.25">
      <c r="C373" s="45"/>
      <c r="D373" s="45"/>
      <c r="E373" s="45"/>
      <c r="H373" s="1"/>
      <c r="I373" s="6"/>
      <c r="J373" s="6"/>
      <c r="K373" s="6"/>
      <c r="N373" s="51"/>
      <c r="O373" s="6"/>
      <c r="P373" s="6"/>
      <c r="Q373" s="6"/>
      <c r="AA373" s="53"/>
      <c r="AB373" s="53"/>
      <c r="AC373" s="53"/>
      <c r="AF373"/>
      <c r="AG373"/>
      <c r="AH373"/>
      <c r="AI373"/>
      <c r="AR373" s="125">
        <f t="shared" ref="AR373:AU373" si="95">AL8</f>
        <v>45550</v>
      </c>
      <c r="AS373" s="31">
        <f t="shared" si="95"/>
        <v>55060631.829999998</v>
      </c>
      <c r="AT373" s="31">
        <f t="shared" si="95"/>
        <v>4532723.58</v>
      </c>
      <c r="AU373" s="126">
        <f t="shared" si="95"/>
        <v>59593355.409999996</v>
      </c>
      <c r="AV373" s="130">
        <f t="shared" si="51"/>
        <v>9</v>
      </c>
      <c r="AW373" s="130">
        <f t="shared" si="52"/>
        <v>2024</v>
      </c>
    </row>
    <row r="374" spans="3:49" x14ac:dyDescent="0.25">
      <c r="C374" s="45"/>
      <c r="D374" s="45"/>
      <c r="E374" s="45"/>
      <c r="H374" s="1"/>
      <c r="I374" s="6"/>
      <c r="J374" s="6"/>
      <c r="K374" s="6"/>
      <c r="N374" s="51"/>
      <c r="O374" s="6"/>
      <c r="P374" s="6"/>
      <c r="Q374" s="6"/>
      <c r="AA374" s="53"/>
      <c r="AB374" s="53"/>
      <c r="AC374" s="53"/>
      <c r="AF374"/>
      <c r="AG374"/>
      <c r="AH374"/>
      <c r="AI374"/>
      <c r="AR374" s="125">
        <f t="shared" ref="AR374:AU374" si="96">AL9</f>
        <v>45731</v>
      </c>
      <c r="AS374" s="31">
        <f t="shared" si="96"/>
        <v>55332720.280000001</v>
      </c>
      <c r="AT374" s="31">
        <f t="shared" si="96"/>
        <v>4126941.03</v>
      </c>
      <c r="AU374" s="126">
        <f t="shared" si="96"/>
        <v>59459661.310000002</v>
      </c>
      <c r="AV374" s="130">
        <f t="shared" si="51"/>
        <v>3</v>
      </c>
      <c r="AW374" s="130">
        <f t="shared" si="52"/>
        <v>2025</v>
      </c>
    </row>
    <row r="375" spans="3:49" x14ac:dyDescent="0.25">
      <c r="C375" s="45"/>
      <c r="D375" s="45"/>
      <c r="E375" s="45"/>
      <c r="H375" s="1"/>
      <c r="I375" s="6"/>
      <c r="J375" s="6"/>
      <c r="K375" s="6"/>
      <c r="N375" s="51"/>
      <c r="O375" s="6"/>
      <c r="P375" s="6"/>
      <c r="Q375" s="6"/>
      <c r="AA375" s="53"/>
      <c r="AB375" s="53"/>
      <c r="AC375" s="53"/>
      <c r="AF375"/>
      <c r="AG375"/>
      <c r="AH375"/>
      <c r="AI375"/>
      <c r="AR375" s="125">
        <f t="shared" ref="AR375:AU375" si="97">AL10</f>
        <v>45915</v>
      </c>
      <c r="AS375" s="31">
        <f t="shared" si="97"/>
        <v>55612336.07</v>
      </c>
      <c r="AT375" s="31">
        <f t="shared" si="97"/>
        <v>3856174.62</v>
      </c>
      <c r="AU375" s="126">
        <f t="shared" si="97"/>
        <v>59468510.689999998</v>
      </c>
      <c r="AV375" s="130">
        <f t="shared" si="51"/>
        <v>9</v>
      </c>
      <c r="AW375" s="130">
        <f t="shared" si="52"/>
        <v>2025</v>
      </c>
    </row>
    <row r="376" spans="3:49" x14ac:dyDescent="0.25">
      <c r="C376" s="45"/>
      <c r="D376" s="45"/>
      <c r="E376" s="45"/>
      <c r="H376" s="1"/>
      <c r="I376" s="6"/>
      <c r="J376" s="6"/>
      <c r="K376" s="6"/>
      <c r="N376" s="51"/>
      <c r="O376" s="6"/>
      <c r="P376" s="6"/>
      <c r="Q376" s="6"/>
      <c r="AA376" s="53"/>
      <c r="AB376" s="53"/>
      <c r="AC376" s="53"/>
      <c r="AF376"/>
      <c r="AG376"/>
      <c r="AH376"/>
      <c r="AI376"/>
      <c r="AR376" s="125">
        <f t="shared" ref="AR376:AU376" si="98">AL11</f>
        <v>46096</v>
      </c>
      <c r="AS376" s="31">
        <f t="shared" si="98"/>
        <v>55887599.57</v>
      </c>
      <c r="AT376" s="31">
        <f t="shared" si="98"/>
        <v>3449022.84</v>
      </c>
      <c r="AU376" s="126">
        <f t="shared" si="98"/>
        <v>59336622.409999996</v>
      </c>
      <c r="AV376" s="130">
        <f t="shared" si="51"/>
        <v>3</v>
      </c>
      <c r="AW376" s="130">
        <f t="shared" si="52"/>
        <v>2026</v>
      </c>
    </row>
    <row r="377" spans="3:49" x14ac:dyDescent="0.25">
      <c r="C377" s="45"/>
      <c r="D377" s="45"/>
      <c r="E377" s="45"/>
      <c r="H377" s="1"/>
      <c r="I377" s="6"/>
      <c r="J377" s="6"/>
      <c r="K377" s="6"/>
      <c r="N377" s="51"/>
      <c r="O377" s="6"/>
      <c r="P377" s="6"/>
      <c r="Q377" s="6"/>
      <c r="AA377" s="53"/>
      <c r="AB377" s="53"/>
      <c r="AC377" s="53"/>
      <c r="AF377"/>
      <c r="AG377"/>
      <c r="AH377"/>
      <c r="AI377"/>
      <c r="AR377" s="125">
        <f t="shared" ref="AR377:AU377" si="99">AL12</f>
        <v>46280</v>
      </c>
      <c r="AS377" s="31">
        <f t="shared" si="99"/>
        <v>56167350.530000001</v>
      </c>
      <c r="AT377" s="31">
        <f t="shared" si="99"/>
        <v>3152819.59</v>
      </c>
      <c r="AU377" s="126">
        <f t="shared" si="99"/>
        <v>59320170.119999997</v>
      </c>
      <c r="AV377" s="130">
        <f t="shared" si="51"/>
        <v>9</v>
      </c>
      <c r="AW377" s="130">
        <f t="shared" si="52"/>
        <v>2026</v>
      </c>
    </row>
    <row r="378" spans="3:49" x14ac:dyDescent="0.25">
      <c r="C378" s="45"/>
      <c r="D378" s="45"/>
      <c r="E378" s="45"/>
      <c r="H378" s="1"/>
      <c r="I378" s="6"/>
      <c r="J378" s="6"/>
      <c r="K378" s="6"/>
      <c r="N378" s="51"/>
      <c r="O378" s="6"/>
      <c r="P378" s="6"/>
      <c r="Q378" s="6"/>
      <c r="AA378" s="53"/>
      <c r="AB378" s="53"/>
      <c r="AC378" s="53"/>
      <c r="AF378"/>
      <c r="AG378"/>
      <c r="AH378"/>
      <c r="AI378"/>
      <c r="AR378" s="125">
        <f t="shared" ref="AR378:AU378" si="100">AL13</f>
        <v>46461</v>
      </c>
      <c r="AS378" s="31">
        <f t="shared" si="100"/>
        <v>56448603.109999999</v>
      </c>
      <c r="AT378" s="31">
        <f t="shared" si="100"/>
        <v>2750245.54</v>
      </c>
      <c r="AU378" s="126">
        <f t="shared" si="100"/>
        <v>59198848.649999999</v>
      </c>
      <c r="AV378" s="130">
        <f t="shared" si="51"/>
        <v>3</v>
      </c>
      <c r="AW378" s="130">
        <f t="shared" si="52"/>
        <v>2027</v>
      </c>
    </row>
    <row r="379" spans="3:49" x14ac:dyDescent="0.25">
      <c r="C379" s="45"/>
      <c r="D379" s="45"/>
      <c r="E379" s="45"/>
      <c r="H379" s="1"/>
      <c r="I379" s="6"/>
      <c r="J379" s="6"/>
      <c r="K379" s="6"/>
      <c r="N379" s="51"/>
      <c r="O379" s="6"/>
      <c r="P379" s="6"/>
      <c r="Q379" s="6"/>
      <c r="AA379" s="53"/>
      <c r="AB379" s="53"/>
      <c r="AC379" s="53"/>
      <c r="AF379"/>
      <c r="AG379"/>
      <c r="AH379"/>
      <c r="AI379"/>
      <c r="AR379" s="125">
        <f t="shared" ref="AR379:AU379" si="101">AL14</f>
        <v>46645</v>
      </c>
      <c r="AS379" s="31">
        <f t="shared" si="101"/>
        <v>56729024.030000001</v>
      </c>
      <c r="AT379" s="31">
        <f t="shared" si="101"/>
        <v>2435089.5</v>
      </c>
      <c r="AU379" s="126">
        <f t="shared" si="101"/>
        <v>59164113.530000001</v>
      </c>
      <c r="AV379" s="130">
        <f t="shared" si="51"/>
        <v>9</v>
      </c>
      <c r="AW379" s="130">
        <f t="shared" si="52"/>
        <v>2027</v>
      </c>
    </row>
    <row r="380" spans="3:49" x14ac:dyDescent="0.25">
      <c r="C380" s="45"/>
      <c r="D380" s="45"/>
      <c r="E380" s="45"/>
      <c r="H380" s="1"/>
      <c r="I380" s="6"/>
      <c r="J380" s="6"/>
      <c r="K380" s="6"/>
      <c r="N380" s="51"/>
      <c r="O380" s="6"/>
      <c r="P380" s="6"/>
      <c r="Q380" s="6"/>
      <c r="AA380" s="53"/>
      <c r="AB380" s="53"/>
      <c r="AC380" s="53"/>
      <c r="AF380"/>
      <c r="AG380"/>
      <c r="AH380"/>
      <c r="AI380"/>
      <c r="AR380" s="125">
        <f t="shared" ref="AR380:AU380" si="102">AL15</f>
        <v>46827</v>
      </c>
      <c r="AS380" s="31">
        <f t="shared" si="102"/>
        <v>57012061.439999998</v>
      </c>
      <c r="AT380" s="31">
        <f t="shared" si="102"/>
        <v>2045957.07</v>
      </c>
      <c r="AU380" s="126">
        <f t="shared" si="102"/>
        <v>59058018.509999998</v>
      </c>
      <c r="AV380" s="130">
        <f t="shared" si="51"/>
        <v>3</v>
      </c>
      <c r="AW380" s="130">
        <f t="shared" si="52"/>
        <v>2028</v>
      </c>
    </row>
    <row r="381" spans="3:49" x14ac:dyDescent="0.25">
      <c r="C381" s="45"/>
      <c r="D381" s="45"/>
      <c r="E381" s="45"/>
      <c r="H381" s="1"/>
      <c r="I381" s="6"/>
      <c r="J381" s="6"/>
      <c r="K381" s="6"/>
      <c r="N381" s="51"/>
      <c r="O381" s="6"/>
      <c r="P381" s="6"/>
      <c r="Q381" s="6"/>
      <c r="AA381" s="53"/>
      <c r="AB381" s="53"/>
      <c r="AC381" s="53"/>
      <c r="AF381"/>
      <c r="AG381"/>
      <c r="AH381"/>
      <c r="AI381"/>
      <c r="AR381" s="125">
        <f t="shared" ref="AR381:AU381" si="103">AL16</f>
        <v>47011</v>
      </c>
      <c r="AS381" s="31">
        <f t="shared" si="103"/>
        <v>28648722.73</v>
      </c>
      <c r="AT381" s="31">
        <f t="shared" si="103"/>
        <v>1698070.88</v>
      </c>
      <c r="AU381" s="126">
        <f t="shared" si="103"/>
        <v>30346793.609999999</v>
      </c>
      <c r="AV381" s="130">
        <f t="shared" si="51"/>
        <v>9</v>
      </c>
      <c r="AW381" s="130">
        <f t="shared" si="52"/>
        <v>2028</v>
      </c>
    </row>
    <row r="382" spans="3:49" x14ac:dyDescent="0.25">
      <c r="C382" s="45"/>
      <c r="D382" s="45"/>
      <c r="E382" s="45"/>
      <c r="H382" s="1"/>
      <c r="I382" s="6"/>
      <c r="J382" s="6"/>
      <c r="K382" s="6"/>
      <c r="N382" s="51"/>
      <c r="O382" s="6"/>
      <c r="P382" s="6"/>
      <c r="Q382" s="6"/>
      <c r="AA382" s="53"/>
      <c r="AB382" s="53"/>
      <c r="AC382" s="53"/>
      <c r="AF382"/>
      <c r="AG382"/>
      <c r="AH382"/>
      <c r="AI382"/>
      <c r="AR382" s="125">
        <f t="shared" ref="AR382:AU382" si="104">AL17</f>
        <v>47192</v>
      </c>
      <c r="AS382" s="31">
        <f t="shared" si="104"/>
        <v>28792178.449999999</v>
      </c>
      <c r="AT382" s="31">
        <f t="shared" si="104"/>
        <v>1493870.37</v>
      </c>
      <c r="AU382" s="126">
        <f t="shared" si="104"/>
        <v>30286048.82</v>
      </c>
      <c r="AV382" s="130">
        <f t="shared" si="51"/>
        <v>3</v>
      </c>
      <c r="AW382" s="130">
        <f t="shared" si="52"/>
        <v>2029</v>
      </c>
    </row>
    <row r="383" spans="3:49" x14ac:dyDescent="0.25">
      <c r="C383" s="45"/>
      <c r="D383" s="45"/>
      <c r="E383" s="45"/>
      <c r="H383" s="1"/>
      <c r="I383" s="6"/>
      <c r="J383" s="6"/>
      <c r="K383" s="6"/>
      <c r="N383" s="51"/>
      <c r="O383" s="6"/>
      <c r="P383" s="6"/>
      <c r="Q383" s="6"/>
      <c r="AA383" s="53"/>
      <c r="AB383" s="53"/>
      <c r="AC383" s="53"/>
      <c r="AF383"/>
      <c r="AG383"/>
      <c r="AH383"/>
      <c r="AI383"/>
      <c r="AR383" s="125">
        <f t="shared" ref="AR383:AU383" si="105">AL18</f>
        <v>47376</v>
      </c>
      <c r="AS383" s="31">
        <f t="shared" si="105"/>
        <v>28934578.579999998</v>
      </c>
      <c r="AT383" s="31">
        <f t="shared" si="105"/>
        <v>1337554.42</v>
      </c>
      <c r="AU383" s="126">
        <f t="shared" si="105"/>
        <v>30272133</v>
      </c>
      <c r="AV383" s="130">
        <f t="shared" si="51"/>
        <v>9</v>
      </c>
      <c r="AW383" s="130">
        <f t="shared" si="52"/>
        <v>2029</v>
      </c>
    </row>
    <row r="384" spans="3:49" x14ac:dyDescent="0.25">
      <c r="C384" s="45"/>
      <c r="D384" s="45"/>
      <c r="E384" s="45"/>
      <c r="H384" s="1"/>
      <c r="I384" s="6"/>
      <c r="J384" s="6"/>
      <c r="K384" s="6"/>
      <c r="N384" s="51"/>
      <c r="O384" s="6"/>
      <c r="P384" s="6"/>
      <c r="Q384" s="6"/>
      <c r="AA384" s="53"/>
      <c r="AB384" s="53"/>
      <c r="AC384" s="53"/>
      <c r="AF384"/>
      <c r="AG384"/>
      <c r="AH384"/>
      <c r="AI384"/>
      <c r="AR384" s="125">
        <f t="shared" ref="AR384:AU384" si="106">AL19</f>
        <v>47557</v>
      </c>
      <c r="AS384" s="31">
        <f t="shared" si="106"/>
        <v>29078891.579999998</v>
      </c>
      <c r="AT384" s="31">
        <f t="shared" si="106"/>
        <v>1133407.55</v>
      </c>
      <c r="AU384" s="126">
        <f t="shared" si="106"/>
        <v>30212299.129999999</v>
      </c>
      <c r="AV384" s="130">
        <f t="shared" si="51"/>
        <v>3</v>
      </c>
      <c r="AW384" s="130">
        <f t="shared" si="52"/>
        <v>2030</v>
      </c>
    </row>
    <row r="385" spans="3:49" x14ac:dyDescent="0.25">
      <c r="C385" s="45"/>
      <c r="D385" s="45"/>
      <c r="E385" s="45"/>
      <c r="H385" s="1"/>
      <c r="I385" s="6"/>
      <c r="J385" s="6"/>
      <c r="K385" s="6"/>
      <c r="N385" s="51"/>
      <c r="O385" s="6"/>
      <c r="P385" s="6"/>
      <c r="Q385" s="6"/>
      <c r="AA385" s="53"/>
      <c r="AB385" s="53"/>
      <c r="AC385" s="53"/>
      <c r="AF385"/>
      <c r="AG385"/>
      <c r="AH385"/>
      <c r="AI385"/>
      <c r="AR385" s="125">
        <f t="shared" ref="AR385:AU385" si="107">AL20</f>
        <v>47741</v>
      </c>
      <c r="AS385" s="31">
        <f t="shared" si="107"/>
        <v>29223985.09</v>
      </c>
      <c r="AT385" s="31">
        <f t="shared" si="107"/>
        <v>964951.97</v>
      </c>
      <c r="AU385" s="126">
        <f t="shared" si="107"/>
        <v>30188937.059999999</v>
      </c>
      <c r="AV385" s="130">
        <f t="shared" si="51"/>
        <v>9</v>
      </c>
      <c r="AW385" s="130">
        <f t="shared" si="52"/>
        <v>2030</v>
      </c>
    </row>
    <row r="386" spans="3:49" x14ac:dyDescent="0.25">
      <c r="C386" s="45"/>
      <c r="D386" s="45"/>
      <c r="E386" s="45"/>
      <c r="H386" s="1"/>
      <c r="I386" s="6"/>
      <c r="J386" s="6"/>
      <c r="K386" s="6"/>
      <c r="N386" s="51"/>
      <c r="O386" s="6"/>
      <c r="P386" s="6"/>
      <c r="Q386" s="6"/>
      <c r="AA386" s="53"/>
      <c r="AB386" s="53"/>
      <c r="AC386" s="53"/>
      <c r="AF386"/>
      <c r="AG386"/>
      <c r="AH386"/>
      <c r="AI386"/>
      <c r="AR386" s="125">
        <f t="shared" ref="AR386:AU386" si="108">AL21</f>
        <v>47922</v>
      </c>
      <c r="AS386" s="31">
        <f t="shared" si="108"/>
        <v>29369741.530000001</v>
      </c>
      <c r="AT386" s="31">
        <f t="shared" si="108"/>
        <v>763162.69</v>
      </c>
      <c r="AU386" s="126">
        <f t="shared" si="108"/>
        <v>30132904.219999999</v>
      </c>
      <c r="AV386" s="130">
        <f t="shared" si="51"/>
        <v>3</v>
      </c>
      <c r="AW386" s="130">
        <f t="shared" si="52"/>
        <v>2031</v>
      </c>
    </row>
    <row r="387" spans="3:49" x14ac:dyDescent="0.25">
      <c r="C387" s="45"/>
      <c r="D387" s="45"/>
      <c r="E387" s="45"/>
      <c r="H387" s="1"/>
      <c r="I387" s="6"/>
      <c r="J387" s="6"/>
      <c r="K387" s="6"/>
      <c r="N387" s="51"/>
      <c r="O387" s="6"/>
      <c r="P387" s="6"/>
      <c r="Q387" s="6"/>
      <c r="AA387" s="53"/>
      <c r="AB387" s="53"/>
      <c r="AC387" s="53"/>
      <c r="AF387"/>
      <c r="AG387"/>
      <c r="AH387"/>
      <c r="AI387"/>
      <c r="AR387" s="127">
        <f t="shared" ref="AR387:AU387" si="109">AL22</f>
        <v>48106</v>
      </c>
      <c r="AS387" s="121">
        <f t="shared" si="109"/>
        <v>29516807.68</v>
      </c>
      <c r="AT387" s="121">
        <f t="shared" si="109"/>
        <v>584772.41</v>
      </c>
      <c r="AU387" s="128">
        <f t="shared" si="109"/>
        <v>30101580.09</v>
      </c>
      <c r="AV387" s="130">
        <f t="shared" si="51"/>
        <v>9</v>
      </c>
      <c r="AW387" s="130">
        <f t="shared" si="52"/>
        <v>2031</v>
      </c>
    </row>
    <row r="388" spans="3:49" x14ac:dyDescent="0.25">
      <c r="C388" s="45"/>
      <c r="D388" s="45"/>
      <c r="E388" s="45"/>
      <c r="H388" s="1"/>
      <c r="I388" s="6"/>
      <c r="J388" s="6"/>
      <c r="K388" s="6"/>
      <c r="N388" s="51"/>
      <c r="O388" s="6"/>
      <c r="P388" s="6"/>
      <c r="Q388" s="6"/>
      <c r="AA388" s="53"/>
      <c r="AB388" s="53"/>
      <c r="AC388" s="53"/>
      <c r="AF388"/>
      <c r="AG388"/>
      <c r="AH388"/>
      <c r="AI388"/>
      <c r="AR388" s="1"/>
      <c r="AS388" s="31"/>
      <c r="AT388" s="31"/>
      <c r="AU388" s="31"/>
    </row>
    <row r="389" spans="3:49" x14ac:dyDescent="0.25">
      <c r="C389" s="45"/>
      <c r="D389" s="45"/>
      <c r="E389" s="45"/>
      <c r="H389" s="1"/>
      <c r="I389" s="6"/>
      <c r="J389" s="6"/>
      <c r="K389" s="6"/>
      <c r="N389" s="51"/>
      <c r="O389" s="6"/>
      <c r="P389" s="6"/>
      <c r="Q389" s="6"/>
      <c r="AA389" s="53"/>
      <c r="AB389" s="53"/>
      <c r="AC389" s="53"/>
      <c r="AF389"/>
      <c r="AG389"/>
      <c r="AH389"/>
      <c r="AI389"/>
      <c r="AR389" s="1"/>
      <c r="AS389" s="31"/>
      <c r="AT389" s="31"/>
      <c r="AU389" s="31"/>
    </row>
    <row r="390" spans="3:49" x14ac:dyDescent="0.25">
      <c r="C390" s="45"/>
      <c r="D390" s="45"/>
      <c r="E390" s="45"/>
      <c r="H390" s="1"/>
      <c r="I390" s="6"/>
      <c r="J390" s="6"/>
      <c r="K390" s="6"/>
      <c r="N390" s="51"/>
      <c r="O390" s="6"/>
      <c r="P390" s="6"/>
      <c r="Q390" s="6"/>
      <c r="AA390" s="53"/>
      <c r="AB390" s="53"/>
      <c r="AC390" s="53"/>
      <c r="AF390"/>
      <c r="AG390"/>
      <c r="AH390"/>
      <c r="AI390"/>
    </row>
    <row r="391" spans="3:49" x14ac:dyDescent="0.25">
      <c r="C391" s="45"/>
      <c r="D391" s="45"/>
      <c r="E391" s="45"/>
      <c r="H391" s="1"/>
      <c r="I391" s="6"/>
      <c r="J391" s="6"/>
      <c r="K391" s="6"/>
      <c r="N391" s="51"/>
      <c r="O391" s="6"/>
      <c r="P391" s="6"/>
      <c r="Q391" s="6"/>
      <c r="AA391" s="53"/>
      <c r="AB391" s="53"/>
      <c r="AC391" s="53"/>
      <c r="AF391"/>
      <c r="AG391"/>
      <c r="AH391"/>
      <c r="AI391"/>
    </row>
    <row r="392" spans="3:49" x14ac:dyDescent="0.25">
      <c r="C392" s="45"/>
      <c r="D392" s="45"/>
      <c r="E392" s="45"/>
      <c r="H392" s="1"/>
      <c r="I392" s="6"/>
      <c r="J392" s="6"/>
      <c r="K392" s="6"/>
      <c r="N392" s="51"/>
      <c r="O392" s="6"/>
      <c r="P392" s="6"/>
      <c r="Q392" s="6"/>
      <c r="AA392" s="53"/>
      <c r="AB392" s="53"/>
      <c r="AC392" s="53"/>
      <c r="AF392"/>
      <c r="AG392"/>
      <c r="AH392"/>
      <c r="AI392"/>
    </row>
    <row r="393" spans="3:49" x14ac:dyDescent="0.25">
      <c r="C393" s="45"/>
      <c r="D393" s="45"/>
      <c r="E393" s="45"/>
      <c r="H393" s="1"/>
      <c r="I393" s="6"/>
      <c r="J393" s="6"/>
      <c r="K393" s="6"/>
      <c r="N393" s="51"/>
      <c r="O393" s="6"/>
      <c r="P393" s="6"/>
      <c r="Q393" s="6"/>
      <c r="AA393" s="53"/>
      <c r="AB393" s="53"/>
      <c r="AC393" s="53"/>
      <c r="AF393"/>
      <c r="AG393"/>
      <c r="AH393"/>
      <c r="AI393"/>
    </row>
    <row r="394" spans="3:49" x14ac:dyDescent="0.25">
      <c r="C394" s="45"/>
      <c r="D394" s="45"/>
      <c r="E394" s="45"/>
      <c r="H394" s="1"/>
      <c r="I394" s="6"/>
      <c r="J394" s="6"/>
      <c r="K394" s="6"/>
      <c r="N394" s="51"/>
      <c r="O394" s="6"/>
      <c r="P394" s="6"/>
      <c r="Q394" s="6"/>
      <c r="AA394" s="53"/>
      <c r="AB394" s="53"/>
      <c r="AC394" s="53"/>
      <c r="AF394"/>
      <c r="AG394"/>
      <c r="AH394"/>
      <c r="AI394"/>
    </row>
    <row r="395" spans="3:49" x14ac:dyDescent="0.25">
      <c r="C395" s="45"/>
      <c r="D395" s="45"/>
      <c r="E395" s="45"/>
      <c r="H395" s="1"/>
      <c r="I395" s="6"/>
      <c r="J395" s="6"/>
      <c r="K395" s="6"/>
      <c r="N395" s="51"/>
      <c r="O395" s="6"/>
      <c r="P395" s="6"/>
      <c r="Q395" s="6"/>
      <c r="AA395" s="53"/>
      <c r="AB395" s="53"/>
      <c r="AC395" s="53"/>
      <c r="AF395"/>
      <c r="AG395"/>
      <c r="AH395"/>
      <c r="AI395"/>
    </row>
    <row r="396" spans="3:49" x14ac:dyDescent="0.25">
      <c r="C396" s="45"/>
      <c r="D396" s="45"/>
      <c r="E396" s="45"/>
      <c r="H396" s="1"/>
      <c r="I396" s="6"/>
      <c r="J396" s="6"/>
      <c r="K396" s="6"/>
      <c r="N396" s="51"/>
      <c r="O396" s="6"/>
      <c r="P396" s="6"/>
      <c r="Q396" s="6"/>
      <c r="AA396" s="53"/>
      <c r="AB396" s="53"/>
      <c r="AC396" s="53"/>
      <c r="AF396"/>
      <c r="AG396"/>
      <c r="AH396"/>
      <c r="AI396"/>
    </row>
    <row r="397" spans="3:49" x14ac:dyDescent="0.25">
      <c r="C397" s="45"/>
      <c r="D397" s="45"/>
      <c r="E397" s="45"/>
      <c r="H397" s="1"/>
      <c r="I397" s="6"/>
      <c r="J397" s="6"/>
      <c r="K397" s="6"/>
      <c r="N397" s="51"/>
      <c r="O397" s="6"/>
      <c r="P397" s="6"/>
      <c r="Q397" s="6"/>
      <c r="AA397" s="53"/>
      <c r="AB397" s="53"/>
      <c r="AC397" s="53"/>
      <c r="AF397"/>
      <c r="AG397"/>
      <c r="AH397"/>
      <c r="AI397"/>
    </row>
    <row r="398" spans="3:49" x14ac:dyDescent="0.25">
      <c r="C398" s="45"/>
      <c r="D398" s="45"/>
      <c r="E398" s="45"/>
      <c r="H398" s="1"/>
      <c r="I398" s="6"/>
      <c r="J398" s="6"/>
      <c r="K398" s="6"/>
      <c r="N398" s="51"/>
      <c r="O398" s="6"/>
      <c r="P398" s="6"/>
      <c r="Q398" s="6"/>
      <c r="AA398" s="53"/>
      <c r="AB398" s="53"/>
      <c r="AC398" s="53"/>
      <c r="AF398"/>
      <c r="AG398"/>
      <c r="AH398"/>
      <c r="AI398"/>
    </row>
    <row r="399" spans="3:49" x14ac:dyDescent="0.25">
      <c r="C399" s="45"/>
      <c r="D399" s="45"/>
      <c r="E399" s="45"/>
      <c r="H399" s="1"/>
      <c r="I399" s="6"/>
      <c r="J399" s="6"/>
      <c r="K399" s="6"/>
      <c r="N399" s="51"/>
      <c r="O399" s="6"/>
      <c r="P399" s="6"/>
      <c r="Q399" s="6"/>
      <c r="AA399" s="53"/>
      <c r="AB399" s="53"/>
      <c r="AC399" s="53"/>
      <c r="AF399"/>
      <c r="AG399"/>
      <c r="AH399"/>
      <c r="AI399"/>
    </row>
    <row r="400" spans="3:49" x14ac:dyDescent="0.25">
      <c r="C400" s="45"/>
      <c r="D400" s="45"/>
      <c r="E400" s="45"/>
      <c r="H400" s="1"/>
      <c r="I400" s="6"/>
      <c r="J400" s="6"/>
      <c r="K400" s="6"/>
      <c r="N400" s="51"/>
      <c r="O400" s="6"/>
      <c r="P400" s="6"/>
      <c r="Q400" s="6"/>
      <c r="AA400" s="53"/>
      <c r="AB400" s="53"/>
      <c r="AC400" s="53"/>
      <c r="AF400"/>
      <c r="AG400"/>
      <c r="AH400"/>
      <c r="AI400"/>
    </row>
    <row r="401" spans="3:35" x14ac:dyDescent="0.25">
      <c r="C401" s="45"/>
      <c r="D401" s="45"/>
      <c r="E401" s="45"/>
      <c r="H401" s="1"/>
      <c r="I401" s="6"/>
      <c r="J401" s="6"/>
      <c r="K401" s="6"/>
      <c r="N401" s="51"/>
      <c r="O401" s="6"/>
      <c r="P401" s="6"/>
      <c r="Q401" s="6"/>
      <c r="AA401" s="53"/>
      <c r="AB401" s="53"/>
      <c r="AC401" s="53"/>
      <c r="AF401"/>
      <c r="AG401"/>
      <c r="AH401"/>
      <c r="AI401"/>
    </row>
    <row r="402" spans="3:35" x14ac:dyDescent="0.25">
      <c r="C402" s="45"/>
      <c r="D402" s="45"/>
      <c r="E402" s="45"/>
      <c r="H402" s="1"/>
      <c r="I402" s="6"/>
      <c r="J402" s="6"/>
      <c r="K402" s="6"/>
      <c r="N402" s="51"/>
      <c r="O402" s="6"/>
      <c r="P402" s="6"/>
      <c r="Q402" s="6"/>
      <c r="AA402" s="53"/>
      <c r="AB402" s="53"/>
      <c r="AC402" s="53"/>
      <c r="AF402"/>
      <c r="AG402"/>
      <c r="AH402"/>
      <c r="AI402"/>
    </row>
    <row r="403" spans="3:35" x14ac:dyDescent="0.25">
      <c r="C403" s="45"/>
      <c r="D403" s="45"/>
      <c r="E403" s="45"/>
      <c r="H403" s="1"/>
      <c r="I403" s="6"/>
      <c r="J403" s="6"/>
      <c r="K403" s="6"/>
      <c r="N403" s="51"/>
      <c r="O403" s="6"/>
      <c r="P403" s="6"/>
      <c r="Q403" s="6"/>
      <c r="AA403" s="53"/>
      <c r="AB403" s="53"/>
      <c r="AC403" s="53"/>
      <c r="AF403"/>
      <c r="AG403"/>
      <c r="AH403"/>
      <c r="AI403"/>
    </row>
    <row r="404" spans="3:35" x14ac:dyDescent="0.25">
      <c r="C404" s="45"/>
      <c r="D404" s="45"/>
      <c r="E404" s="45"/>
      <c r="H404" s="1"/>
      <c r="I404" s="6"/>
      <c r="J404" s="6"/>
      <c r="K404" s="6"/>
      <c r="N404" s="51"/>
      <c r="O404" s="6"/>
      <c r="P404" s="6"/>
      <c r="Q404" s="6"/>
      <c r="AA404" s="53"/>
      <c r="AB404" s="53"/>
      <c r="AC404" s="53"/>
      <c r="AF404"/>
      <c r="AG404"/>
      <c r="AH404"/>
      <c r="AI404"/>
    </row>
    <row r="405" spans="3:35" x14ac:dyDescent="0.25">
      <c r="C405" s="45"/>
      <c r="D405" s="45"/>
      <c r="E405" s="45"/>
      <c r="H405" s="1"/>
      <c r="I405" s="6"/>
      <c r="J405" s="6"/>
      <c r="K405" s="6"/>
      <c r="N405" s="51"/>
      <c r="O405" s="6"/>
      <c r="P405" s="6"/>
      <c r="Q405" s="6"/>
      <c r="AA405" s="53"/>
      <c r="AB405" s="53"/>
      <c r="AC405" s="53"/>
      <c r="AF405"/>
      <c r="AG405"/>
      <c r="AH405"/>
      <c r="AI405"/>
    </row>
    <row r="406" spans="3:35" x14ac:dyDescent="0.25">
      <c r="C406" s="45"/>
      <c r="D406" s="45"/>
      <c r="E406" s="45"/>
      <c r="H406" s="1"/>
      <c r="I406" s="6"/>
      <c r="J406" s="6"/>
      <c r="K406" s="6"/>
      <c r="N406" s="51"/>
      <c r="O406" s="6"/>
      <c r="P406" s="6"/>
      <c r="Q406" s="6"/>
      <c r="AA406" s="53"/>
      <c r="AB406" s="53"/>
      <c r="AC406" s="53"/>
      <c r="AF406"/>
      <c r="AG406"/>
      <c r="AH406"/>
      <c r="AI406"/>
    </row>
    <row r="407" spans="3:35" x14ac:dyDescent="0.25">
      <c r="C407" s="45"/>
      <c r="D407" s="45"/>
      <c r="E407" s="45"/>
      <c r="H407" s="1"/>
      <c r="I407" s="6"/>
      <c r="J407" s="6"/>
      <c r="K407" s="6"/>
      <c r="N407" s="51"/>
      <c r="O407" s="6"/>
      <c r="P407" s="6"/>
      <c r="Q407" s="6"/>
      <c r="AA407" s="53"/>
      <c r="AB407" s="53"/>
      <c r="AC407" s="53"/>
      <c r="AF407"/>
      <c r="AG407"/>
      <c r="AH407"/>
      <c r="AI407"/>
    </row>
    <row r="408" spans="3:35" x14ac:dyDescent="0.25">
      <c r="C408" s="45"/>
      <c r="D408" s="45"/>
      <c r="E408" s="45"/>
      <c r="H408" s="1"/>
      <c r="I408" s="6"/>
      <c r="J408" s="6"/>
      <c r="K408" s="6"/>
      <c r="N408" s="51"/>
      <c r="O408" s="6"/>
      <c r="P408" s="6"/>
      <c r="Q408" s="6"/>
      <c r="AA408" s="53"/>
      <c r="AB408" s="53"/>
      <c r="AC408" s="53"/>
      <c r="AF408"/>
      <c r="AG408"/>
      <c r="AH408"/>
      <c r="AI408"/>
    </row>
    <row r="409" spans="3:35" x14ac:dyDescent="0.25">
      <c r="C409" s="45"/>
      <c r="D409" s="45"/>
      <c r="E409" s="45"/>
      <c r="H409" s="1"/>
      <c r="I409" s="6"/>
      <c r="J409" s="6"/>
      <c r="K409" s="6"/>
      <c r="N409" s="51"/>
      <c r="O409" s="6"/>
      <c r="P409" s="6"/>
      <c r="Q409" s="6"/>
      <c r="AA409" s="53"/>
      <c r="AB409" s="53"/>
      <c r="AC409" s="53"/>
      <c r="AF409"/>
      <c r="AG409"/>
      <c r="AH409"/>
      <c r="AI409"/>
    </row>
    <row r="410" spans="3:35" x14ac:dyDescent="0.25">
      <c r="C410" s="45"/>
      <c r="D410" s="45"/>
      <c r="E410" s="45"/>
      <c r="H410" s="1"/>
      <c r="I410" s="6"/>
      <c r="J410" s="6"/>
      <c r="K410" s="6"/>
      <c r="N410" s="51"/>
      <c r="O410" s="6"/>
      <c r="P410" s="6"/>
      <c r="Q410" s="6"/>
      <c r="AA410" s="53"/>
      <c r="AB410" s="53"/>
      <c r="AC410" s="53"/>
      <c r="AF410"/>
      <c r="AG410"/>
      <c r="AH410"/>
      <c r="AI410"/>
    </row>
    <row r="411" spans="3:35" x14ac:dyDescent="0.25">
      <c r="C411" s="45"/>
      <c r="D411" s="45"/>
      <c r="E411" s="45"/>
      <c r="H411" s="1"/>
      <c r="I411" s="6"/>
      <c r="J411" s="6"/>
      <c r="K411" s="6"/>
      <c r="N411" s="51"/>
      <c r="O411" s="6"/>
      <c r="P411" s="6"/>
      <c r="Q411" s="6"/>
      <c r="AA411" s="53"/>
      <c r="AB411" s="53"/>
      <c r="AC411" s="53"/>
      <c r="AF411"/>
      <c r="AG411"/>
      <c r="AH411"/>
      <c r="AI411"/>
    </row>
    <row r="412" spans="3:35" x14ac:dyDescent="0.25">
      <c r="C412" s="45"/>
      <c r="D412" s="45"/>
      <c r="E412" s="45"/>
      <c r="H412" s="1"/>
      <c r="I412" s="6"/>
      <c r="J412" s="6"/>
      <c r="K412" s="6"/>
      <c r="N412" s="51"/>
      <c r="O412" s="6"/>
      <c r="P412" s="6"/>
      <c r="Q412" s="6"/>
      <c r="AA412" s="53"/>
      <c r="AB412" s="53"/>
      <c r="AC412" s="53"/>
      <c r="AF412"/>
      <c r="AG412"/>
      <c r="AH412"/>
      <c r="AI412"/>
    </row>
    <row r="413" spans="3:35" x14ac:dyDescent="0.25">
      <c r="C413" s="45"/>
      <c r="D413" s="45"/>
      <c r="E413" s="45"/>
      <c r="H413" s="1"/>
      <c r="I413" s="6"/>
      <c r="J413" s="6"/>
      <c r="K413" s="6"/>
      <c r="N413" s="51"/>
      <c r="O413" s="6"/>
      <c r="P413" s="6"/>
      <c r="Q413" s="6"/>
      <c r="AA413" s="53"/>
      <c r="AB413" s="53"/>
      <c r="AC413" s="53"/>
      <c r="AF413"/>
      <c r="AG413"/>
      <c r="AH413"/>
      <c r="AI413"/>
    </row>
    <row r="414" spans="3:35" x14ac:dyDescent="0.25">
      <c r="C414" s="45"/>
      <c r="D414" s="45"/>
      <c r="E414" s="45"/>
      <c r="H414" s="1"/>
      <c r="I414" s="6"/>
      <c r="J414" s="6"/>
      <c r="K414" s="6"/>
      <c r="N414" s="51"/>
      <c r="O414" s="6"/>
      <c r="P414" s="6"/>
      <c r="Q414" s="6"/>
      <c r="AA414" s="53"/>
      <c r="AB414" s="53"/>
      <c r="AC414" s="53"/>
      <c r="AF414"/>
      <c r="AG414"/>
      <c r="AH414"/>
      <c r="AI414"/>
    </row>
    <row r="415" spans="3:35" x14ac:dyDescent="0.25">
      <c r="C415" s="45"/>
      <c r="D415" s="45"/>
      <c r="E415" s="45"/>
      <c r="H415" s="1"/>
      <c r="I415" s="6"/>
      <c r="J415" s="6"/>
      <c r="K415" s="6"/>
      <c r="N415" s="51"/>
      <c r="O415" s="6"/>
      <c r="P415" s="6"/>
      <c r="Q415" s="6"/>
      <c r="AA415" s="53"/>
      <c r="AB415" s="53"/>
      <c r="AC415" s="53"/>
      <c r="AF415"/>
      <c r="AG415"/>
      <c r="AH415"/>
      <c r="AI415"/>
    </row>
    <row r="416" spans="3:35" x14ac:dyDescent="0.25">
      <c r="C416" s="45"/>
      <c r="D416" s="45"/>
      <c r="E416" s="45"/>
      <c r="H416" s="1"/>
      <c r="I416" s="6"/>
      <c r="J416" s="6"/>
      <c r="K416" s="6"/>
      <c r="N416" s="51"/>
      <c r="O416" s="6"/>
      <c r="P416" s="6"/>
      <c r="Q416" s="6"/>
      <c r="AA416" s="53"/>
      <c r="AB416" s="53"/>
      <c r="AC416" s="53"/>
      <c r="AF416"/>
      <c r="AG416"/>
      <c r="AH416"/>
      <c r="AI416"/>
    </row>
    <row r="417" spans="3:35" x14ac:dyDescent="0.25">
      <c r="C417" s="45"/>
      <c r="D417" s="45"/>
      <c r="E417" s="45"/>
      <c r="H417" s="1"/>
      <c r="I417" s="6"/>
      <c r="J417" s="6"/>
      <c r="K417" s="6"/>
      <c r="N417" s="51"/>
      <c r="O417" s="6"/>
      <c r="P417" s="6"/>
      <c r="Q417" s="6"/>
      <c r="AA417" s="53"/>
      <c r="AB417" s="53"/>
      <c r="AC417" s="53"/>
      <c r="AF417"/>
      <c r="AG417"/>
      <c r="AH417"/>
      <c r="AI417"/>
    </row>
    <row r="418" spans="3:35" x14ac:dyDescent="0.25">
      <c r="C418" s="45"/>
      <c r="D418" s="45"/>
      <c r="E418" s="45"/>
      <c r="H418" s="1"/>
      <c r="I418" s="6"/>
      <c r="J418" s="6"/>
      <c r="K418" s="6"/>
      <c r="N418" s="51"/>
      <c r="O418" s="6"/>
      <c r="P418" s="6"/>
      <c r="Q418" s="6"/>
      <c r="AA418" s="53"/>
      <c r="AB418" s="53"/>
      <c r="AC418" s="53"/>
      <c r="AF418"/>
      <c r="AG418"/>
      <c r="AH418"/>
      <c r="AI418"/>
    </row>
    <row r="419" spans="3:35" x14ac:dyDescent="0.25">
      <c r="C419" s="45"/>
      <c r="D419" s="45"/>
      <c r="E419" s="45"/>
      <c r="H419" s="1"/>
      <c r="I419" s="6"/>
      <c r="J419" s="6"/>
      <c r="K419" s="6"/>
      <c r="N419" s="51"/>
      <c r="O419" s="6"/>
      <c r="P419" s="6"/>
      <c r="Q419" s="6"/>
      <c r="AA419" s="53"/>
      <c r="AB419" s="53"/>
      <c r="AC419" s="53"/>
      <c r="AF419"/>
      <c r="AG419"/>
      <c r="AH419"/>
      <c r="AI419"/>
    </row>
    <row r="420" spans="3:35" x14ac:dyDescent="0.25">
      <c r="C420" s="45"/>
      <c r="D420" s="45"/>
      <c r="E420" s="45"/>
      <c r="H420" s="1"/>
      <c r="I420" s="6"/>
      <c r="J420" s="6"/>
      <c r="K420" s="6"/>
      <c r="N420" s="51"/>
      <c r="O420" s="6"/>
      <c r="P420" s="6"/>
      <c r="Q420" s="6"/>
      <c r="AA420" s="53"/>
      <c r="AB420" s="53"/>
      <c r="AC420" s="53"/>
      <c r="AF420"/>
      <c r="AG420"/>
      <c r="AH420"/>
      <c r="AI420"/>
    </row>
    <row r="421" spans="3:35" x14ac:dyDescent="0.25">
      <c r="C421" s="45"/>
      <c r="D421" s="45"/>
      <c r="E421" s="45"/>
      <c r="H421" s="1"/>
      <c r="I421" s="6"/>
      <c r="J421" s="6"/>
      <c r="K421" s="6"/>
      <c r="N421" s="51"/>
      <c r="O421" s="6"/>
      <c r="P421" s="6"/>
      <c r="Q421" s="6"/>
      <c r="AA421" s="53"/>
      <c r="AB421" s="53"/>
      <c r="AC421" s="53"/>
      <c r="AF421"/>
      <c r="AG421"/>
      <c r="AH421"/>
      <c r="AI421"/>
    </row>
    <row r="422" spans="3:35" x14ac:dyDescent="0.25">
      <c r="C422" s="45"/>
      <c r="D422" s="45"/>
      <c r="E422" s="45"/>
      <c r="H422" s="1"/>
      <c r="I422" s="6"/>
      <c r="J422" s="6"/>
      <c r="K422" s="6"/>
      <c r="N422" s="51"/>
      <c r="O422" s="6"/>
      <c r="P422" s="6"/>
      <c r="Q422" s="6"/>
      <c r="AA422" s="53"/>
      <c r="AB422" s="53"/>
      <c r="AC422" s="53"/>
      <c r="AF422"/>
      <c r="AG422"/>
      <c r="AH422"/>
      <c r="AI422"/>
    </row>
    <row r="423" spans="3:35" x14ac:dyDescent="0.25">
      <c r="C423" s="45"/>
      <c r="D423" s="45"/>
      <c r="E423" s="45"/>
      <c r="H423" s="1"/>
      <c r="I423" s="6"/>
      <c r="J423" s="6"/>
      <c r="K423" s="6"/>
      <c r="N423" s="51"/>
      <c r="O423" s="6"/>
      <c r="P423" s="6"/>
      <c r="Q423" s="6"/>
      <c r="AA423" s="53"/>
      <c r="AB423" s="53"/>
      <c r="AC423" s="53"/>
      <c r="AF423"/>
      <c r="AG423"/>
      <c r="AH423"/>
      <c r="AI423"/>
    </row>
    <row r="424" spans="3:35" x14ac:dyDescent="0.25">
      <c r="C424" s="45"/>
      <c r="D424" s="45"/>
      <c r="E424" s="45"/>
      <c r="H424" s="1"/>
      <c r="I424" s="6"/>
      <c r="J424" s="6"/>
      <c r="K424" s="6"/>
      <c r="N424" s="51"/>
      <c r="O424" s="6"/>
      <c r="P424" s="6"/>
      <c r="Q424" s="6"/>
      <c r="AA424" s="53"/>
      <c r="AB424" s="53"/>
      <c r="AC424" s="53"/>
      <c r="AF424"/>
      <c r="AG424"/>
      <c r="AH424"/>
      <c r="AI424"/>
    </row>
    <row r="425" spans="3:35" x14ac:dyDescent="0.25">
      <c r="C425" s="45"/>
      <c r="D425" s="45"/>
      <c r="E425" s="45"/>
      <c r="H425" s="1"/>
      <c r="I425" s="6"/>
      <c r="J425" s="6"/>
      <c r="K425" s="6"/>
      <c r="N425" s="51"/>
      <c r="O425" s="6"/>
      <c r="P425" s="6"/>
      <c r="Q425" s="6"/>
      <c r="AA425" s="53"/>
      <c r="AB425" s="53"/>
      <c r="AC425" s="53"/>
      <c r="AF425"/>
      <c r="AG425"/>
      <c r="AH425"/>
      <c r="AI425"/>
    </row>
    <row r="426" spans="3:35" x14ac:dyDescent="0.25">
      <c r="C426" s="45"/>
      <c r="D426" s="45"/>
      <c r="E426" s="45"/>
      <c r="H426" s="1"/>
      <c r="I426" s="6"/>
      <c r="J426" s="6"/>
      <c r="K426" s="6"/>
      <c r="N426" s="51"/>
      <c r="O426" s="6"/>
      <c r="P426" s="6"/>
      <c r="Q426" s="6"/>
      <c r="AA426" s="53"/>
      <c r="AB426" s="53"/>
      <c r="AC426" s="53"/>
      <c r="AF426"/>
      <c r="AG426"/>
      <c r="AH426"/>
      <c r="AI426"/>
    </row>
    <row r="427" spans="3:35" x14ac:dyDescent="0.25">
      <c r="C427" s="45"/>
      <c r="D427" s="45"/>
      <c r="E427" s="45"/>
      <c r="H427" s="1"/>
      <c r="I427" s="6"/>
      <c r="J427" s="6"/>
      <c r="K427" s="6"/>
      <c r="N427" s="51"/>
      <c r="O427" s="6"/>
      <c r="P427" s="6"/>
      <c r="Q427" s="6"/>
      <c r="AA427" s="53"/>
      <c r="AB427" s="53"/>
      <c r="AC427" s="53"/>
      <c r="AF427"/>
      <c r="AG427"/>
      <c r="AH427"/>
      <c r="AI427"/>
    </row>
    <row r="428" spans="3:35" x14ac:dyDescent="0.25">
      <c r="C428" s="45"/>
      <c r="D428" s="45"/>
      <c r="E428" s="45"/>
      <c r="H428" s="1"/>
      <c r="I428" s="6"/>
      <c r="J428" s="6"/>
      <c r="K428" s="6"/>
      <c r="N428" s="51"/>
      <c r="O428" s="6"/>
      <c r="P428" s="6"/>
      <c r="Q428" s="6"/>
      <c r="AA428" s="53"/>
      <c r="AB428" s="53"/>
      <c r="AC428" s="53"/>
      <c r="AF428"/>
      <c r="AG428"/>
      <c r="AH428"/>
      <c r="AI428"/>
    </row>
    <row r="429" spans="3:35" x14ac:dyDescent="0.25">
      <c r="C429" s="45"/>
      <c r="D429" s="45"/>
      <c r="E429" s="45"/>
      <c r="H429" s="1"/>
      <c r="I429" s="6"/>
      <c r="J429" s="6"/>
      <c r="K429" s="6"/>
      <c r="N429" s="51"/>
      <c r="O429" s="6"/>
      <c r="P429" s="6"/>
      <c r="Q429" s="6"/>
      <c r="AA429" s="53"/>
      <c r="AB429" s="53"/>
      <c r="AC429" s="53"/>
      <c r="AF429"/>
      <c r="AG429"/>
      <c r="AH429"/>
      <c r="AI429"/>
    </row>
    <row r="430" spans="3:35" x14ac:dyDescent="0.25">
      <c r="C430" s="45"/>
      <c r="D430" s="45"/>
      <c r="E430" s="45"/>
      <c r="H430" s="1"/>
      <c r="I430" s="6"/>
      <c r="J430" s="6"/>
      <c r="K430" s="6"/>
      <c r="N430" s="51"/>
      <c r="O430" s="6"/>
      <c r="P430" s="6"/>
      <c r="Q430" s="6"/>
      <c r="AA430" s="53"/>
      <c r="AB430" s="53"/>
      <c r="AC430" s="53"/>
      <c r="AF430"/>
      <c r="AG430"/>
      <c r="AH430"/>
      <c r="AI430"/>
    </row>
    <row r="431" spans="3:35" x14ac:dyDescent="0.25">
      <c r="C431" s="45"/>
      <c r="D431" s="45"/>
      <c r="E431" s="45"/>
      <c r="H431" s="1"/>
      <c r="I431" s="6"/>
      <c r="J431" s="6"/>
      <c r="K431" s="6"/>
      <c r="N431" s="51"/>
      <c r="O431" s="6"/>
      <c r="P431" s="6"/>
      <c r="Q431" s="6"/>
      <c r="AA431" s="53"/>
      <c r="AB431" s="53"/>
      <c r="AC431" s="53"/>
      <c r="AF431"/>
      <c r="AG431"/>
      <c r="AH431"/>
      <c r="AI431"/>
    </row>
    <row r="432" spans="3:35" x14ac:dyDescent="0.25">
      <c r="C432" s="45"/>
      <c r="D432" s="45"/>
      <c r="E432" s="45"/>
      <c r="H432" s="1"/>
      <c r="I432" s="6"/>
      <c r="J432" s="6"/>
      <c r="K432" s="6"/>
      <c r="N432" s="51"/>
      <c r="O432" s="6"/>
      <c r="P432" s="6"/>
      <c r="Q432" s="6"/>
      <c r="AA432" s="53"/>
      <c r="AB432" s="53"/>
      <c r="AC432" s="53"/>
      <c r="AF432"/>
      <c r="AG432"/>
      <c r="AH432"/>
      <c r="AI432"/>
    </row>
    <row r="433" spans="3:35" x14ac:dyDescent="0.25">
      <c r="C433" s="45"/>
      <c r="D433" s="45"/>
      <c r="E433" s="45"/>
      <c r="H433" s="1"/>
      <c r="I433" s="6"/>
      <c r="J433" s="6"/>
      <c r="K433" s="6"/>
      <c r="N433" s="51"/>
      <c r="O433" s="6"/>
      <c r="P433" s="6"/>
      <c r="Q433" s="6"/>
      <c r="AA433" s="53"/>
      <c r="AB433" s="53"/>
      <c r="AC433" s="53"/>
      <c r="AF433"/>
      <c r="AG433"/>
      <c r="AH433"/>
      <c r="AI433"/>
    </row>
    <row r="434" spans="3:35" x14ac:dyDescent="0.25">
      <c r="C434" s="45"/>
      <c r="D434" s="45"/>
      <c r="E434" s="45"/>
      <c r="H434" s="1"/>
      <c r="I434" s="6"/>
      <c r="J434" s="6"/>
      <c r="K434" s="6"/>
      <c r="N434" s="51"/>
      <c r="O434" s="6"/>
      <c r="P434" s="6"/>
      <c r="Q434" s="6"/>
      <c r="AA434" s="53"/>
      <c r="AB434" s="53"/>
      <c r="AC434" s="53"/>
      <c r="AF434"/>
      <c r="AG434"/>
      <c r="AH434"/>
      <c r="AI434"/>
    </row>
    <row r="435" spans="3:35" x14ac:dyDescent="0.25">
      <c r="C435" s="45"/>
      <c r="D435" s="45"/>
      <c r="E435" s="45"/>
      <c r="H435" s="1"/>
      <c r="I435" s="6"/>
      <c r="J435" s="6"/>
      <c r="K435" s="6"/>
      <c r="N435" s="51"/>
      <c r="O435" s="6"/>
      <c r="P435" s="6"/>
      <c r="Q435" s="6"/>
      <c r="AA435" s="53"/>
      <c r="AB435" s="53"/>
      <c r="AC435" s="53"/>
      <c r="AF435"/>
      <c r="AG435"/>
      <c r="AH435"/>
      <c r="AI435"/>
    </row>
    <row r="436" spans="3:35" x14ac:dyDescent="0.25">
      <c r="C436" s="45"/>
      <c r="D436" s="45"/>
      <c r="E436" s="45"/>
      <c r="H436" s="1"/>
      <c r="I436" s="6"/>
      <c r="J436" s="6"/>
      <c r="K436" s="6"/>
      <c r="N436" s="51"/>
      <c r="O436" s="6"/>
      <c r="P436" s="6"/>
      <c r="Q436" s="6"/>
      <c r="AA436" s="53"/>
      <c r="AB436" s="53"/>
      <c r="AC436" s="53"/>
      <c r="AF436"/>
      <c r="AG436"/>
      <c r="AH436"/>
      <c r="AI436"/>
    </row>
    <row r="437" spans="3:35" x14ac:dyDescent="0.25">
      <c r="C437" s="45"/>
      <c r="D437" s="45"/>
      <c r="E437" s="45"/>
      <c r="H437" s="1"/>
      <c r="I437" s="6"/>
      <c r="J437" s="6"/>
      <c r="K437" s="6"/>
      <c r="N437" s="51"/>
      <c r="O437" s="6"/>
      <c r="P437" s="6"/>
      <c r="Q437" s="6"/>
      <c r="AA437" s="53"/>
      <c r="AB437" s="53"/>
      <c r="AC437" s="53"/>
      <c r="AF437"/>
      <c r="AG437"/>
      <c r="AH437"/>
      <c r="AI437"/>
    </row>
    <row r="438" spans="3:35" x14ac:dyDescent="0.25">
      <c r="C438" s="45"/>
      <c r="D438" s="45"/>
      <c r="E438" s="45"/>
      <c r="H438" s="1"/>
      <c r="I438" s="6"/>
      <c r="J438" s="6"/>
      <c r="K438" s="6"/>
      <c r="N438" s="51"/>
      <c r="O438" s="6"/>
      <c r="P438" s="6"/>
      <c r="Q438" s="6"/>
      <c r="AA438" s="53"/>
      <c r="AB438" s="53"/>
      <c r="AC438" s="53"/>
      <c r="AF438"/>
      <c r="AG438"/>
      <c r="AH438"/>
      <c r="AI438"/>
    </row>
    <row r="439" spans="3:35" x14ac:dyDescent="0.25">
      <c r="C439" s="45"/>
      <c r="D439" s="45"/>
      <c r="E439" s="45"/>
      <c r="H439" s="1"/>
      <c r="I439" s="6"/>
      <c r="J439" s="6"/>
      <c r="K439" s="6"/>
      <c r="N439" s="51"/>
      <c r="O439" s="6"/>
      <c r="P439" s="6"/>
      <c r="Q439" s="6"/>
      <c r="AA439" s="53"/>
      <c r="AB439" s="53"/>
      <c r="AC439" s="53"/>
      <c r="AF439"/>
      <c r="AG439"/>
      <c r="AH439"/>
      <c r="AI439"/>
    </row>
    <row r="440" spans="3:35" x14ac:dyDescent="0.25">
      <c r="C440" s="45"/>
      <c r="D440" s="45"/>
      <c r="E440" s="45"/>
      <c r="H440" s="1"/>
      <c r="I440" s="6"/>
      <c r="J440" s="6"/>
      <c r="K440" s="6"/>
      <c r="N440" s="51"/>
      <c r="O440" s="6"/>
      <c r="P440" s="6"/>
      <c r="Q440" s="6"/>
      <c r="AA440" s="53"/>
      <c r="AB440" s="53"/>
      <c r="AC440" s="53"/>
      <c r="AF440"/>
      <c r="AG440"/>
      <c r="AH440"/>
      <c r="AI440"/>
    </row>
    <row r="441" spans="3:35" x14ac:dyDescent="0.25">
      <c r="C441" s="45"/>
      <c r="D441" s="45"/>
      <c r="E441" s="45"/>
      <c r="H441" s="1"/>
      <c r="I441" s="6"/>
      <c r="J441" s="6"/>
      <c r="K441" s="6"/>
      <c r="N441" s="51"/>
      <c r="O441" s="6"/>
      <c r="P441" s="6"/>
      <c r="Q441" s="6"/>
      <c r="AA441" s="53"/>
      <c r="AB441" s="53"/>
      <c r="AC441" s="53"/>
      <c r="AF441"/>
      <c r="AG441"/>
      <c r="AH441"/>
      <c r="AI441"/>
    </row>
    <row r="442" spans="3:35" x14ac:dyDescent="0.25">
      <c r="C442" s="45"/>
      <c r="D442" s="45"/>
      <c r="E442" s="45"/>
      <c r="H442" s="1"/>
      <c r="I442" s="6"/>
      <c r="J442" s="6"/>
      <c r="K442" s="6"/>
      <c r="N442" s="51"/>
      <c r="O442" s="6"/>
      <c r="P442" s="6"/>
      <c r="Q442" s="6"/>
      <c r="AA442" s="53"/>
      <c r="AB442" s="53"/>
      <c r="AC442" s="53"/>
      <c r="AF442"/>
      <c r="AG442"/>
      <c r="AH442"/>
      <c r="AI442"/>
    </row>
    <row r="443" spans="3:35" x14ac:dyDescent="0.25">
      <c r="C443" s="45"/>
      <c r="D443" s="45"/>
      <c r="E443" s="45"/>
      <c r="H443" s="1"/>
      <c r="I443" s="6"/>
      <c r="J443" s="6"/>
      <c r="K443" s="6"/>
      <c r="N443" s="51"/>
      <c r="O443" s="6"/>
      <c r="P443" s="6"/>
      <c r="Q443" s="6"/>
      <c r="AA443" s="53"/>
      <c r="AB443" s="53"/>
      <c r="AC443" s="53"/>
      <c r="AF443"/>
      <c r="AG443"/>
      <c r="AH443"/>
      <c r="AI443"/>
    </row>
    <row r="444" spans="3:35" x14ac:dyDescent="0.25">
      <c r="C444" s="45"/>
      <c r="D444" s="45"/>
      <c r="E444" s="45"/>
      <c r="H444" s="1"/>
      <c r="I444" s="6"/>
      <c r="J444" s="6"/>
      <c r="K444" s="6"/>
      <c r="N444" s="51"/>
      <c r="O444" s="6"/>
      <c r="P444" s="6"/>
      <c r="Q444" s="6"/>
      <c r="AA444" s="53"/>
      <c r="AB444" s="53"/>
      <c r="AC444" s="53"/>
      <c r="AF444"/>
      <c r="AG444"/>
      <c r="AH444"/>
      <c r="AI444"/>
    </row>
    <row r="445" spans="3:35" x14ac:dyDescent="0.25">
      <c r="C445" s="45"/>
      <c r="D445" s="45"/>
      <c r="E445" s="45"/>
      <c r="H445" s="1"/>
      <c r="I445" s="6"/>
      <c r="J445" s="6"/>
      <c r="K445" s="6"/>
      <c r="N445" s="51"/>
      <c r="O445" s="6"/>
      <c r="P445" s="6"/>
      <c r="Q445" s="6"/>
      <c r="AA445" s="53"/>
      <c r="AB445" s="53"/>
      <c r="AC445" s="53"/>
      <c r="AF445"/>
      <c r="AG445"/>
      <c r="AH445"/>
      <c r="AI445"/>
    </row>
    <row r="446" spans="3:35" x14ac:dyDescent="0.25">
      <c r="C446" s="45"/>
      <c r="D446" s="45"/>
      <c r="E446" s="45"/>
      <c r="H446" s="1"/>
      <c r="I446" s="6"/>
      <c r="J446" s="6"/>
      <c r="K446" s="6"/>
      <c r="N446" s="51"/>
      <c r="O446" s="6"/>
      <c r="P446" s="6"/>
      <c r="Q446" s="6"/>
      <c r="AA446" s="53"/>
      <c r="AB446" s="53"/>
      <c r="AC446" s="53"/>
      <c r="AF446"/>
      <c r="AG446"/>
      <c r="AH446"/>
      <c r="AI446"/>
    </row>
    <row r="447" spans="3:35" x14ac:dyDescent="0.25">
      <c r="C447" s="45"/>
      <c r="D447" s="45"/>
      <c r="E447" s="45"/>
      <c r="H447" s="1"/>
      <c r="I447" s="6"/>
      <c r="J447" s="6"/>
      <c r="K447" s="6"/>
      <c r="N447" s="51"/>
      <c r="O447" s="6"/>
      <c r="P447" s="6"/>
      <c r="Q447" s="6"/>
      <c r="AA447" s="53"/>
      <c r="AB447" s="53"/>
      <c r="AC447" s="53"/>
      <c r="AF447"/>
      <c r="AG447"/>
      <c r="AH447"/>
      <c r="AI447"/>
    </row>
    <row r="448" spans="3:35" x14ac:dyDescent="0.25">
      <c r="C448" s="45"/>
      <c r="D448" s="45"/>
      <c r="E448" s="45"/>
      <c r="H448" s="1"/>
      <c r="I448" s="6"/>
      <c r="J448" s="6"/>
      <c r="K448" s="6"/>
      <c r="N448" s="51"/>
      <c r="O448" s="6"/>
      <c r="P448" s="6"/>
      <c r="Q448" s="6"/>
      <c r="AA448" s="53"/>
      <c r="AB448" s="53"/>
      <c r="AC448" s="53"/>
      <c r="AF448"/>
      <c r="AG448"/>
      <c r="AH448"/>
      <c r="AI448"/>
    </row>
    <row r="449" spans="3:35" x14ac:dyDescent="0.25">
      <c r="C449" s="45"/>
      <c r="D449" s="45"/>
      <c r="E449" s="45"/>
      <c r="H449" s="1"/>
      <c r="I449" s="6"/>
      <c r="J449" s="6"/>
      <c r="K449" s="6"/>
      <c r="N449" s="51"/>
      <c r="O449" s="6"/>
      <c r="P449" s="6"/>
      <c r="Q449" s="6"/>
      <c r="AA449" s="53"/>
      <c r="AB449" s="53"/>
      <c r="AC449" s="53"/>
      <c r="AF449"/>
      <c r="AG449"/>
      <c r="AH449"/>
      <c r="AI449"/>
    </row>
    <row r="450" spans="3:35" x14ac:dyDescent="0.25">
      <c r="C450" s="45"/>
      <c r="D450" s="45"/>
      <c r="E450" s="45"/>
      <c r="H450" s="1"/>
      <c r="I450" s="6"/>
      <c r="J450" s="6"/>
      <c r="K450" s="6"/>
      <c r="N450" s="51"/>
      <c r="O450" s="6"/>
      <c r="P450" s="6"/>
      <c r="Q450" s="6"/>
      <c r="AA450" s="53"/>
      <c r="AB450" s="53"/>
      <c r="AC450" s="53"/>
      <c r="AF450"/>
      <c r="AG450"/>
      <c r="AH450"/>
      <c r="AI450"/>
    </row>
    <row r="451" spans="3:35" x14ac:dyDescent="0.25">
      <c r="C451" s="45"/>
      <c r="D451" s="45"/>
      <c r="E451" s="45"/>
      <c r="H451" s="1"/>
      <c r="I451" s="6"/>
      <c r="J451" s="6"/>
      <c r="K451" s="6"/>
      <c r="N451" s="51"/>
      <c r="O451" s="6"/>
      <c r="P451" s="6"/>
      <c r="Q451" s="6"/>
      <c r="AA451" s="53"/>
      <c r="AB451" s="53"/>
      <c r="AC451" s="53"/>
      <c r="AF451"/>
      <c r="AG451"/>
      <c r="AH451"/>
      <c r="AI451"/>
    </row>
    <row r="452" spans="3:35" x14ac:dyDescent="0.25">
      <c r="C452" s="45"/>
      <c r="D452" s="45"/>
      <c r="E452" s="45"/>
      <c r="H452" s="1"/>
      <c r="I452" s="6"/>
      <c r="J452" s="6"/>
      <c r="K452" s="6"/>
      <c r="N452" s="51"/>
      <c r="O452" s="6"/>
      <c r="P452" s="6"/>
      <c r="Q452" s="6"/>
      <c r="AA452" s="53"/>
      <c r="AB452" s="53"/>
      <c r="AC452" s="53"/>
      <c r="AF452"/>
      <c r="AG452"/>
      <c r="AH452"/>
      <c r="AI452"/>
    </row>
    <row r="453" spans="3:35" x14ac:dyDescent="0.25">
      <c r="C453" s="45"/>
      <c r="D453" s="45"/>
      <c r="E453" s="45"/>
      <c r="H453" s="1"/>
      <c r="I453" s="6"/>
      <c r="J453" s="6"/>
      <c r="K453" s="6"/>
      <c r="N453" s="51"/>
      <c r="O453" s="6"/>
      <c r="P453" s="6"/>
      <c r="Q453" s="6"/>
      <c r="AA453" s="53"/>
      <c r="AB453" s="53"/>
      <c r="AC453" s="53"/>
      <c r="AF453"/>
      <c r="AG453"/>
      <c r="AH453"/>
      <c r="AI453"/>
    </row>
    <row r="454" spans="3:35" x14ac:dyDescent="0.25">
      <c r="C454" s="45"/>
      <c r="D454" s="45"/>
      <c r="E454" s="45"/>
      <c r="H454" s="1"/>
      <c r="I454" s="6"/>
      <c r="J454" s="6"/>
      <c r="K454" s="6"/>
      <c r="N454" s="51"/>
      <c r="O454" s="6"/>
      <c r="P454" s="6"/>
      <c r="Q454" s="6"/>
      <c r="AA454" s="53"/>
      <c r="AB454" s="53"/>
      <c r="AC454" s="53"/>
      <c r="AF454"/>
      <c r="AG454"/>
      <c r="AH454"/>
      <c r="AI454"/>
    </row>
    <row r="455" spans="3:35" x14ac:dyDescent="0.25">
      <c r="C455" s="45"/>
      <c r="D455" s="45"/>
      <c r="E455" s="45"/>
      <c r="H455" s="1"/>
      <c r="I455" s="6"/>
      <c r="J455" s="6"/>
      <c r="K455" s="6"/>
      <c r="N455" s="51"/>
      <c r="O455" s="6"/>
      <c r="P455" s="6"/>
      <c r="Q455" s="6"/>
      <c r="AA455" s="53"/>
      <c r="AB455" s="53"/>
      <c r="AC455" s="53"/>
      <c r="AF455"/>
      <c r="AG455"/>
      <c r="AH455"/>
      <c r="AI455"/>
    </row>
    <row r="456" spans="3:35" x14ac:dyDescent="0.25">
      <c r="C456" s="45"/>
      <c r="D456" s="45"/>
      <c r="E456" s="45"/>
      <c r="H456" s="1"/>
      <c r="I456" s="6"/>
      <c r="J456" s="6"/>
      <c r="K456" s="6"/>
      <c r="N456" s="51"/>
      <c r="O456" s="6"/>
      <c r="P456" s="6"/>
      <c r="Q456" s="6"/>
      <c r="AA456" s="53"/>
      <c r="AB456" s="53"/>
      <c r="AC456" s="53"/>
      <c r="AF456"/>
      <c r="AG456"/>
      <c r="AH456"/>
      <c r="AI456"/>
    </row>
    <row r="457" spans="3:35" x14ac:dyDescent="0.25">
      <c r="C457" s="45"/>
      <c r="D457" s="45"/>
      <c r="E457" s="45"/>
      <c r="H457" s="1"/>
      <c r="I457" s="6"/>
      <c r="J457" s="6"/>
      <c r="K457" s="6"/>
      <c r="N457" s="51"/>
      <c r="O457" s="6"/>
      <c r="P457" s="6"/>
      <c r="Q457" s="6"/>
      <c r="AA457" s="53"/>
      <c r="AB457" s="53"/>
      <c r="AC457" s="53"/>
      <c r="AF457"/>
      <c r="AG457"/>
      <c r="AH457"/>
      <c r="AI457"/>
    </row>
    <row r="458" spans="3:35" x14ac:dyDescent="0.25">
      <c r="C458" s="45"/>
      <c r="D458" s="45"/>
      <c r="E458" s="45"/>
      <c r="H458" s="1"/>
      <c r="I458" s="6"/>
      <c r="J458" s="6"/>
      <c r="K458" s="6"/>
      <c r="N458" s="51"/>
      <c r="O458" s="6"/>
      <c r="P458" s="6"/>
      <c r="Q458" s="6"/>
      <c r="AA458" s="53"/>
      <c r="AB458" s="53"/>
      <c r="AC458" s="53"/>
      <c r="AF458"/>
      <c r="AG458"/>
      <c r="AH458"/>
      <c r="AI458"/>
    </row>
    <row r="459" spans="3:35" x14ac:dyDescent="0.25">
      <c r="C459" s="45"/>
      <c r="D459" s="45"/>
      <c r="E459" s="45"/>
      <c r="H459" s="1"/>
      <c r="I459" s="6"/>
      <c r="J459" s="6"/>
      <c r="K459" s="6"/>
      <c r="N459" s="51"/>
      <c r="O459" s="6"/>
      <c r="P459" s="6"/>
      <c r="Q459" s="6"/>
      <c r="AA459" s="53"/>
      <c r="AB459" s="53"/>
      <c r="AC459" s="53"/>
      <c r="AF459"/>
      <c r="AG459"/>
      <c r="AH459"/>
      <c r="AI459"/>
    </row>
    <row r="460" spans="3:35" x14ac:dyDescent="0.25">
      <c r="C460" s="45"/>
      <c r="D460" s="45"/>
      <c r="E460" s="45"/>
      <c r="H460" s="1"/>
      <c r="I460" s="6"/>
      <c r="J460" s="6"/>
      <c r="K460" s="6"/>
      <c r="N460" s="51"/>
      <c r="O460" s="6"/>
      <c r="P460" s="6"/>
      <c r="Q460" s="6"/>
      <c r="AA460" s="53"/>
      <c r="AB460" s="53"/>
      <c r="AC460" s="53"/>
      <c r="AF460"/>
      <c r="AG460"/>
      <c r="AH460"/>
      <c r="AI460"/>
    </row>
    <row r="461" spans="3:35" x14ac:dyDescent="0.25">
      <c r="C461" s="45"/>
      <c r="D461" s="45"/>
      <c r="E461" s="45"/>
      <c r="H461" s="1"/>
      <c r="I461" s="6"/>
      <c r="J461" s="6"/>
      <c r="K461" s="6"/>
      <c r="N461" s="51"/>
      <c r="O461" s="6"/>
      <c r="P461" s="6"/>
      <c r="Q461" s="6"/>
      <c r="AA461" s="53"/>
      <c r="AB461" s="53"/>
      <c r="AC461" s="53"/>
      <c r="AF461"/>
      <c r="AG461"/>
      <c r="AH461"/>
      <c r="AI461"/>
    </row>
    <row r="462" spans="3:35" x14ac:dyDescent="0.25">
      <c r="C462" s="45"/>
      <c r="D462" s="45"/>
      <c r="E462" s="45"/>
      <c r="H462" s="1"/>
      <c r="I462" s="6"/>
      <c r="J462" s="6"/>
      <c r="K462" s="6"/>
      <c r="N462" s="51"/>
      <c r="O462" s="6"/>
      <c r="P462" s="6"/>
      <c r="Q462" s="6"/>
      <c r="AA462" s="53"/>
      <c r="AB462" s="53"/>
      <c r="AC462" s="53"/>
      <c r="AF462"/>
      <c r="AG462"/>
      <c r="AH462"/>
      <c r="AI462"/>
    </row>
    <row r="463" spans="3:35" x14ac:dyDescent="0.25">
      <c r="C463" s="45"/>
      <c r="D463" s="45"/>
      <c r="E463" s="45"/>
      <c r="H463" s="1"/>
      <c r="I463" s="6"/>
      <c r="J463" s="6"/>
      <c r="K463" s="6"/>
      <c r="N463" s="51"/>
      <c r="O463" s="6"/>
      <c r="P463" s="6"/>
      <c r="Q463" s="6"/>
      <c r="AA463" s="53"/>
      <c r="AB463" s="53"/>
      <c r="AC463" s="53"/>
      <c r="AF463"/>
      <c r="AG463"/>
      <c r="AH463"/>
      <c r="AI463"/>
    </row>
    <row r="464" spans="3:35" x14ac:dyDescent="0.25">
      <c r="C464" s="45"/>
      <c r="D464" s="45"/>
      <c r="E464" s="45"/>
      <c r="H464" s="1"/>
      <c r="I464" s="6"/>
      <c r="J464" s="6"/>
      <c r="K464" s="6"/>
      <c r="N464" s="51"/>
      <c r="O464" s="6"/>
      <c r="P464" s="6"/>
      <c r="Q464" s="6"/>
      <c r="AA464" s="53"/>
      <c r="AB464" s="53"/>
      <c r="AC464" s="53"/>
      <c r="AF464"/>
      <c r="AG464"/>
      <c r="AH464"/>
      <c r="AI464"/>
    </row>
    <row r="465" spans="3:35" x14ac:dyDescent="0.25">
      <c r="C465" s="45"/>
      <c r="D465" s="45"/>
      <c r="E465" s="45"/>
      <c r="H465" s="1"/>
      <c r="I465" s="6"/>
      <c r="J465" s="6"/>
      <c r="K465" s="6"/>
      <c r="N465" s="51"/>
      <c r="O465" s="6"/>
      <c r="P465" s="6"/>
      <c r="Q465" s="6"/>
      <c r="AA465" s="53"/>
      <c r="AB465" s="53"/>
      <c r="AC465" s="53"/>
      <c r="AF465"/>
      <c r="AG465"/>
      <c r="AH465"/>
      <c r="AI465"/>
    </row>
    <row r="466" spans="3:35" x14ac:dyDescent="0.25">
      <c r="C466" s="45"/>
      <c r="D466" s="45"/>
      <c r="E466" s="45"/>
      <c r="H466" s="1"/>
      <c r="I466" s="6"/>
      <c r="J466" s="6"/>
      <c r="K466" s="6"/>
      <c r="N466" s="51"/>
      <c r="O466" s="6"/>
      <c r="P466" s="6"/>
      <c r="Q466" s="6"/>
      <c r="AA466" s="53"/>
      <c r="AB466" s="53"/>
      <c r="AC466" s="53"/>
      <c r="AF466"/>
      <c r="AG466"/>
      <c r="AH466"/>
      <c r="AI466"/>
    </row>
    <row r="467" spans="3:35" x14ac:dyDescent="0.25">
      <c r="C467" s="45"/>
      <c r="D467" s="45"/>
      <c r="E467" s="45"/>
      <c r="H467" s="1"/>
      <c r="I467" s="6"/>
      <c r="J467" s="6"/>
      <c r="K467" s="6"/>
      <c r="N467" s="51"/>
      <c r="O467" s="6"/>
      <c r="P467" s="6"/>
      <c r="Q467" s="6"/>
      <c r="AA467" s="53"/>
      <c r="AB467" s="53"/>
      <c r="AC467" s="53"/>
      <c r="AF467"/>
      <c r="AG467"/>
      <c r="AH467"/>
      <c r="AI467"/>
    </row>
    <row r="468" spans="3:35" x14ac:dyDescent="0.25">
      <c r="C468" s="45"/>
      <c r="D468" s="45"/>
      <c r="E468" s="45"/>
      <c r="H468" s="1"/>
      <c r="I468" s="6"/>
      <c r="J468" s="6"/>
      <c r="K468" s="6"/>
      <c r="N468" s="51"/>
      <c r="O468" s="6"/>
      <c r="P468" s="6"/>
      <c r="Q468" s="6"/>
      <c r="AA468" s="53"/>
      <c r="AB468" s="53"/>
      <c r="AC468" s="53"/>
      <c r="AF468"/>
      <c r="AG468"/>
      <c r="AH468"/>
      <c r="AI468"/>
    </row>
    <row r="469" spans="3:35" x14ac:dyDescent="0.25">
      <c r="C469" s="45"/>
      <c r="D469" s="45"/>
      <c r="E469" s="45"/>
      <c r="H469" s="1"/>
      <c r="I469" s="6"/>
      <c r="J469" s="6"/>
      <c r="K469" s="6"/>
      <c r="N469" s="51"/>
      <c r="O469" s="6"/>
      <c r="P469" s="6"/>
      <c r="Q469" s="6"/>
      <c r="AA469" s="53"/>
      <c r="AB469" s="53"/>
      <c r="AC469" s="53"/>
      <c r="AF469"/>
      <c r="AG469"/>
      <c r="AH469"/>
      <c r="AI469"/>
    </row>
    <row r="470" spans="3:35" x14ac:dyDescent="0.25">
      <c r="C470" s="45"/>
      <c r="D470" s="45"/>
      <c r="E470" s="45"/>
      <c r="H470" s="1"/>
      <c r="I470" s="6"/>
      <c r="J470" s="6"/>
      <c r="K470" s="6"/>
      <c r="N470" s="51"/>
      <c r="O470" s="6"/>
      <c r="P470" s="6"/>
      <c r="Q470" s="6"/>
      <c r="AA470" s="53"/>
      <c r="AB470" s="53"/>
      <c r="AC470" s="53"/>
      <c r="AF470"/>
      <c r="AG470"/>
      <c r="AH470"/>
      <c r="AI470"/>
    </row>
    <row r="471" spans="3:35" x14ac:dyDescent="0.25">
      <c r="C471" s="45"/>
      <c r="D471" s="45"/>
      <c r="E471" s="45"/>
      <c r="H471" s="1"/>
      <c r="I471" s="6"/>
      <c r="J471" s="6"/>
      <c r="K471" s="6"/>
      <c r="N471" s="51"/>
      <c r="O471" s="6"/>
      <c r="P471" s="6"/>
      <c r="Q471" s="6"/>
      <c r="AA471" s="53"/>
      <c r="AB471" s="53"/>
      <c r="AC471" s="53"/>
      <c r="AF471"/>
      <c r="AG471"/>
      <c r="AH471"/>
      <c r="AI471"/>
    </row>
    <row r="472" spans="3:35" x14ac:dyDescent="0.25">
      <c r="C472" s="45"/>
      <c r="D472" s="45"/>
      <c r="E472" s="45"/>
      <c r="H472" s="1"/>
      <c r="I472" s="6"/>
      <c r="J472" s="6"/>
      <c r="K472" s="6"/>
      <c r="N472" s="51"/>
      <c r="O472" s="6"/>
      <c r="P472" s="6"/>
      <c r="Q472" s="6"/>
      <c r="AA472" s="53"/>
      <c r="AB472" s="53"/>
      <c r="AC472" s="53"/>
      <c r="AF472"/>
      <c r="AG472"/>
      <c r="AH472"/>
      <c r="AI472"/>
    </row>
    <row r="473" spans="3:35" x14ac:dyDescent="0.25">
      <c r="C473" s="45"/>
      <c r="D473" s="45"/>
      <c r="E473" s="45"/>
      <c r="H473" s="1"/>
      <c r="I473" s="6"/>
      <c r="J473" s="6"/>
      <c r="K473" s="6"/>
      <c r="N473" s="51"/>
      <c r="O473" s="6"/>
      <c r="P473" s="6"/>
      <c r="Q473" s="6"/>
      <c r="AA473" s="53"/>
      <c r="AB473" s="53"/>
      <c r="AC473" s="53"/>
      <c r="AF473"/>
      <c r="AG473"/>
      <c r="AH473"/>
      <c r="AI473"/>
    </row>
    <row r="474" spans="3:35" x14ac:dyDescent="0.25">
      <c r="C474" s="45"/>
      <c r="D474" s="45"/>
      <c r="E474" s="45"/>
      <c r="H474" s="1"/>
      <c r="I474" s="6"/>
      <c r="J474" s="6"/>
      <c r="K474" s="6"/>
      <c r="N474" s="51"/>
      <c r="O474" s="6"/>
      <c r="P474" s="6"/>
      <c r="Q474" s="6"/>
      <c r="AA474" s="53"/>
      <c r="AB474" s="53"/>
      <c r="AC474" s="53"/>
      <c r="AF474"/>
      <c r="AG474"/>
      <c r="AH474"/>
      <c r="AI474"/>
    </row>
    <row r="475" spans="3:35" x14ac:dyDescent="0.25">
      <c r="C475" s="45"/>
      <c r="D475" s="45"/>
      <c r="E475" s="45"/>
      <c r="H475" s="1"/>
      <c r="I475" s="6"/>
      <c r="J475" s="6"/>
      <c r="K475" s="6"/>
      <c r="N475" s="51"/>
      <c r="O475" s="6"/>
      <c r="P475" s="6"/>
      <c r="Q475" s="6"/>
      <c r="AA475" s="53"/>
      <c r="AB475" s="53"/>
      <c r="AC475" s="53"/>
      <c r="AF475"/>
      <c r="AG475"/>
      <c r="AH475"/>
      <c r="AI475"/>
    </row>
    <row r="476" spans="3:35" x14ac:dyDescent="0.25">
      <c r="C476" s="45"/>
      <c r="D476" s="45"/>
      <c r="E476" s="45"/>
      <c r="H476" s="1"/>
      <c r="I476" s="6"/>
      <c r="J476" s="6"/>
      <c r="K476" s="6"/>
      <c r="N476" s="51"/>
      <c r="O476" s="6"/>
      <c r="P476" s="6"/>
      <c r="Q476" s="6"/>
      <c r="AA476" s="53"/>
      <c r="AB476" s="53"/>
      <c r="AC476" s="53"/>
      <c r="AF476"/>
      <c r="AG476"/>
      <c r="AH476"/>
      <c r="AI476"/>
    </row>
    <row r="477" spans="3:35" x14ac:dyDescent="0.25">
      <c r="C477" s="45"/>
      <c r="D477" s="45"/>
      <c r="E477" s="45"/>
      <c r="H477" s="1"/>
      <c r="I477" s="6"/>
      <c r="J477" s="6"/>
      <c r="K477" s="6"/>
      <c r="N477" s="51"/>
      <c r="O477" s="6"/>
      <c r="P477" s="6"/>
      <c r="Q477" s="6"/>
      <c r="AA477" s="53"/>
      <c r="AB477" s="53"/>
      <c r="AC477" s="53"/>
      <c r="AF477"/>
      <c r="AG477"/>
      <c r="AH477"/>
      <c r="AI477"/>
    </row>
    <row r="478" spans="3:35" x14ac:dyDescent="0.25">
      <c r="C478" s="45"/>
      <c r="D478" s="45"/>
      <c r="E478" s="45"/>
      <c r="H478" s="1"/>
      <c r="I478" s="6"/>
      <c r="J478" s="6"/>
      <c r="K478" s="6"/>
      <c r="N478" s="51"/>
      <c r="O478" s="6"/>
      <c r="P478" s="6"/>
      <c r="Q478" s="6"/>
      <c r="AA478" s="53"/>
      <c r="AB478" s="53"/>
      <c r="AC478" s="53"/>
      <c r="AF478"/>
      <c r="AG478"/>
      <c r="AH478"/>
      <c r="AI478"/>
    </row>
    <row r="479" spans="3:35" x14ac:dyDescent="0.25">
      <c r="C479" s="45"/>
      <c r="D479" s="45"/>
      <c r="E479" s="45"/>
      <c r="H479" s="1"/>
      <c r="I479" s="6"/>
      <c r="J479" s="6"/>
      <c r="K479" s="6"/>
      <c r="N479" s="51"/>
      <c r="O479" s="6"/>
      <c r="P479" s="6"/>
      <c r="Q479" s="6"/>
      <c r="AA479" s="53"/>
      <c r="AB479" s="53"/>
      <c r="AC479" s="53"/>
      <c r="AF479"/>
      <c r="AG479"/>
      <c r="AH479"/>
      <c r="AI479"/>
    </row>
    <row r="480" spans="3:35" x14ac:dyDescent="0.25">
      <c r="C480" s="45"/>
      <c r="D480" s="45"/>
      <c r="E480" s="45"/>
      <c r="H480" s="1"/>
      <c r="I480" s="6"/>
      <c r="J480" s="6"/>
      <c r="K480" s="6"/>
      <c r="N480" s="51"/>
      <c r="O480" s="6"/>
      <c r="P480" s="6"/>
      <c r="Q480" s="6"/>
      <c r="AA480" s="53"/>
      <c r="AB480" s="53"/>
      <c r="AC480" s="53"/>
      <c r="AF480"/>
      <c r="AG480"/>
      <c r="AH480"/>
      <c r="AI480"/>
    </row>
    <row r="481" spans="3:35" x14ac:dyDescent="0.25">
      <c r="C481" s="45"/>
      <c r="D481" s="45"/>
      <c r="E481" s="45"/>
      <c r="H481" s="1"/>
      <c r="I481" s="6"/>
      <c r="J481" s="6"/>
      <c r="K481" s="6"/>
      <c r="N481" s="51"/>
      <c r="O481" s="6"/>
      <c r="P481" s="6"/>
      <c r="Q481" s="6"/>
      <c r="AA481" s="53"/>
      <c r="AB481" s="53"/>
      <c r="AC481" s="53"/>
      <c r="AF481"/>
      <c r="AG481"/>
      <c r="AH481"/>
      <c r="AI481"/>
    </row>
    <row r="482" spans="3:35" x14ac:dyDescent="0.25">
      <c r="C482" s="45"/>
      <c r="D482" s="45"/>
      <c r="E482" s="45"/>
      <c r="H482" s="1"/>
      <c r="I482" s="6"/>
      <c r="J482" s="6"/>
      <c r="K482" s="6"/>
      <c r="N482" s="51"/>
      <c r="O482" s="6"/>
      <c r="P482" s="6"/>
      <c r="Q482" s="6"/>
      <c r="AA482" s="53"/>
      <c r="AB482" s="53"/>
      <c r="AC482" s="53"/>
      <c r="AF482"/>
      <c r="AG482"/>
      <c r="AH482"/>
      <c r="AI482"/>
    </row>
  </sheetData>
  <mergeCells count="8">
    <mergeCell ref="AF1:AI1"/>
    <mergeCell ref="AL1:AO1"/>
    <mergeCell ref="AR1:AU1"/>
    <mergeCell ref="B1:E1"/>
    <mergeCell ref="H1:K1"/>
    <mergeCell ref="N1:Q1"/>
    <mergeCell ref="T1:W1"/>
    <mergeCell ref="Z1:AC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D763"/>
  <sheetViews>
    <sheetView workbookViewId="0">
      <selection activeCell="B10" sqref="B10"/>
    </sheetView>
  </sheetViews>
  <sheetFormatPr defaultRowHeight="15" x14ac:dyDescent="0.25"/>
  <cols>
    <col min="1" max="1" width="10.7109375" bestFit="1" customWidth="1"/>
    <col min="3" max="3" width="10.140625" bestFit="1" customWidth="1"/>
  </cols>
  <sheetData>
    <row r="1" spans="1:4" x14ac:dyDescent="0.25">
      <c r="B1" t="s">
        <v>0</v>
      </c>
      <c r="C1" t="s">
        <v>355</v>
      </c>
    </row>
    <row r="2" spans="1:4" x14ac:dyDescent="0.25">
      <c r="A2" s="1">
        <v>44378</v>
      </c>
      <c r="B2" s="5"/>
      <c r="C2" s="5"/>
      <c r="D2" s="9"/>
    </row>
    <row r="3" spans="1:4" x14ac:dyDescent="0.25">
      <c r="A3" s="1">
        <v>44409</v>
      </c>
      <c r="B3" s="5"/>
      <c r="C3" s="5"/>
      <c r="D3" s="9"/>
    </row>
    <row r="4" spans="1:4" x14ac:dyDescent="0.25">
      <c r="A4" s="1">
        <v>44440</v>
      </c>
      <c r="B4" s="5"/>
      <c r="C4" s="5"/>
      <c r="D4" s="9"/>
    </row>
    <row r="5" spans="1:4" x14ac:dyDescent="0.25">
      <c r="A5" s="1">
        <v>44470</v>
      </c>
      <c r="B5" s="5"/>
      <c r="C5" s="5"/>
      <c r="D5" s="9"/>
    </row>
    <row r="6" spans="1:4" x14ac:dyDescent="0.25">
      <c r="A6" s="1">
        <v>44501</v>
      </c>
      <c r="B6" s="5"/>
      <c r="C6" s="5"/>
      <c r="D6" s="9"/>
    </row>
    <row r="7" spans="1:4" x14ac:dyDescent="0.25">
      <c r="A7" s="1">
        <v>44531</v>
      </c>
      <c r="B7" s="5"/>
      <c r="C7" s="5"/>
      <c r="D7" s="9"/>
    </row>
    <row r="8" spans="1:4" x14ac:dyDescent="0.25">
      <c r="A8" s="1">
        <v>44562</v>
      </c>
      <c r="B8" s="5">
        <v>2.5249999999999999E-3</v>
      </c>
      <c r="C8" s="6">
        <v>5.3574000000000002</v>
      </c>
      <c r="D8" s="9"/>
    </row>
    <row r="9" spans="1:4" x14ac:dyDescent="0.25">
      <c r="A9" s="1">
        <v>44593</v>
      </c>
      <c r="B9" s="5">
        <v>4.3429999999999996E-3</v>
      </c>
      <c r="C9" s="6">
        <v>5.3612587999999999</v>
      </c>
      <c r="D9" s="9"/>
    </row>
    <row r="10" spans="1:4" x14ac:dyDescent="0.25">
      <c r="A10" s="1">
        <v>44621</v>
      </c>
      <c r="B10" s="5">
        <v>3.9760000000000004E-3</v>
      </c>
      <c r="C10" s="6">
        <v>5.3651203799999996</v>
      </c>
      <c r="D10" s="9"/>
    </row>
    <row r="11" spans="1:4" x14ac:dyDescent="0.25">
      <c r="A11" s="1">
        <v>44652</v>
      </c>
      <c r="B11" s="5">
        <v>4.2170000000000003E-3</v>
      </c>
      <c r="C11" s="6">
        <v>5.3689847410000002</v>
      </c>
      <c r="D11" s="9"/>
    </row>
    <row r="12" spans="1:4" x14ac:dyDescent="0.25">
      <c r="A12" s="1">
        <v>44682</v>
      </c>
      <c r="B12" s="5">
        <v>5.96E-3</v>
      </c>
      <c r="C12" s="6">
        <v>5.4227878880000002</v>
      </c>
      <c r="D12" s="9"/>
    </row>
    <row r="13" spans="1:4" x14ac:dyDescent="0.25">
      <c r="A13" s="1">
        <v>44713</v>
      </c>
      <c r="B13" s="5">
        <v>5.0610000000000004E-3</v>
      </c>
      <c r="C13" s="6">
        <v>5.4771302009999996</v>
      </c>
      <c r="D13" s="9"/>
    </row>
    <row r="14" spans="1:4" x14ac:dyDescent="0.25">
      <c r="A14" s="1">
        <v>44743</v>
      </c>
      <c r="B14" s="5">
        <v>6.5510000000000004E-3</v>
      </c>
      <c r="C14" s="6">
        <v>5.5320170839999996</v>
      </c>
      <c r="D14" s="9"/>
    </row>
    <row r="15" spans="1:4" x14ac:dyDescent="0.25">
      <c r="A15" s="1">
        <v>44774</v>
      </c>
      <c r="B15" s="5">
        <v>6.1349999999999998E-3</v>
      </c>
      <c r="C15" s="6">
        <v>5.5874539949999997</v>
      </c>
      <c r="D15" s="9"/>
    </row>
    <row r="16" spans="1:4" x14ac:dyDescent="0.25">
      <c r="A16" s="1">
        <v>44805</v>
      </c>
      <c r="B16" s="5">
        <v>6.1349999999999998E-3</v>
      </c>
      <c r="C16" s="6">
        <v>5.6434464440000003</v>
      </c>
      <c r="D16" s="9"/>
    </row>
    <row r="17" spans="1:4" x14ac:dyDescent="0.25">
      <c r="A17" s="1">
        <v>44835</v>
      </c>
      <c r="B17" s="5">
        <v>7.0400000000000003E-3</v>
      </c>
      <c r="C17" s="6">
        <v>5.7</v>
      </c>
      <c r="D17" s="9"/>
    </row>
    <row r="18" spans="1:4" x14ac:dyDescent="0.25">
      <c r="A18" s="1">
        <v>44866</v>
      </c>
      <c r="B18" s="5">
        <v>6.1349999999999998E-3</v>
      </c>
      <c r="C18" s="6">
        <v>5.5479726029999998</v>
      </c>
      <c r="D18" s="9"/>
    </row>
    <row r="19" spans="1:4" x14ac:dyDescent="0.25">
      <c r="A19" s="1">
        <v>44896</v>
      </c>
      <c r="B19" s="5">
        <v>5.6820000000000004E-3</v>
      </c>
      <c r="C19" s="6">
        <v>5.4</v>
      </c>
      <c r="D19" s="9"/>
    </row>
    <row r="20" spans="1:4" x14ac:dyDescent="0.25">
      <c r="A20" s="1">
        <v>44927</v>
      </c>
      <c r="B20" s="5">
        <v>5.6820000000000004E-3</v>
      </c>
      <c r="C20" s="6">
        <v>5.4055930280000002</v>
      </c>
      <c r="D20" s="9"/>
    </row>
    <row r="21" spans="1:4" x14ac:dyDescent="0.25">
      <c r="A21" s="1">
        <v>44958</v>
      </c>
      <c r="B21" s="5">
        <v>6.3010000000000002E-3</v>
      </c>
      <c r="C21" s="6">
        <v>5.4111918499999998</v>
      </c>
      <c r="D21" s="9"/>
    </row>
    <row r="22" spans="1:4" x14ac:dyDescent="0.25">
      <c r="A22" s="1">
        <v>44986</v>
      </c>
      <c r="B22" s="5">
        <v>6.0499999999999998E-3</v>
      </c>
      <c r="C22" s="6">
        <v>5.4167964700000004</v>
      </c>
      <c r="D22" s="9"/>
    </row>
    <row r="23" spans="1:4" x14ac:dyDescent="0.25">
      <c r="A23" s="1">
        <v>45017</v>
      </c>
      <c r="B23" s="5">
        <v>4.1349999999999998E-3</v>
      </c>
      <c r="C23" s="6">
        <v>5.422406896</v>
      </c>
      <c r="D23" s="9"/>
    </row>
    <row r="24" spans="1:4" x14ac:dyDescent="0.25">
      <c r="A24" s="1">
        <v>45047</v>
      </c>
      <c r="B24" s="5">
        <v>5.8009999999999997E-3</v>
      </c>
      <c r="C24" s="6">
        <v>5.4280231319999999</v>
      </c>
      <c r="D24" s="9"/>
    </row>
    <row r="25" spans="1:4" x14ac:dyDescent="0.25">
      <c r="A25" s="1">
        <v>45078</v>
      </c>
      <c r="B25" s="5">
        <v>3.7200000000000002E-3</v>
      </c>
      <c r="C25" s="6">
        <v>5.4336451849999996</v>
      </c>
      <c r="D25" s="9"/>
    </row>
    <row r="26" spans="1:4" x14ac:dyDescent="0.25">
      <c r="A26" s="1">
        <v>45108</v>
      </c>
      <c r="B26" s="5">
        <v>5.0049999999999999E-3</v>
      </c>
      <c r="C26" s="6">
        <v>5.4392730619999998</v>
      </c>
      <c r="D26" s="9"/>
    </row>
    <row r="27" spans="1:4" x14ac:dyDescent="0.25">
      <c r="A27" s="1">
        <v>45139</v>
      </c>
      <c r="B27" s="5">
        <v>4.2440000000000004E-3</v>
      </c>
      <c r="C27" s="6">
        <v>5.444906767</v>
      </c>
      <c r="D27" s="9"/>
    </row>
    <row r="28" spans="1:4" x14ac:dyDescent="0.25">
      <c r="A28" s="1">
        <v>45170</v>
      </c>
      <c r="B28" s="5">
        <v>4.0249999999999999E-3</v>
      </c>
      <c r="C28" s="6">
        <v>5.4505463079999998</v>
      </c>
      <c r="D28" s="9"/>
    </row>
    <row r="29" spans="1:4" x14ac:dyDescent="0.25">
      <c r="A29" s="1">
        <v>45200</v>
      </c>
      <c r="B29" s="5">
        <v>4.4559999999999999E-3</v>
      </c>
      <c r="C29" s="6">
        <v>5.4561916889999997</v>
      </c>
      <c r="D29" s="9"/>
    </row>
    <row r="30" spans="1:4" x14ac:dyDescent="0.25">
      <c r="A30" s="1">
        <v>45231</v>
      </c>
      <c r="B30" s="5">
        <v>3.1510000000000002E-3</v>
      </c>
      <c r="C30" s="6">
        <v>5.4618429180000003</v>
      </c>
      <c r="D30" s="9"/>
    </row>
    <row r="31" spans="1:4" x14ac:dyDescent="0.25">
      <c r="A31" s="1">
        <v>45261</v>
      </c>
      <c r="B31" s="5">
        <v>3.163E-3</v>
      </c>
      <c r="C31" s="6">
        <v>5.4675000000000002</v>
      </c>
      <c r="D31" s="9"/>
    </row>
    <row r="32" spans="1:4" x14ac:dyDescent="0.25">
      <c r="A32" s="1">
        <v>45292</v>
      </c>
      <c r="B32" s="5">
        <v>2.5990000000000002E-3</v>
      </c>
      <c r="C32" s="6">
        <v>5.4720354999999996</v>
      </c>
      <c r="D32" s="9"/>
    </row>
    <row r="33" spans="1:4" x14ac:dyDescent="0.25">
      <c r="A33" s="1">
        <v>45323</v>
      </c>
      <c r="B33" s="5">
        <v>2.4139999999999999E-3</v>
      </c>
      <c r="C33" s="6">
        <v>5.4765747620000003</v>
      </c>
      <c r="D33" s="9"/>
    </row>
    <row r="34" spans="1:4" x14ac:dyDescent="0.25">
      <c r="A34" s="1">
        <v>45352</v>
      </c>
      <c r="B34" s="5">
        <v>2.99E-3</v>
      </c>
      <c r="C34" s="6">
        <v>5.4811177889999998</v>
      </c>
      <c r="D34" s="9"/>
    </row>
    <row r="35" spans="1:4" x14ac:dyDescent="0.25">
      <c r="A35" s="1">
        <v>45383</v>
      </c>
      <c r="B35" s="5">
        <v>1.7750000000000001E-3</v>
      </c>
      <c r="C35" s="6">
        <v>5.4856645850000003</v>
      </c>
      <c r="D35" s="9"/>
    </row>
    <row r="36" spans="1:4" x14ac:dyDescent="0.25">
      <c r="A36" s="1">
        <v>45413</v>
      </c>
      <c r="B36" s="5">
        <v>2.0439999999999998E-3</v>
      </c>
      <c r="C36" s="6">
        <v>5.4902151530000003</v>
      </c>
      <c r="D36" s="9"/>
    </row>
    <row r="37" spans="1:4" x14ac:dyDescent="0.25">
      <c r="A37" s="1">
        <v>45444</v>
      </c>
      <c r="B37" s="5">
        <v>2.5820000000000001E-3</v>
      </c>
      <c r="C37" s="6">
        <v>5.494769496</v>
      </c>
      <c r="D37" s="9"/>
    </row>
    <row r="38" spans="1:4" x14ac:dyDescent="0.25">
      <c r="A38" s="1">
        <v>45474</v>
      </c>
      <c r="B38" s="5">
        <v>2.313E-3</v>
      </c>
      <c r="C38" s="6">
        <v>5.4993276169999996</v>
      </c>
      <c r="D38" s="9"/>
    </row>
    <row r="39" spans="1:4" x14ac:dyDescent="0.25">
      <c r="A39" s="1">
        <v>45505</v>
      </c>
      <c r="B39" s="5">
        <v>2.0439999999999998E-3</v>
      </c>
      <c r="C39" s="6">
        <v>5.5038895180000003</v>
      </c>
      <c r="D39" s="9"/>
    </row>
    <row r="40" spans="1:4" x14ac:dyDescent="0.25">
      <c r="A40" s="1">
        <v>45536</v>
      </c>
      <c r="B40" s="5">
        <v>2.8509999999999998E-3</v>
      </c>
      <c r="C40" s="6">
        <v>5.5084552049999997</v>
      </c>
      <c r="D40" s="9"/>
    </row>
    <row r="41" spans="1:4" x14ac:dyDescent="0.25">
      <c r="A41" s="1">
        <v>45566</v>
      </c>
      <c r="B41" s="5">
        <v>2.5820000000000001E-3</v>
      </c>
      <c r="C41" s="6">
        <v>5.5130246779999998</v>
      </c>
      <c r="D41" s="9"/>
    </row>
    <row r="42" spans="1:4" x14ac:dyDescent="0.25">
      <c r="A42" s="1">
        <v>45597</v>
      </c>
      <c r="B42" s="5">
        <v>2.313E-3</v>
      </c>
      <c r="C42" s="6">
        <v>5.5175979420000001</v>
      </c>
      <c r="D42" s="9"/>
    </row>
    <row r="43" spans="1:4" x14ac:dyDescent="0.25">
      <c r="A43" s="1">
        <v>45627</v>
      </c>
      <c r="B43" s="5">
        <v>2.8509999999999998E-3</v>
      </c>
      <c r="C43" s="6">
        <v>5.5221749999999998</v>
      </c>
      <c r="D43" s="9"/>
    </row>
    <row r="44" spans="1:4" x14ac:dyDescent="0.25">
      <c r="A44" s="1">
        <v>45658</v>
      </c>
      <c r="B44" s="5">
        <v>2.0439999999999998E-3</v>
      </c>
      <c r="C44" s="6">
        <v>5.5267558550000002</v>
      </c>
      <c r="D44" s="9"/>
    </row>
    <row r="45" spans="1:4" x14ac:dyDescent="0.25">
      <c r="A45" s="1">
        <v>45689</v>
      </c>
      <c r="B45" s="5">
        <v>2.313E-3</v>
      </c>
      <c r="C45" s="6">
        <v>5.5313405089999996</v>
      </c>
      <c r="D45" s="9"/>
    </row>
    <row r="46" spans="1:4" x14ac:dyDescent="0.25">
      <c r="A46" s="1">
        <v>45717</v>
      </c>
      <c r="B46" s="5">
        <v>2.5820000000000001E-3</v>
      </c>
      <c r="C46" s="6">
        <v>5.5359289670000003</v>
      </c>
      <c r="D46" s="9"/>
    </row>
    <row r="47" spans="1:4" x14ac:dyDescent="0.25">
      <c r="A47" s="1">
        <v>45748</v>
      </c>
      <c r="B47" s="5">
        <v>2.0439999999999998E-3</v>
      </c>
      <c r="C47" s="6">
        <v>5.5405212309999996</v>
      </c>
      <c r="D47" s="9"/>
    </row>
    <row r="48" spans="1:4" x14ac:dyDescent="0.25">
      <c r="A48" s="1">
        <v>45778</v>
      </c>
      <c r="B48" s="5">
        <v>1.7750000000000001E-3</v>
      </c>
      <c r="C48" s="6">
        <v>5.5451173049999998</v>
      </c>
      <c r="D48" s="9"/>
    </row>
    <row r="49" spans="1:4" x14ac:dyDescent="0.25">
      <c r="A49" s="1">
        <v>45809</v>
      </c>
      <c r="B49" s="5">
        <v>2.0439999999999998E-3</v>
      </c>
      <c r="C49" s="6">
        <v>5.549717191</v>
      </c>
      <c r="D49" s="9"/>
    </row>
    <row r="50" spans="1:4" x14ac:dyDescent="0.25">
      <c r="A50" s="1">
        <v>45839</v>
      </c>
      <c r="B50" s="5">
        <v>2.313E-3</v>
      </c>
      <c r="C50" s="6">
        <v>5.5543208929999999</v>
      </c>
      <c r="D50" s="9"/>
    </row>
    <row r="51" spans="1:4" x14ac:dyDescent="0.25">
      <c r="A51" s="1">
        <v>45870</v>
      </c>
      <c r="B51" s="5">
        <v>2.0439999999999998E-3</v>
      </c>
      <c r="C51" s="6">
        <v>5.5589284140000004</v>
      </c>
      <c r="D51" s="9"/>
    </row>
    <row r="52" spans="1:4" x14ac:dyDescent="0.25">
      <c r="A52" s="1">
        <v>45901</v>
      </c>
      <c r="B52" s="5">
        <v>2.8509999999999998E-3</v>
      </c>
      <c r="C52" s="6">
        <v>5.563539757</v>
      </c>
      <c r="D52" s="9"/>
    </row>
    <row r="53" spans="1:4" x14ac:dyDescent="0.25">
      <c r="A53" s="1">
        <v>45931</v>
      </c>
      <c r="B53" s="5">
        <v>2.313E-3</v>
      </c>
      <c r="C53" s="6">
        <v>5.568154925</v>
      </c>
      <c r="D53" s="9"/>
    </row>
    <row r="54" spans="1:4" x14ac:dyDescent="0.25">
      <c r="A54" s="1">
        <v>45962</v>
      </c>
      <c r="B54" s="5">
        <v>2.5820000000000001E-3</v>
      </c>
      <c r="C54" s="6">
        <v>5.5727739219999997</v>
      </c>
      <c r="D54" s="9"/>
    </row>
    <row r="55" spans="1:4" x14ac:dyDescent="0.25">
      <c r="A55" s="1">
        <v>45992</v>
      </c>
      <c r="B55" s="5">
        <v>2.8509999999999998E-3</v>
      </c>
      <c r="C55" s="6">
        <v>5.5773967500000001</v>
      </c>
      <c r="D55" s="9"/>
    </row>
    <row r="56" spans="1:4" x14ac:dyDescent="0.25">
      <c r="A56" s="1">
        <v>46023</v>
      </c>
      <c r="B56" s="5">
        <v>2.0439999999999998E-3</v>
      </c>
      <c r="C56" s="6">
        <v>5.5820234129999999</v>
      </c>
      <c r="D56" s="9"/>
    </row>
    <row r="57" spans="1:4" x14ac:dyDescent="0.25">
      <c r="A57" s="1">
        <v>46054</v>
      </c>
      <c r="B57" s="5">
        <v>2.5820000000000001E-3</v>
      </c>
      <c r="C57" s="6">
        <v>5.5866539140000002</v>
      </c>
      <c r="D57" s="9"/>
    </row>
    <row r="58" spans="1:4" x14ac:dyDescent="0.25">
      <c r="A58" s="1">
        <v>46082</v>
      </c>
      <c r="B58" s="5">
        <v>2.313E-3</v>
      </c>
      <c r="C58" s="6">
        <v>5.5912882570000004</v>
      </c>
      <c r="D58" s="9"/>
    </row>
    <row r="59" spans="1:4" x14ac:dyDescent="0.25">
      <c r="A59" s="1">
        <v>46113</v>
      </c>
      <c r="B59" s="5">
        <v>1.506E-3</v>
      </c>
      <c r="C59" s="6">
        <v>5.5959264429999998</v>
      </c>
      <c r="D59" s="9"/>
    </row>
    <row r="60" spans="1:4" x14ac:dyDescent="0.25">
      <c r="A60" s="1">
        <v>46143</v>
      </c>
      <c r="B60" s="5">
        <v>2.5820000000000001E-3</v>
      </c>
      <c r="C60" s="6">
        <v>5.6005684779999996</v>
      </c>
      <c r="D60" s="9"/>
    </row>
    <row r="61" spans="1:4" x14ac:dyDescent="0.25">
      <c r="A61" s="1">
        <v>46174</v>
      </c>
      <c r="B61" s="5">
        <v>2.0439999999999998E-3</v>
      </c>
      <c r="C61" s="6">
        <v>5.605214363</v>
      </c>
      <c r="D61" s="9"/>
    </row>
    <row r="62" spans="1:4" x14ac:dyDescent="0.25">
      <c r="A62" s="1">
        <v>46204</v>
      </c>
      <c r="B62" s="5">
        <v>2.0439999999999998E-3</v>
      </c>
      <c r="C62" s="6">
        <v>5.6098641020000004</v>
      </c>
      <c r="D62" s="9"/>
    </row>
    <row r="63" spans="1:4" x14ac:dyDescent="0.25">
      <c r="A63" s="1">
        <v>46235</v>
      </c>
      <c r="B63" s="5">
        <v>2.313E-3</v>
      </c>
      <c r="C63" s="6">
        <v>5.6145176980000002</v>
      </c>
      <c r="D63" s="9"/>
    </row>
    <row r="64" spans="1:4" x14ac:dyDescent="0.25">
      <c r="A64" s="1">
        <v>46266</v>
      </c>
      <c r="B64" s="5">
        <v>2.8509999999999998E-3</v>
      </c>
      <c r="C64" s="6">
        <v>5.6191751539999997</v>
      </c>
      <c r="D64" s="9"/>
    </row>
    <row r="65" spans="1:4" x14ac:dyDescent="0.25">
      <c r="A65" s="1">
        <v>46296</v>
      </c>
      <c r="B65" s="5">
        <v>2.313E-3</v>
      </c>
      <c r="C65" s="6">
        <v>5.623836474</v>
      </c>
      <c r="D65" s="9"/>
    </row>
    <row r="66" spans="1:4" x14ac:dyDescent="0.25">
      <c r="A66" s="1">
        <v>46327</v>
      </c>
      <c r="B66" s="5">
        <v>2.313E-3</v>
      </c>
      <c r="C66" s="6">
        <v>5.6285016609999996</v>
      </c>
      <c r="D66" s="9"/>
    </row>
    <row r="67" spans="1:4" x14ac:dyDescent="0.25">
      <c r="A67" s="1">
        <v>46357</v>
      </c>
      <c r="B67" s="5">
        <v>2.313E-3</v>
      </c>
      <c r="C67" s="6">
        <v>5.6331707179999997</v>
      </c>
      <c r="D67" s="9"/>
    </row>
    <row r="68" spans="1:4" x14ac:dyDescent="0.25">
      <c r="A68" s="1">
        <v>46388</v>
      </c>
      <c r="B68" s="5">
        <v>2.0439999999999998E-3</v>
      </c>
      <c r="C68" s="6">
        <v>5.6378436470000004</v>
      </c>
      <c r="D68" s="9"/>
    </row>
    <row r="69" spans="1:4" x14ac:dyDescent="0.25">
      <c r="A69" s="1">
        <v>46419</v>
      </c>
      <c r="B69" s="5">
        <v>2.5820000000000001E-3</v>
      </c>
      <c r="C69" s="6">
        <v>5.6425204539999996</v>
      </c>
      <c r="D69" s="9"/>
    </row>
    <row r="70" spans="1:4" x14ac:dyDescent="0.25">
      <c r="A70" s="1">
        <v>46447</v>
      </c>
      <c r="B70" s="5">
        <v>2.0439999999999998E-3</v>
      </c>
      <c r="C70" s="6">
        <v>5.6472011389999999</v>
      </c>
      <c r="D70" s="9"/>
    </row>
    <row r="71" spans="1:4" x14ac:dyDescent="0.25">
      <c r="A71" s="1">
        <v>46478</v>
      </c>
      <c r="B71" s="5">
        <v>1.506E-3</v>
      </c>
      <c r="C71" s="6">
        <v>5.651885708</v>
      </c>
      <c r="D71" s="9"/>
    </row>
    <row r="72" spans="1:4" x14ac:dyDescent="0.25">
      <c r="A72" s="1">
        <v>46508</v>
      </c>
      <c r="B72" s="5">
        <v>2.5820000000000001E-3</v>
      </c>
      <c r="C72" s="6">
        <v>5.6565741620000001</v>
      </c>
      <c r="D72" s="9"/>
    </row>
    <row r="73" spans="1:4" x14ac:dyDescent="0.25">
      <c r="A73" s="1">
        <v>46539</v>
      </c>
      <c r="B73" s="5">
        <v>2.313E-3</v>
      </c>
      <c r="C73" s="6">
        <v>5.6612665059999996</v>
      </c>
      <c r="D73" s="9"/>
    </row>
    <row r="74" spans="1:4" x14ac:dyDescent="0.25">
      <c r="A74" s="1">
        <v>46569</v>
      </c>
      <c r="B74" s="5">
        <v>2.0439999999999998E-3</v>
      </c>
      <c r="C74" s="6">
        <v>5.6659627429999997</v>
      </c>
      <c r="D74" s="9"/>
    </row>
    <row r="75" spans="1:4" x14ac:dyDescent="0.25">
      <c r="A75" s="1">
        <v>46600</v>
      </c>
      <c r="B75" s="5">
        <v>2.5820000000000001E-3</v>
      </c>
      <c r="C75" s="6">
        <v>5.6706628749999997</v>
      </c>
      <c r="D75" s="9"/>
    </row>
    <row r="76" spans="1:4" x14ac:dyDescent="0.25">
      <c r="A76" s="1">
        <v>46631</v>
      </c>
      <c r="B76" s="5">
        <v>2.5820000000000001E-3</v>
      </c>
      <c r="C76" s="6">
        <v>5.6753669059999998</v>
      </c>
      <c r="D76" s="9"/>
    </row>
    <row r="77" spans="1:4" x14ac:dyDescent="0.25">
      <c r="A77" s="1">
        <v>46661</v>
      </c>
      <c r="B77" s="5">
        <v>2.5820000000000001E-3</v>
      </c>
      <c r="C77" s="6">
        <v>5.6800748390000004</v>
      </c>
      <c r="D77" s="9"/>
    </row>
    <row r="78" spans="1:4" x14ac:dyDescent="0.25">
      <c r="A78" s="1">
        <v>46692</v>
      </c>
      <c r="B78" s="5">
        <v>2.313E-3</v>
      </c>
      <c r="C78" s="6">
        <v>5.684786677</v>
      </c>
      <c r="D78" s="9"/>
    </row>
    <row r="79" spans="1:4" x14ac:dyDescent="0.25">
      <c r="A79" s="1">
        <v>46722</v>
      </c>
      <c r="B79" s="5">
        <v>2.0439999999999998E-3</v>
      </c>
      <c r="C79" s="6">
        <v>5.6895024249999997</v>
      </c>
      <c r="D79" s="9"/>
    </row>
    <row r="80" spans="1:4" x14ac:dyDescent="0.25">
      <c r="A80" s="1">
        <v>46753</v>
      </c>
      <c r="B80" s="5">
        <v>2.0439999999999998E-3</v>
      </c>
      <c r="C80" s="6">
        <v>5.6942220839999997</v>
      </c>
      <c r="D80" s="9"/>
    </row>
    <row r="81" spans="1:4" x14ac:dyDescent="0.25">
      <c r="A81" s="1">
        <v>46784</v>
      </c>
      <c r="B81" s="5">
        <v>2.8509999999999998E-3</v>
      </c>
      <c r="C81" s="6">
        <v>5.6989456580000004</v>
      </c>
      <c r="D81" s="9"/>
    </row>
    <row r="82" spans="1:4" x14ac:dyDescent="0.25">
      <c r="A82" s="1">
        <v>46813</v>
      </c>
      <c r="B82" s="5">
        <v>2.313E-3</v>
      </c>
      <c r="C82" s="6">
        <v>5.7036731510000003</v>
      </c>
      <c r="D82" s="9"/>
    </row>
    <row r="83" spans="1:4" x14ac:dyDescent="0.25">
      <c r="A83" s="1">
        <v>46844</v>
      </c>
      <c r="B83" s="5">
        <v>1.7750000000000001E-3</v>
      </c>
      <c r="C83" s="6">
        <v>5.7084045650000004</v>
      </c>
      <c r="D83" s="9"/>
    </row>
    <row r="84" spans="1:4" x14ac:dyDescent="0.25">
      <c r="A84" s="1">
        <v>46874</v>
      </c>
      <c r="B84" s="5">
        <v>2.8509999999999998E-3</v>
      </c>
      <c r="C84" s="6">
        <v>5.7131399040000002</v>
      </c>
      <c r="D84" s="9"/>
    </row>
    <row r="85" spans="1:4" x14ac:dyDescent="0.25">
      <c r="A85" s="1">
        <v>46905</v>
      </c>
      <c r="B85" s="5">
        <v>1.506E-3</v>
      </c>
      <c r="C85" s="6">
        <v>5.7178791709999999</v>
      </c>
      <c r="D85" s="9"/>
    </row>
    <row r="86" spans="1:4" x14ac:dyDescent="0.25">
      <c r="A86" s="1">
        <v>46935</v>
      </c>
      <c r="B86" s="5">
        <v>2.5820000000000001E-3</v>
      </c>
      <c r="C86" s="6">
        <v>5.7226223699999998</v>
      </c>
      <c r="D86" s="9"/>
    </row>
    <row r="87" spans="1:4" x14ac:dyDescent="0.25">
      <c r="A87" s="1">
        <v>46966</v>
      </c>
      <c r="B87" s="5">
        <v>2.313E-3</v>
      </c>
      <c r="C87" s="6">
        <v>5.7273695030000003</v>
      </c>
      <c r="D87" s="9"/>
    </row>
    <row r="88" spans="1:4" x14ac:dyDescent="0.25">
      <c r="A88" s="1">
        <v>46997</v>
      </c>
      <c r="B88" s="5">
        <v>2.313E-3</v>
      </c>
      <c r="C88" s="6">
        <v>5.7321205749999997</v>
      </c>
      <c r="D88" s="9"/>
    </row>
    <row r="89" spans="1:4" x14ac:dyDescent="0.25">
      <c r="A89" s="1">
        <v>47027</v>
      </c>
      <c r="B89" s="5">
        <v>2.8509999999999998E-3</v>
      </c>
      <c r="C89" s="6">
        <v>5.7368755870000001</v>
      </c>
      <c r="D89" s="9"/>
    </row>
    <row r="90" spans="1:4" x14ac:dyDescent="0.25">
      <c r="A90" s="1">
        <v>47058</v>
      </c>
      <c r="B90" s="5">
        <v>2.0439999999999998E-3</v>
      </c>
      <c r="C90" s="6">
        <v>5.7416345440000001</v>
      </c>
      <c r="D90" s="9"/>
    </row>
    <row r="91" spans="1:4" x14ac:dyDescent="0.25">
      <c r="A91" s="1">
        <v>47088</v>
      </c>
      <c r="B91" s="5">
        <v>2.313E-3</v>
      </c>
      <c r="C91" s="6">
        <v>5.7463974489999998</v>
      </c>
      <c r="D91" s="9"/>
    </row>
    <row r="92" spans="1:4" x14ac:dyDescent="0.25">
      <c r="A92" s="1">
        <v>47119</v>
      </c>
      <c r="B92" s="5">
        <v>2.0439999999999998E-3</v>
      </c>
      <c r="C92" s="6">
        <v>5.7511643049999996</v>
      </c>
      <c r="D92" s="9"/>
    </row>
    <row r="93" spans="1:4" x14ac:dyDescent="0.25">
      <c r="A93" s="1">
        <v>47150</v>
      </c>
      <c r="B93" s="5">
        <v>2.0439999999999998E-3</v>
      </c>
      <c r="C93" s="6">
        <v>5.7559351149999998</v>
      </c>
      <c r="D93" s="9"/>
    </row>
    <row r="94" spans="1:4" x14ac:dyDescent="0.25">
      <c r="A94" s="1">
        <v>47178</v>
      </c>
      <c r="B94" s="5">
        <v>2.5820000000000001E-3</v>
      </c>
      <c r="C94" s="6">
        <v>5.7607098819999996</v>
      </c>
      <c r="D94" s="9"/>
    </row>
    <row r="95" spans="1:4" x14ac:dyDescent="0.25">
      <c r="A95" s="1">
        <v>47209</v>
      </c>
      <c r="B95" s="5">
        <v>1.506E-3</v>
      </c>
      <c r="C95" s="6">
        <v>5.7654886110000003</v>
      </c>
      <c r="D95" s="9"/>
    </row>
    <row r="96" spans="1:4" x14ac:dyDescent="0.25">
      <c r="A96" s="1">
        <v>47239</v>
      </c>
      <c r="B96" s="5">
        <v>2.313E-3</v>
      </c>
      <c r="C96" s="6">
        <v>5.7702713030000004</v>
      </c>
      <c r="D96" s="9"/>
    </row>
    <row r="97" spans="1:4" x14ac:dyDescent="0.25">
      <c r="A97" s="1">
        <v>47270</v>
      </c>
      <c r="B97" s="5">
        <v>2.313E-3</v>
      </c>
      <c r="C97" s="6">
        <v>5.7750579630000001</v>
      </c>
      <c r="D97" s="9"/>
    </row>
    <row r="98" spans="1:4" x14ac:dyDescent="0.25">
      <c r="A98" s="1">
        <v>47300</v>
      </c>
      <c r="B98" s="5">
        <v>2.313E-3</v>
      </c>
      <c r="C98" s="6">
        <v>5.7798485939999997</v>
      </c>
      <c r="D98" s="9"/>
    </row>
    <row r="99" spans="1:4" x14ac:dyDescent="0.25">
      <c r="A99" s="1">
        <v>47331</v>
      </c>
      <c r="B99" s="5">
        <v>2.313E-3</v>
      </c>
      <c r="C99" s="6">
        <v>5.7846431989999996</v>
      </c>
      <c r="D99" s="9"/>
    </row>
    <row r="100" spans="1:4" x14ac:dyDescent="0.25">
      <c r="A100" s="1">
        <v>47362</v>
      </c>
      <c r="B100" s="5">
        <v>2.5820000000000001E-3</v>
      </c>
      <c r="C100" s="6">
        <v>5.7894417809999998</v>
      </c>
      <c r="D100" s="9"/>
    </row>
    <row r="101" spans="1:4" x14ac:dyDescent="0.25">
      <c r="A101" s="1">
        <v>47392</v>
      </c>
      <c r="B101" s="5">
        <v>2.8509999999999998E-3</v>
      </c>
      <c r="C101" s="6">
        <v>5.7942443429999999</v>
      </c>
      <c r="D101" s="9"/>
    </row>
    <row r="102" spans="1:4" x14ac:dyDescent="0.25">
      <c r="A102" s="1">
        <v>47423</v>
      </c>
      <c r="B102" s="5">
        <v>1.7750000000000001E-3</v>
      </c>
      <c r="C102" s="6">
        <v>5.7990508900000002</v>
      </c>
      <c r="D102" s="9"/>
    </row>
    <row r="103" spans="1:4" x14ac:dyDescent="0.25">
      <c r="A103" s="1">
        <v>47453</v>
      </c>
      <c r="B103" s="5">
        <v>2.5820000000000001E-3</v>
      </c>
      <c r="C103" s="6">
        <v>5.8038614229999999</v>
      </c>
      <c r="D103" s="9"/>
    </row>
    <row r="104" spans="1:4" x14ac:dyDescent="0.25">
      <c r="A104" s="1">
        <v>47484</v>
      </c>
      <c r="B104" s="5">
        <v>2.0439999999999998E-3</v>
      </c>
      <c r="C104" s="6">
        <v>5.8086759480000003</v>
      </c>
      <c r="D104" s="34"/>
    </row>
    <row r="105" spans="1:4" x14ac:dyDescent="0.25">
      <c r="A105" s="1">
        <v>47515</v>
      </c>
      <c r="B105" s="5">
        <v>2.0439999999999998E-3</v>
      </c>
      <c r="C105" s="6">
        <v>5.8134944659999999</v>
      </c>
      <c r="D105" s="34"/>
    </row>
    <row r="106" spans="1:4" x14ac:dyDescent="0.25">
      <c r="A106" s="1">
        <v>47543</v>
      </c>
      <c r="B106" s="5">
        <v>2.5820000000000001E-3</v>
      </c>
      <c r="C106" s="6">
        <v>5.8183169809999997</v>
      </c>
      <c r="D106" s="34"/>
    </row>
    <row r="107" spans="1:4" x14ac:dyDescent="0.25">
      <c r="A107" s="1">
        <v>47574</v>
      </c>
      <c r="B107" s="5">
        <v>2.0439999999999998E-3</v>
      </c>
      <c r="C107" s="6">
        <v>5.8231434970000002</v>
      </c>
      <c r="D107" s="34"/>
    </row>
    <row r="108" spans="1:4" x14ac:dyDescent="0.25">
      <c r="A108" s="1">
        <v>47604</v>
      </c>
      <c r="B108" s="5">
        <v>1.7750000000000001E-3</v>
      </c>
      <c r="C108" s="6">
        <v>5.8279740159999998</v>
      </c>
      <c r="D108" s="34"/>
    </row>
    <row r="109" spans="1:4" x14ac:dyDescent="0.25">
      <c r="A109" s="1">
        <v>47635</v>
      </c>
      <c r="B109" s="5">
        <v>2.313E-3</v>
      </c>
      <c r="C109" s="6">
        <v>5.8328085429999996</v>
      </c>
      <c r="D109" s="34"/>
    </row>
    <row r="110" spans="1:4" x14ac:dyDescent="0.25">
      <c r="A110" s="1">
        <v>47665</v>
      </c>
      <c r="B110" s="5">
        <v>2.5820000000000001E-3</v>
      </c>
      <c r="C110" s="6">
        <v>5.83764708</v>
      </c>
      <c r="D110" s="34"/>
    </row>
    <row r="111" spans="1:4" x14ac:dyDescent="0.25">
      <c r="A111" s="1">
        <v>47696</v>
      </c>
      <c r="B111" s="5">
        <v>1.7750000000000001E-3</v>
      </c>
      <c r="C111" s="6">
        <v>5.8424896310000003</v>
      </c>
      <c r="D111" s="34"/>
    </row>
    <row r="112" spans="1:4" x14ac:dyDescent="0.25">
      <c r="A112" s="1">
        <v>47727</v>
      </c>
      <c r="B112" s="5">
        <v>2.8509999999999998E-3</v>
      </c>
      <c r="C112" s="6">
        <v>5.8473361979999998</v>
      </c>
      <c r="D112" s="34"/>
    </row>
    <row r="113" spans="1:4" x14ac:dyDescent="0.25">
      <c r="A113" s="1">
        <v>47757</v>
      </c>
      <c r="B113" s="5">
        <v>2.5820000000000001E-3</v>
      </c>
      <c r="C113" s="6">
        <v>5.8521867869999999</v>
      </c>
      <c r="D113" s="34"/>
    </row>
    <row r="114" spans="1:4" x14ac:dyDescent="0.25">
      <c r="A114" s="1">
        <v>47788</v>
      </c>
      <c r="B114" s="5">
        <v>2.313E-3</v>
      </c>
      <c r="C114" s="6">
        <v>5.8570413989999999</v>
      </c>
      <c r="D114" s="34"/>
    </row>
    <row r="115" spans="1:4" x14ac:dyDescent="0.25">
      <c r="A115" s="1">
        <v>47818</v>
      </c>
      <c r="B115" s="5">
        <v>2.8509999999999998E-3</v>
      </c>
      <c r="C115" s="6">
        <v>5.8619000379999999</v>
      </c>
      <c r="D115" s="34"/>
    </row>
    <row r="116" spans="1:4" x14ac:dyDescent="0.25">
      <c r="A116" s="1">
        <v>47849</v>
      </c>
      <c r="B116" s="5">
        <v>2.0439999999999998E-3</v>
      </c>
      <c r="C116" s="6">
        <v>5.8667627070000004</v>
      </c>
      <c r="D116" s="34"/>
    </row>
    <row r="117" spans="1:4" x14ac:dyDescent="0.25">
      <c r="A117" s="1">
        <v>47880</v>
      </c>
      <c r="B117" s="5">
        <v>2.313E-3</v>
      </c>
      <c r="C117" s="6">
        <v>5.8716294099999997</v>
      </c>
      <c r="D117" s="34"/>
    </row>
    <row r="118" spans="1:4" x14ac:dyDescent="0.25">
      <c r="A118" s="1">
        <v>47908</v>
      </c>
      <c r="B118" s="5">
        <v>2.5820000000000001E-3</v>
      </c>
      <c r="C118" s="6">
        <v>5.8765001510000001</v>
      </c>
      <c r="D118" s="34"/>
    </row>
    <row r="119" spans="1:4" x14ac:dyDescent="0.25">
      <c r="A119" s="1">
        <v>47939</v>
      </c>
      <c r="B119" s="5">
        <v>1.506E-3</v>
      </c>
      <c r="C119" s="6">
        <v>5.8813749319999999</v>
      </c>
      <c r="D119" s="34"/>
    </row>
    <row r="120" spans="1:4" x14ac:dyDescent="0.25">
      <c r="A120" s="1">
        <v>47969</v>
      </c>
      <c r="B120" s="5">
        <v>2.313E-3</v>
      </c>
      <c r="C120" s="6">
        <v>5.8862537560000003</v>
      </c>
      <c r="D120" s="34"/>
    </row>
    <row r="121" spans="1:4" x14ac:dyDescent="0.25">
      <c r="A121" s="1">
        <v>48000</v>
      </c>
      <c r="B121" s="5">
        <v>2.0439999999999998E-3</v>
      </c>
      <c r="C121" s="6">
        <v>5.8911366279999999</v>
      </c>
      <c r="D121" s="34"/>
    </row>
    <row r="122" spans="1:4" x14ac:dyDescent="0.25">
      <c r="A122" s="1">
        <v>48030</v>
      </c>
      <c r="B122" s="5">
        <v>2.313E-3</v>
      </c>
      <c r="C122" s="6">
        <v>5.8960235509999999</v>
      </c>
      <c r="D122" s="34"/>
    </row>
    <row r="123" spans="1:4" x14ac:dyDescent="0.25">
      <c r="A123" s="1">
        <v>48061</v>
      </c>
      <c r="B123" s="5">
        <v>2.0439999999999998E-3</v>
      </c>
      <c r="C123" s="6">
        <v>5.9009145270000003</v>
      </c>
      <c r="D123" s="34"/>
    </row>
    <row r="124" spans="1:4" x14ac:dyDescent="0.25">
      <c r="A124" s="1">
        <v>48092</v>
      </c>
      <c r="B124" s="5">
        <v>2.8509999999999998E-3</v>
      </c>
      <c r="C124" s="6">
        <v>5.9058095599999998</v>
      </c>
      <c r="D124" s="34"/>
    </row>
    <row r="125" spans="1:4" x14ac:dyDescent="0.25">
      <c r="A125" s="1">
        <v>48122</v>
      </c>
      <c r="B125" s="5">
        <v>2.313E-3</v>
      </c>
      <c r="C125" s="6">
        <v>5.9107086539999996</v>
      </c>
      <c r="D125" s="34"/>
    </row>
    <row r="126" spans="1:4" x14ac:dyDescent="0.25">
      <c r="A126" s="1">
        <v>48153</v>
      </c>
      <c r="B126" s="5">
        <v>2.5820000000000001E-3</v>
      </c>
      <c r="C126" s="6">
        <v>5.9156118129999999</v>
      </c>
      <c r="D126" s="34"/>
    </row>
    <row r="127" spans="1:4" x14ac:dyDescent="0.25">
      <c r="A127" s="1">
        <v>48183</v>
      </c>
      <c r="B127" s="5">
        <v>2.8509999999999998E-3</v>
      </c>
      <c r="C127" s="6">
        <v>5.9205190380000001</v>
      </c>
      <c r="D127" s="34"/>
    </row>
    <row r="128" spans="1:4" x14ac:dyDescent="0.25">
      <c r="A128" s="1">
        <v>48214</v>
      </c>
      <c r="B128" s="5">
        <v>2.0439999999999998E-3</v>
      </c>
      <c r="C128" s="6">
        <v>5.9254303339999996</v>
      </c>
      <c r="D128" s="34"/>
    </row>
    <row r="129" spans="1:4" x14ac:dyDescent="0.25">
      <c r="A129" s="1">
        <v>48245</v>
      </c>
      <c r="B129" s="5">
        <v>2.5820000000000001E-3</v>
      </c>
      <c r="C129" s="6">
        <v>5.9303457049999997</v>
      </c>
      <c r="D129" s="34"/>
    </row>
    <row r="130" spans="1:4" x14ac:dyDescent="0.25">
      <c r="A130" s="1">
        <v>48274</v>
      </c>
      <c r="B130" s="5">
        <v>2.313E-3</v>
      </c>
      <c r="C130" s="6">
        <v>5.9352651520000004</v>
      </c>
      <c r="D130" s="34"/>
    </row>
    <row r="131" spans="1:4" x14ac:dyDescent="0.25">
      <c r="A131" s="1">
        <v>48305</v>
      </c>
      <c r="B131" s="5">
        <v>1.506E-3</v>
      </c>
      <c r="C131" s="6">
        <v>5.9401886810000004</v>
      </c>
      <c r="D131" s="34"/>
    </row>
    <row r="132" spans="1:4" x14ac:dyDescent="0.25">
      <c r="A132" s="1">
        <v>48335</v>
      </c>
      <c r="B132" s="5">
        <v>2.5820000000000001E-3</v>
      </c>
      <c r="C132" s="6">
        <v>5.945116294</v>
      </c>
      <c r="D132" s="34"/>
    </row>
    <row r="133" spans="1:4" x14ac:dyDescent="0.25">
      <c r="A133" s="1">
        <v>48366</v>
      </c>
      <c r="B133" s="5">
        <v>2.313E-3</v>
      </c>
      <c r="C133" s="6">
        <v>5.9500479940000002</v>
      </c>
      <c r="D133" s="34"/>
    </row>
    <row r="134" spans="1:4" x14ac:dyDescent="0.25">
      <c r="A134" s="1">
        <v>48396</v>
      </c>
      <c r="B134" s="5">
        <v>2.0439999999999998E-3</v>
      </c>
      <c r="C134" s="6">
        <v>5.9549837859999997</v>
      </c>
      <c r="D134" s="34"/>
    </row>
    <row r="135" spans="1:4" x14ac:dyDescent="0.25">
      <c r="A135" s="1">
        <v>48427</v>
      </c>
      <c r="B135" s="5">
        <v>2.5820000000000001E-3</v>
      </c>
      <c r="C135" s="6">
        <v>5.9599236720000004</v>
      </c>
      <c r="D135" s="34"/>
    </row>
    <row r="136" spans="1:4" x14ac:dyDescent="0.25">
      <c r="A136" s="1">
        <v>48458</v>
      </c>
      <c r="B136" s="5">
        <v>2.5820000000000001E-3</v>
      </c>
      <c r="C136" s="6">
        <v>5.964867656</v>
      </c>
      <c r="D136" s="34"/>
    </row>
    <row r="137" spans="1:4" x14ac:dyDescent="0.25">
      <c r="A137" s="1">
        <v>48488</v>
      </c>
      <c r="B137" s="5">
        <v>2.5820000000000001E-3</v>
      </c>
      <c r="C137" s="6">
        <v>5.9698157409999997</v>
      </c>
      <c r="D137" s="34"/>
    </row>
    <row r="138" spans="1:4" x14ac:dyDescent="0.25">
      <c r="A138" s="1">
        <v>48519</v>
      </c>
      <c r="B138" s="5">
        <v>2.313E-3</v>
      </c>
      <c r="C138" s="6">
        <v>5.9747679309999997</v>
      </c>
      <c r="D138" s="34"/>
    </row>
    <row r="139" spans="1:4" x14ac:dyDescent="0.25">
      <c r="A139" s="1">
        <v>48549</v>
      </c>
      <c r="B139" s="5">
        <v>2.0439999999999998E-3</v>
      </c>
      <c r="C139" s="6">
        <v>5.9797242280000003</v>
      </c>
      <c r="D139" s="34"/>
    </row>
    <row r="140" spans="1:4" x14ac:dyDescent="0.25">
      <c r="A140" s="1">
        <v>48580</v>
      </c>
      <c r="B140" s="5">
        <v>2.0439999999999998E-3</v>
      </c>
      <c r="C140" s="6">
        <v>5.9846846380000001</v>
      </c>
      <c r="D140" s="34"/>
    </row>
    <row r="141" spans="1:4" x14ac:dyDescent="0.25">
      <c r="A141" s="1">
        <v>48611</v>
      </c>
      <c r="B141" s="5">
        <v>2.8509999999999998E-3</v>
      </c>
      <c r="C141" s="6">
        <v>5.9896491620000001</v>
      </c>
      <c r="D141" s="34"/>
    </row>
    <row r="142" spans="1:4" x14ac:dyDescent="0.25">
      <c r="A142" s="1">
        <v>48639</v>
      </c>
      <c r="B142" s="5">
        <v>2.313E-3</v>
      </c>
      <c r="C142" s="6">
        <v>5.9946178039999998</v>
      </c>
      <c r="D142" s="34"/>
    </row>
    <row r="143" spans="1:4" x14ac:dyDescent="0.25">
      <c r="A143" s="1">
        <v>48670</v>
      </c>
      <c r="B143" s="5">
        <v>1.7750000000000001E-3</v>
      </c>
      <c r="C143" s="6">
        <v>5.9995905680000003</v>
      </c>
      <c r="D143" s="34"/>
    </row>
    <row r="144" spans="1:4" x14ac:dyDescent="0.25">
      <c r="A144" s="1">
        <v>48700</v>
      </c>
      <c r="B144" s="5">
        <v>2.5820000000000001E-3</v>
      </c>
      <c r="C144" s="6">
        <v>6.0045674570000003</v>
      </c>
      <c r="D144" s="34"/>
    </row>
    <row r="145" spans="1:4" x14ac:dyDescent="0.25">
      <c r="A145" s="1">
        <v>48731</v>
      </c>
      <c r="B145" s="5">
        <v>1.7750000000000001E-3</v>
      </c>
      <c r="C145" s="6">
        <v>6.0095484739999998</v>
      </c>
      <c r="D145" s="34"/>
    </row>
    <row r="146" spans="1:4" x14ac:dyDescent="0.25">
      <c r="A146" s="1">
        <v>48761</v>
      </c>
      <c r="B146" s="5">
        <v>2.5820000000000001E-3</v>
      </c>
      <c r="C146" s="6">
        <v>6.0145336240000002</v>
      </c>
      <c r="D146" s="34"/>
    </row>
    <row r="147" spans="1:4" x14ac:dyDescent="0.25">
      <c r="A147" s="1">
        <v>48792</v>
      </c>
      <c r="B147" s="5">
        <v>2.313E-3</v>
      </c>
      <c r="C147" s="6">
        <v>6.019522909</v>
      </c>
      <c r="D147" s="34"/>
    </row>
    <row r="148" spans="1:4" x14ac:dyDescent="0.25">
      <c r="A148" s="1">
        <v>48823</v>
      </c>
      <c r="B148" s="5">
        <v>2.313E-3</v>
      </c>
      <c r="C148" s="6">
        <v>6.0245163320000001</v>
      </c>
      <c r="D148" s="34"/>
    </row>
    <row r="149" spans="1:4" x14ac:dyDescent="0.25">
      <c r="A149" s="1">
        <v>48853</v>
      </c>
      <c r="B149" s="5">
        <v>2.8509999999999998E-3</v>
      </c>
      <c r="C149" s="6">
        <v>6.0295138980000003</v>
      </c>
      <c r="D149" s="34"/>
    </row>
    <row r="150" spans="1:4" x14ac:dyDescent="0.25">
      <c r="A150" s="1">
        <v>48884</v>
      </c>
      <c r="B150" s="5">
        <v>2.313E-3</v>
      </c>
      <c r="C150" s="6">
        <v>6.0345156099999997</v>
      </c>
      <c r="D150" s="34"/>
    </row>
    <row r="151" spans="1:4" x14ac:dyDescent="0.25">
      <c r="A151" s="1">
        <v>48914</v>
      </c>
      <c r="B151" s="5">
        <v>2.0439999999999998E-3</v>
      </c>
      <c r="C151" s="6">
        <v>6.0395214709999996</v>
      </c>
      <c r="D151" s="34"/>
    </row>
    <row r="152" spans="1:4" x14ac:dyDescent="0.25">
      <c r="A152" s="1">
        <v>48945</v>
      </c>
      <c r="B152" s="5">
        <v>2.0439999999999998E-3</v>
      </c>
      <c r="C152" s="6">
        <v>6.0445314840000002</v>
      </c>
      <c r="D152" s="34"/>
    </row>
    <row r="153" spans="1:4" x14ac:dyDescent="0.25">
      <c r="A153" s="1">
        <v>48976</v>
      </c>
      <c r="B153" s="5">
        <v>2.5820000000000001E-3</v>
      </c>
      <c r="C153" s="6">
        <v>6.049545653</v>
      </c>
      <c r="D153" s="34"/>
    </row>
    <row r="154" spans="1:4" x14ac:dyDescent="0.25">
      <c r="A154" s="1">
        <v>49004</v>
      </c>
      <c r="B154" s="5">
        <v>2.5820000000000001E-3</v>
      </c>
      <c r="C154" s="6">
        <v>6.0545639820000003</v>
      </c>
      <c r="D154" s="34"/>
    </row>
    <row r="155" spans="1:4" x14ac:dyDescent="0.25">
      <c r="A155" s="1">
        <v>49035</v>
      </c>
      <c r="B155" s="5">
        <v>1.506E-3</v>
      </c>
      <c r="C155" s="6">
        <v>6.0595864730000004</v>
      </c>
      <c r="D155" s="34"/>
    </row>
    <row r="156" spans="1:4" x14ac:dyDescent="0.25">
      <c r="A156" s="1">
        <v>49065</v>
      </c>
      <c r="B156" s="5">
        <v>2.8509999999999998E-3</v>
      </c>
      <c r="C156" s="6">
        <v>6.0646131309999998</v>
      </c>
      <c r="D156" s="34"/>
    </row>
    <row r="157" spans="1:4" x14ac:dyDescent="0.25">
      <c r="A157" s="1">
        <v>49096</v>
      </c>
      <c r="B157" s="5">
        <v>1.506E-3</v>
      </c>
      <c r="C157" s="6">
        <v>6.0696439590000004</v>
      </c>
      <c r="D157" s="34"/>
    </row>
    <row r="158" spans="1:4" x14ac:dyDescent="0.25">
      <c r="A158" s="1">
        <v>49126</v>
      </c>
      <c r="B158" s="5">
        <v>2.5820000000000001E-3</v>
      </c>
      <c r="C158" s="6">
        <v>6.07467896</v>
      </c>
      <c r="D158" s="34"/>
    </row>
    <row r="159" spans="1:4" x14ac:dyDescent="0.25">
      <c r="A159" s="1">
        <v>49157</v>
      </c>
      <c r="B159" s="5">
        <v>2.313E-3</v>
      </c>
      <c r="C159" s="6">
        <v>6.0797181379999996</v>
      </c>
      <c r="D159" s="34"/>
    </row>
    <row r="160" spans="1:4" x14ac:dyDescent="0.25">
      <c r="A160" s="1">
        <v>49188</v>
      </c>
      <c r="B160" s="5">
        <v>2.313E-3</v>
      </c>
      <c r="C160" s="6">
        <v>6.0847614959999996</v>
      </c>
      <c r="D160" s="34"/>
    </row>
    <row r="161" spans="1:4" x14ac:dyDescent="0.25">
      <c r="A161" s="1">
        <v>49218</v>
      </c>
      <c r="B161" s="5">
        <v>2.8509999999999998E-3</v>
      </c>
      <c r="C161" s="6">
        <v>6.0898090370000002</v>
      </c>
      <c r="D161" s="34"/>
    </row>
    <row r="162" spans="1:4" x14ac:dyDescent="0.25">
      <c r="A162" s="1">
        <v>49249</v>
      </c>
      <c r="B162" s="5">
        <v>2.0439999999999998E-3</v>
      </c>
      <c r="C162" s="6">
        <v>6.094860766</v>
      </c>
      <c r="D162" s="34"/>
    </row>
    <row r="163" spans="1:4" x14ac:dyDescent="0.25">
      <c r="A163" s="1">
        <v>49279</v>
      </c>
      <c r="B163" s="5">
        <v>2.313E-3</v>
      </c>
      <c r="C163" s="6">
        <v>6.0999166850000002</v>
      </c>
      <c r="D163" s="34"/>
    </row>
    <row r="164" spans="1:4" x14ac:dyDescent="0.25">
      <c r="A164" s="1">
        <v>49310</v>
      </c>
      <c r="B164" s="5">
        <v>2.0439999999999998E-3</v>
      </c>
      <c r="C164" s="6">
        <v>6.1049767990000001</v>
      </c>
      <c r="D164" s="34"/>
    </row>
    <row r="165" spans="1:4" x14ac:dyDescent="0.25">
      <c r="A165" s="1">
        <v>49341</v>
      </c>
      <c r="B165" s="5">
        <v>2.0439999999999998E-3</v>
      </c>
      <c r="C165" s="6">
        <v>6.1100411100000001</v>
      </c>
      <c r="D165" s="34"/>
    </row>
    <row r="166" spans="1:4" x14ac:dyDescent="0.25">
      <c r="A166" s="1">
        <v>49369</v>
      </c>
      <c r="B166" s="5">
        <v>2.5820000000000001E-3</v>
      </c>
      <c r="C166" s="6">
        <v>6.1151096220000003</v>
      </c>
      <c r="D166" s="34"/>
    </row>
    <row r="167" spans="1:4" x14ac:dyDescent="0.25">
      <c r="A167" s="1">
        <v>49400</v>
      </c>
      <c r="B167" s="5">
        <v>1.506E-3</v>
      </c>
      <c r="C167" s="6">
        <v>6.1201823380000002</v>
      </c>
      <c r="D167" s="34"/>
    </row>
    <row r="168" spans="1:4" x14ac:dyDescent="0.25">
      <c r="A168" s="1">
        <v>49430</v>
      </c>
      <c r="B168" s="5">
        <v>2.313E-3</v>
      </c>
      <c r="C168" s="6">
        <v>6.1252592630000002</v>
      </c>
      <c r="D168" s="34"/>
    </row>
    <row r="169" spans="1:4" x14ac:dyDescent="0.25">
      <c r="A169" s="1">
        <v>49461</v>
      </c>
      <c r="B169" s="5">
        <v>2.313E-3</v>
      </c>
      <c r="C169" s="6">
        <v>6.1303403989999996</v>
      </c>
      <c r="D169" s="34"/>
    </row>
    <row r="170" spans="1:4" x14ac:dyDescent="0.25">
      <c r="A170" s="1">
        <v>49491</v>
      </c>
      <c r="B170" s="5">
        <v>2.313E-3</v>
      </c>
      <c r="C170" s="6">
        <v>6.1354257499999996</v>
      </c>
      <c r="D170" s="34"/>
    </row>
    <row r="171" spans="1:4" x14ac:dyDescent="0.25">
      <c r="A171" s="1">
        <v>49522</v>
      </c>
      <c r="B171" s="5">
        <v>2.313E-3</v>
      </c>
      <c r="C171" s="6">
        <v>6.1405153190000004</v>
      </c>
      <c r="D171" s="34"/>
    </row>
    <row r="172" spans="1:4" x14ac:dyDescent="0.25">
      <c r="A172" s="1">
        <v>49553</v>
      </c>
      <c r="B172" s="5">
        <v>2.5820000000000001E-3</v>
      </c>
      <c r="C172" s="6">
        <v>6.1456091109999997</v>
      </c>
      <c r="D172" s="34"/>
    </row>
    <row r="173" spans="1:4" x14ac:dyDescent="0.25">
      <c r="A173" s="1">
        <v>49583</v>
      </c>
      <c r="B173" s="5">
        <v>2.8509999999999998E-3</v>
      </c>
      <c r="C173" s="6">
        <v>6.1507071279999996</v>
      </c>
      <c r="D173" s="34"/>
    </row>
    <row r="174" spans="1:4" x14ac:dyDescent="0.25">
      <c r="A174" s="1">
        <v>49614</v>
      </c>
      <c r="B174" s="5">
        <v>1.7750000000000001E-3</v>
      </c>
      <c r="C174" s="6">
        <v>6.1558093740000004</v>
      </c>
      <c r="D174" s="34"/>
    </row>
    <row r="175" spans="1:4" x14ac:dyDescent="0.25">
      <c r="A175" s="1">
        <v>49644</v>
      </c>
      <c r="B175" s="5">
        <v>2.5820000000000001E-3</v>
      </c>
      <c r="C175" s="6">
        <v>6.1609158519999996</v>
      </c>
      <c r="D175" s="34"/>
    </row>
    <row r="176" spans="1:4" x14ac:dyDescent="0.25">
      <c r="A176" s="1">
        <v>49675</v>
      </c>
      <c r="B176" s="5">
        <v>2.0439999999999998E-3</v>
      </c>
      <c r="C176" s="6">
        <v>6.1660265670000003</v>
      </c>
      <c r="D176" s="34"/>
    </row>
    <row r="177" spans="1:4" x14ac:dyDescent="0.25">
      <c r="A177" s="1">
        <v>49706</v>
      </c>
      <c r="B177" s="5">
        <v>2.0439999999999998E-3</v>
      </c>
      <c r="C177" s="6">
        <v>6.171141521</v>
      </c>
      <c r="D177" s="34"/>
    </row>
    <row r="178" spans="1:4" x14ac:dyDescent="0.25">
      <c r="A178" s="1">
        <v>49735</v>
      </c>
      <c r="B178" s="5">
        <v>2.5820000000000001E-3</v>
      </c>
      <c r="C178" s="6">
        <v>6.176260718</v>
      </c>
      <c r="D178" s="34"/>
    </row>
    <row r="179" spans="1:4" x14ac:dyDescent="0.25">
      <c r="A179" s="1">
        <v>49766</v>
      </c>
      <c r="B179" s="5">
        <v>1.7750000000000001E-3</v>
      </c>
      <c r="C179" s="6">
        <v>6.1813841619999996</v>
      </c>
      <c r="D179" s="34"/>
    </row>
    <row r="180" spans="1:4" x14ac:dyDescent="0.25">
      <c r="A180" s="1">
        <v>49796</v>
      </c>
      <c r="B180" s="5">
        <v>2.313E-3</v>
      </c>
      <c r="C180" s="6">
        <v>6.186511855</v>
      </c>
      <c r="D180" s="34"/>
    </row>
    <row r="181" spans="1:4" x14ac:dyDescent="0.25">
      <c r="A181" s="1">
        <v>49827</v>
      </c>
      <c r="B181" s="5">
        <v>2.0439999999999998E-3</v>
      </c>
      <c r="C181" s="6">
        <v>6.1916438029999998</v>
      </c>
      <c r="D181" s="34"/>
    </row>
    <row r="182" spans="1:4" x14ac:dyDescent="0.25">
      <c r="A182" s="1">
        <v>49857</v>
      </c>
      <c r="B182" s="5">
        <v>2.313E-3</v>
      </c>
      <c r="C182" s="6">
        <v>6.1967800070000001</v>
      </c>
      <c r="D182" s="34"/>
    </row>
    <row r="183" spans="1:4" x14ac:dyDescent="0.25">
      <c r="A183" s="1">
        <v>49888</v>
      </c>
      <c r="B183" s="5">
        <v>2.0439999999999998E-3</v>
      </c>
      <c r="C183" s="6">
        <v>6.2019204720000003</v>
      </c>
      <c r="D183" s="34"/>
    </row>
    <row r="184" spans="1:4" x14ac:dyDescent="0.25">
      <c r="A184" s="1">
        <v>49919</v>
      </c>
      <c r="B184" s="5">
        <v>2.8509999999999998E-3</v>
      </c>
      <c r="C184" s="6">
        <v>6.2070652019999999</v>
      </c>
      <c r="D184" s="34"/>
    </row>
    <row r="185" spans="1:4" x14ac:dyDescent="0.25">
      <c r="A185" s="1">
        <v>49949</v>
      </c>
      <c r="B185" s="5">
        <v>2.313E-3</v>
      </c>
      <c r="C185" s="6">
        <v>6.2122141989999999</v>
      </c>
      <c r="D185" s="34"/>
    </row>
    <row r="186" spans="1:4" x14ac:dyDescent="0.25">
      <c r="A186" s="1">
        <v>49980</v>
      </c>
      <c r="B186" s="5">
        <v>2.5820000000000001E-3</v>
      </c>
      <c r="C186" s="6">
        <v>6.2173674669999999</v>
      </c>
      <c r="D186" s="34"/>
    </row>
    <row r="187" spans="1:4" x14ac:dyDescent="0.25">
      <c r="A187" s="1">
        <v>50010</v>
      </c>
      <c r="B187" s="5">
        <v>2.8509999999999998E-3</v>
      </c>
      <c r="C187" s="6">
        <v>6.2225250110000001</v>
      </c>
      <c r="D187" s="34"/>
    </row>
    <row r="188" spans="1:4" x14ac:dyDescent="0.25">
      <c r="A188" s="1">
        <v>50041</v>
      </c>
      <c r="B188" s="5">
        <v>2.0439999999999998E-3</v>
      </c>
      <c r="C188" s="6">
        <v>6.2276868319999998</v>
      </c>
      <c r="D188" s="34"/>
    </row>
    <row r="189" spans="1:4" x14ac:dyDescent="0.25">
      <c r="A189" s="1">
        <v>50072</v>
      </c>
      <c r="B189" s="5">
        <v>2.5820000000000001E-3</v>
      </c>
      <c r="C189" s="6">
        <v>6.2328529359999996</v>
      </c>
      <c r="D189" s="34"/>
    </row>
    <row r="190" spans="1:4" x14ac:dyDescent="0.25">
      <c r="A190" s="1">
        <v>50100</v>
      </c>
      <c r="B190" s="5">
        <v>2.313E-3</v>
      </c>
      <c r="C190" s="6">
        <v>6.2380233250000003</v>
      </c>
      <c r="D190" s="34"/>
    </row>
    <row r="191" spans="1:4" x14ac:dyDescent="0.25">
      <c r="A191" s="1">
        <v>50131</v>
      </c>
      <c r="B191" s="5">
        <v>1.506E-3</v>
      </c>
      <c r="C191" s="6">
        <v>6.2431980029999998</v>
      </c>
      <c r="D191" s="34"/>
    </row>
    <row r="192" spans="1:4" x14ac:dyDescent="0.25">
      <c r="A192" s="1">
        <v>50161</v>
      </c>
      <c r="B192" s="5">
        <v>2.5820000000000001E-3</v>
      </c>
      <c r="C192" s="6">
        <v>6.2483769740000001</v>
      </c>
      <c r="D192" s="34"/>
    </row>
    <row r="193" spans="1:4" x14ac:dyDescent="0.25">
      <c r="A193" s="1">
        <v>50192</v>
      </c>
      <c r="B193" s="5">
        <v>2.0439999999999998E-3</v>
      </c>
      <c r="C193" s="6">
        <v>6.2535602409999997</v>
      </c>
      <c r="D193" s="34"/>
    </row>
    <row r="194" spans="1:4" x14ac:dyDescent="0.25">
      <c r="A194" s="1">
        <v>50222</v>
      </c>
      <c r="B194" s="5">
        <v>2.0439999999999998E-3</v>
      </c>
      <c r="C194" s="6">
        <v>6.2587478069999998</v>
      </c>
      <c r="D194" s="34"/>
    </row>
    <row r="195" spans="1:4" x14ac:dyDescent="0.25">
      <c r="A195" s="1">
        <v>50253</v>
      </c>
      <c r="B195" s="5">
        <v>2.313E-3</v>
      </c>
      <c r="C195" s="6">
        <v>6.2639396769999998</v>
      </c>
      <c r="D195" s="34"/>
    </row>
    <row r="196" spans="1:4" x14ac:dyDescent="0.25">
      <c r="A196" s="1">
        <v>50284</v>
      </c>
      <c r="B196" s="5">
        <v>2.8509999999999998E-3</v>
      </c>
      <c r="C196" s="6">
        <v>6.269135854</v>
      </c>
      <c r="D196" s="34"/>
    </row>
    <row r="197" spans="1:4" x14ac:dyDescent="0.25">
      <c r="A197" s="1">
        <v>50314</v>
      </c>
      <c r="B197" s="5">
        <v>2.313E-3</v>
      </c>
      <c r="C197" s="6">
        <v>6.2743363409999997</v>
      </c>
      <c r="D197" s="34"/>
    </row>
    <row r="198" spans="1:4" x14ac:dyDescent="0.25">
      <c r="A198" s="1">
        <v>50345</v>
      </c>
      <c r="B198" s="5">
        <v>2.313E-3</v>
      </c>
      <c r="C198" s="6">
        <v>6.2795411420000002</v>
      </c>
      <c r="D198" s="34"/>
    </row>
    <row r="199" spans="1:4" x14ac:dyDescent="0.25">
      <c r="A199" s="1">
        <v>50375</v>
      </c>
      <c r="B199" s="5">
        <v>2.313E-3</v>
      </c>
      <c r="C199" s="6">
        <v>6.2847502610000001</v>
      </c>
      <c r="D199" s="34"/>
    </row>
    <row r="200" spans="1:4" x14ac:dyDescent="0.25">
      <c r="A200" s="1">
        <v>50406</v>
      </c>
      <c r="B200" s="5">
        <v>2.0439999999999998E-3</v>
      </c>
      <c r="C200" s="6">
        <v>6.2899637009999996</v>
      </c>
      <c r="D200" s="34"/>
    </row>
    <row r="201" spans="1:4" x14ac:dyDescent="0.25">
      <c r="A201" s="1">
        <v>50437</v>
      </c>
      <c r="B201" s="5">
        <v>2.5820000000000001E-3</v>
      </c>
      <c r="C201" s="6">
        <v>6.2951814649999998</v>
      </c>
      <c r="D201" s="34"/>
    </row>
    <row r="202" spans="1:4" x14ac:dyDescent="0.25">
      <c r="A202" s="1">
        <v>50465</v>
      </c>
      <c r="B202" s="5">
        <v>2.0439999999999998E-3</v>
      </c>
      <c r="C202" s="6">
        <v>6.3004035580000002</v>
      </c>
      <c r="D202" s="34"/>
    </row>
    <row r="203" spans="1:4" x14ac:dyDescent="0.25">
      <c r="A203" s="1">
        <v>50496</v>
      </c>
      <c r="B203" s="5">
        <v>2.0439999999999998E-3</v>
      </c>
      <c r="C203" s="6">
        <v>6.3056299830000002</v>
      </c>
      <c r="D203" s="34"/>
    </row>
    <row r="204" spans="1:4" x14ac:dyDescent="0.25">
      <c r="A204" s="1">
        <v>50526</v>
      </c>
      <c r="B204" s="5">
        <v>2.313E-3</v>
      </c>
      <c r="C204" s="6">
        <v>6.3108607440000002</v>
      </c>
      <c r="D204" s="34"/>
    </row>
    <row r="205" spans="1:4" x14ac:dyDescent="0.25">
      <c r="A205" s="1">
        <v>50557</v>
      </c>
      <c r="B205" s="5">
        <v>2.0439999999999998E-3</v>
      </c>
      <c r="C205" s="6">
        <v>6.3160958430000003</v>
      </c>
      <c r="D205" s="34"/>
    </row>
    <row r="206" spans="1:4" x14ac:dyDescent="0.25">
      <c r="A206" s="1">
        <v>50587</v>
      </c>
      <c r="B206" s="5">
        <v>2.313E-3</v>
      </c>
      <c r="C206" s="6">
        <v>6.321335285</v>
      </c>
      <c r="D206" s="34"/>
    </row>
    <row r="207" spans="1:4" x14ac:dyDescent="0.25">
      <c r="A207" s="1">
        <v>50618</v>
      </c>
      <c r="B207" s="5">
        <v>2.313E-3</v>
      </c>
      <c r="C207" s="6">
        <v>6.3265790739999996</v>
      </c>
      <c r="D207" s="34"/>
    </row>
    <row r="208" spans="1:4" x14ac:dyDescent="0.25">
      <c r="A208" s="1">
        <v>50649</v>
      </c>
      <c r="B208" s="5">
        <v>2.5820000000000001E-3</v>
      </c>
      <c r="C208" s="6">
        <v>6.3318272120000003</v>
      </c>
      <c r="D208" s="34"/>
    </row>
    <row r="209" spans="1:4" x14ac:dyDescent="0.25">
      <c r="A209" s="1">
        <v>50679</v>
      </c>
      <c r="B209" s="5">
        <v>2.5820000000000001E-3</v>
      </c>
      <c r="C209" s="6">
        <v>6.3370797039999998</v>
      </c>
      <c r="D209" s="34"/>
    </row>
    <row r="210" spans="1:4" x14ac:dyDescent="0.25">
      <c r="A210" s="1">
        <v>50710</v>
      </c>
      <c r="B210" s="5">
        <v>2.313E-3</v>
      </c>
      <c r="C210" s="6">
        <v>6.3423365540000001</v>
      </c>
      <c r="D210" s="34"/>
    </row>
    <row r="211" spans="1:4" x14ac:dyDescent="0.25">
      <c r="A211" s="1">
        <v>50740</v>
      </c>
      <c r="B211" s="5">
        <v>2.0439999999999998E-3</v>
      </c>
      <c r="C211" s="6">
        <v>6.3475977629999996</v>
      </c>
      <c r="D211" s="34"/>
    </row>
    <row r="212" spans="1:4" x14ac:dyDescent="0.25">
      <c r="A212" s="1">
        <v>50771</v>
      </c>
      <c r="B212" s="5">
        <v>2.0439999999999998E-3</v>
      </c>
      <c r="C212" s="6">
        <v>6.3528633379999997</v>
      </c>
      <c r="D212" s="34"/>
    </row>
    <row r="213" spans="1:4" x14ac:dyDescent="0.25">
      <c r="A213" s="1">
        <v>50802</v>
      </c>
      <c r="B213" s="5">
        <v>2.8509999999999998E-3</v>
      </c>
      <c r="C213" s="6">
        <v>6.3581332799999997</v>
      </c>
      <c r="D213" s="34"/>
    </row>
    <row r="214" spans="1:4" x14ac:dyDescent="0.25">
      <c r="A214" s="1">
        <v>50830</v>
      </c>
      <c r="B214" s="5">
        <v>2.313E-3</v>
      </c>
      <c r="C214" s="6">
        <v>6.3634075939999999</v>
      </c>
      <c r="D214" s="34"/>
    </row>
    <row r="215" spans="1:4" x14ac:dyDescent="0.25">
      <c r="A215" s="1">
        <v>50861</v>
      </c>
      <c r="B215" s="5">
        <v>1.506E-3</v>
      </c>
      <c r="C215" s="6">
        <v>6.3686862829999997</v>
      </c>
      <c r="D215" s="34"/>
    </row>
    <row r="216" spans="1:4" x14ac:dyDescent="0.25">
      <c r="A216" s="1">
        <v>50891</v>
      </c>
      <c r="B216" s="5">
        <v>2.8509999999999998E-3</v>
      </c>
      <c r="C216" s="6">
        <v>6.3739693510000004</v>
      </c>
      <c r="D216" s="34"/>
    </row>
    <row r="217" spans="1:4" x14ac:dyDescent="0.25">
      <c r="A217" s="1">
        <v>50922</v>
      </c>
      <c r="B217" s="5">
        <v>1.7750000000000001E-3</v>
      </c>
      <c r="C217" s="6">
        <v>6.3792568019999996</v>
      </c>
      <c r="D217" s="34"/>
    </row>
    <row r="218" spans="1:4" x14ac:dyDescent="0.25">
      <c r="A218" s="1">
        <v>50952</v>
      </c>
      <c r="B218" s="5">
        <v>2.5820000000000001E-3</v>
      </c>
      <c r="C218" s="6">
        <v>6.3845486380000001</v>
      </c>
      <c r="D218" s="34"/>
    </row>
    <row r="219" spans="1:4" x14ac:dyDescent="0.25">
      <c r="A219" s="1">
        <v>50983</v>
      </c>
      <c r="B219" s="5">
        <v>2.313E-3</v>
      </c>
      <c r="C219" s="6">
        <v>6.3898448649999997</v>
      </c>
      <c r="D219" s="34"/>
    </row>
    <row r="220" spans="1:4" x14ac:dyDescent="0.25">
      <c r="A220" s="1">
        <v>51014</v>
      </c>
      <c r="B220" s="5">
        <v>2.313E-3</v>
      </c>
      <c r="C220" s="6">
        <v>6.3951454849999996</v>
      </c>
      <c r="D220" s="34"/>
    </row>
    <row r="221" spans="1:4" x14ac:dyDescent="0.25">
      <c r="A221" s="1">
        <v>51044</v>
      </c>
      <c r="B221" s="5">
        <v>2.8509999999999998E-3</v>
      </c>
      <c r="C221" s="6">
        <v>6.4004505009999999</v>
      </c>
      <c r="D221" s="34"/>
    </row>
    <row r="222" spans="1:4" x14ac:dyDescent="0.25">
      <c r="A222" s="1">
        <v>51075</v>
      </c>
      <c r="B222" s="5">
        <v>2.313E-3</v>
      </c>
      <c r="C222" s="6">
        <v>6.4057599190000003</v>
      </c>
      <c r="D222" s="34"/>
    </row>
    <row r="223" spans="1:4" x14ac:dyDescent="0.25">
      <c r="A223" s="1">
        <v>51105</v>
      </c>
      <c r="B223" s="5">
        <v>2.0439999999999998E-3</v>
      </c>
      <c r="C223" s="6">
        <v>6.411073741</v>
      </c>
      <c r="D223" s="34"/>
    </row>
    <row r="224" spans="1:4" x14ac:dyDescent="0.25">
      <c r="A224" s="1">
        <v>51136</v>
      </c>
      <c r="B224" s="5">
        <v>2.0439999999999998E-3</v>
      </c>
      <c r="C224" s="6">
        <v>6.4163919710000004</v>
      </c>
      <c r="D224" s="34"/>
    </row>
    <row r="225" spans="1:4" x14ac:dyDescent="0.25">
      <c r="A225" s="1">
        <v>51167</v>
      </c>
      <c r="B225" s="5">
        <v>2.5820000000000001E-3</v>
      </c>
      <c r="C225" s="6">
        <v>6.4217146129999998</v>
      </c>
      <c r="D225" s="34"/>
    </row>
    <row r="226" spans="1:4" x14ac:dyDescent="0.25">
      <c r="A226" s="1">
        <v>51196</v>
      </c>
      <c r="B226" s="5">
        <v>2.5820000000000001E-3</v>
      </c>
      <c r="C226" s="6">
        <v>6.4270416700000004</v>
      </c>
      <c r="D226" s="34"/>
    </row>
    <row r="227" spans="1:4" x14ac:dyDescent="0.25">
      <c r="A227" s="1">
        <v>51227</v>
      </c>
      <c r="B227" s="5">
        <v>1.7750000000000001E-3</v>
      </c>
      <c r="C227" s="6">
        <v>6.4323731459999998</v>
      </c>
      <c r="D227" s="34"/>
    </row>
    <row r="228" spans="1:4" x14ac:dyDescent="0.25">
      <c r="A228" s="1">
        <v>51257</v>
      </c>
      <c r="B228" s="5">
        <v>2.313E-3</v>
      </c>
      <c r="C228" s="6">
        <v>6.4377090450000001</v>
      </c>
      <c r="D228" s="34"/>
    </row>
    <row r="229" spans="1:4" x14ac:dyDescent="0.25">
      <c r="A229" s="1">
        <v>51288</v>
      </c>
      <c r="B229" s="5">
        <v>2.313E-3</v>
      </c>
      <c r="C229" s="6">
        <v>6.4430493699999998</v>
      </c>
      <c r="D229" s="34"/>
    </row>
    <row r="230" spans="1:4" x14ac:dyDescent="0.25">
      <c r="A230" s="1">
        <v>51318</v>
      </c>
      <c r="B230" s="5">
        <v>2.313E-3</v>
      </c>
      <c r="C230" s="6">
        <v>6.4483941250000001</v>
      </c>
      <c r="D230" s="34"/>
    </row>
    <row r="231" spans="1:4" x14ac:dyDescent="0.25">
      <c r="A231" s="1">
        <v>51349</v>
      </c>
      <c r="B231" s="5">
        <v>2.313E-3</v>
      </c>
      <c r="C231" s="6">
        <v>6.4537433130000004</v>
      </c>
      <c r="D231" s="34"/>
    </row>
    <row r="232" spans="1:4" x14ac:dyDescent="0.25">
      <c r="A232" s="1">
        <v>51380</v>
      </c>
      <c r="B232" s="5">
        <v>2.5820000000000001E-3</v>
      </c>
      <c r="C232" s="6">
        <v>6.4590969390000001</v>
      </c>
      <c r="D232" s="34"/>
    </row>
    <row r="233" spans="1:4" x14ac:dyDescent="0.25">
      <c r="A233" s="1">
        <v>51410</v>
      </c>
      <c r="B233" s="5">
        <v>2.8509999999999998E-3</v>
      </c>
      <c r="C233" s="6">
        <v>6.4644550059999997</v>
      </c>
      <c r="D233" s="34"/>
    </row>
    <row r="234" spans="1:4" x14ac:dyDescent="0.25">
      <c r="A234" s="1">
        <v>51441</v>
      </c>
      <c r="B234" s="5">
        <v>1.7750000000000001E-3</v>
      </c>
      <c r="C234" s="6">
        <v>6.4698175180000002</v>
      </c>
      <c r="D234" s="34"/>
    </row>
    <row r="235" spans="1:4" x14ac:dyDescent="0.25">
      <c r="A235" s="1">
        <v>51471</v>
      </c>
      <c r="B235" s="5">
        <v>2.5820000000000001E-3</v>
      </c>
      <c r="C235" s="6">
        <v>6.4751844790000002</v>
      </c>
      <c r="D235" s="34"/>
    </row>
    <row r="236" spans="1:4" x14ac:dyDescent="0.25">
      <c r="A236" s="1">
        <v>51502</v>
      </c>
      <c r="B236" s="5">
        <v>2.0439999999999998E-3</v>
      </c>
      <c r="C236" s="6">
        <v>6.4805558909999998</v>
      </c>
      <c r="D236" s="34"/>
    </row>
    <row r="237" spans="1:4" x14ac:dyDescent="0.25">
      <c r="A237" s="1">
        <v>51533</v>
      </c>
      <c r="B237" s="5">
        <v>2.0439999999999998E-3</v>
      </c>
      <c r="C237" s="6">
        <v>6.4859317589999996</v>
      </c>
      <c r="D237" s="34"/>
    </row>
    <row r="238" spans="1:4" x14ac:dyDescent="0.25">
      <c r="A238" s="1">
        <v>51561</v>
      </c>
      <c r="B238" s="5">
        <v>2.5820000000000001E-3</v>
      </c>
      <c r="C238" s="6">
        <v>6.4913120869999998</v>
      </c>
      <c r="D238" s="34"/>
    </row>
    <row r="239" spans="1:4" x14ac:dyDescent="0.25">
      <c r="A239" s="1">
        <v>51592</v>
      </c>
      <c r="B239" s="5">
        <v>2.0439999999999998E-3</v>
      </c>
      <c r="C239" s="6">
        <v>6.4966968769999998</v>
      </c>
      <c r="D239" s="34"/>
    </row>
    <row r="240" spans="1:4" x14ac:dyDescent="0.25">
      <c r="A240" s="1">
        <v>51622</v>
      </c>
      <c r="B240" s="5">
        <v>1.7750000000000001E-3</v>
      </c>
      <c r="C240" s="6">
        <v>6.5020861349999999</v>
      </c>
      <c r="D240" s="34"/>
    </row>
    <row r="241" spans="1:4" x14ac:dyDescent="0.25">
      <c r="A241" s="1">
        <v>51653</v>
      </c>
      <c r="B241" s="5">
        <v>2.313E-3</v>
      </c>
      <c r="C241" s="6">
        <v>6.5074798630000004</v>
      </c>
      <c r="D241" s="34"/>
    </row>
    <row r="242" spans="1:4" x14ac:dyDescent="0.25">
      <c r="A242" s="1">
        <v>51683</v>
      </c>
      <c r="B242" s="5">
        <v>2.5820000000000001E-3</v>
      </c>
      <c r="C242" s="6">
        <v>6.5128780659999999</v>
      </c>
      <c r="D242" s="34"/>
    </row>
    <row r="243" spans="1:4" x14ac:dyDescent="0.25">
      <c r="A243" s="1">
        <v>51714</v>
      </c>
      <c r="B243" s="5">
        <v>1.7750000000000001E-3</v>
      </c>
      <c r="C243" s="6">
        <v>6.5182807460000003</v>
      </c>
      <c r="D243" s="34"/>
    </row>
    <row r="244" spans="1:4" x14ac:dyDescent="0.25">
      <c r="A244" s="1">
        <v>51745</v>
      </c>
      <c r="B244" s="5">
        <v>2.8509999999999998E-3</v>
      </c>
      <c r="C244" s="6">
        <v>6.5236879090000004</v>
      </c>
      <c r="D244" s="34"/>
    </row>
    <row r="245" spans="1:4" x14ac:dyDescent="0.25">
      <c r="A245" s="1">
        <v>51775</v>
      </c>
      <c r="B245" s="5">
        <v>2.5820000000000001E-3</v>
      </c>
      <c r="C245" s="6">
        <v>6.5290995570000003</v>
      </c>
      <c r="D245" s="34"/>
    </row>
    <row r="246" spans="1:4" x14ac:dyDescent="0.25">
      <c r="A246" s="1">
        <v>51806</v>
      </c>
      <c r="B246" s="5">
        <v>2.313E-3</v>
      </c>
      <c r="C246" s="6">
        <v>6.5345156930000003</v>
      </c>
      <c r="D246" s="34"/>
    </row>
    <row r="247" spans="1:4" x14ac:dyDescent="0.25">
      <c r="A247" s="1">
        <v>51836</v>
      </c>
      <c r="B247" s="5">
        <v>2.8509999999999998E-3</v>
      </c>
      <c r="C247" s="6">
        <v>6.5399363230000001</v>
      </c>
      <c r="D247" s="34"/>
    </row>
    <row r="248" spans="1:4" x14ac:dyDescent="0.25">
      <c r="A248" s="1">
        <v>51867</v>
      </c>
      <c r="B248" s="5">
        <v>2.0439999999999998E-3</v>
      </c>
      <c r="C248" s="6">
        <v>6.5453614499999997</v>
      </c>
      <c r="D248" s="34"/>
    </row>
    <row r="249" spans="1:4" x14ac:dyDescent="0.25">
      <c r="A249" s="1">
        <v>51898</v>
      </c>
      <c r="B249" s="5">
        <v>2.313E-3</v>
      </c>
      <c r="C249" s="6">
        <v>6.5507910770000004</v>
      </c>
      <c r="D249" s="34"/>
    </row>
    <row r="250" spans="1:4" x14ac:dyDescent="0.25">
      <c r="A250" s="1">
        <v>51926</v>
      </c>
      <c r="B250" s="5">
        <v>2.5820000000000001E-3</v>
      </c>
      <c r="C250" s="6">
        <v>6.5562252069999998</v>
      </c>
      <c r="D250" s="34"/>
    </row>
    <row r="251" spans="1:4" x14ac:dyDescent="0.25">
      <c r="A251" s="1">
        <v>51957</v>
      </c>
      <c r="B251" s="5">
        <v>1.506E-3</v>
      </c>
      <c r="C251" s="6">
        <v>6.5616638460000001</v>
      </c>
      <c r="D251" s="34"/>
    </row>
    <row r="252" spans="1:4" x14ac:dyDescent="0.25">
      <c r="A252" s="1">
        <v>51987</v>
      </c>
      <c r="B252" s="5">
        <v>2.313E-3</v>
      </c>
      <c r="C252" s="6">
        <v>6.5671069959999997</v>
      </c>
      <c r="D252" s="34"/>
    </row>
    <row r="253" spans="1:4" x14ac:dyDescent="0.25">
      <c r="A253" s="1">
        <v>52018</v>
      </c>
      <c r="B253" s="5">
        <v>2.0439999999999998E-3</v>
      </c>
      <c r="C253" s="6">
        <v>6.5725546619999999</v>
      </c>
      <c r="D253" s="34"/>
    </row>
    <row r="254" spans="1:4" x14ac:dyDescent="0.25">
      <c r="A254" s="1">
        <v>52048</v>
      </c>
      <c r="B254" s="5">
        <v>2.313E-3</v>
      </c>
      <c r="C254" s="6">
        <v>6.5780068470000002</v>
      </c>
      <c r="D254" s="34"/>
    </row>
    <row r="255" spans="1:4" x14ac:dyDescent="0.25">
      <c r="A255" s="1">
        <v>52079</v>
      </c>
      <c r="B255" s="5">
        <v>2.0439999999999998E-3</v>
      </c>
      <c r="C255" s="6">
        <v>6.5834635539999997</v>
      </c>
      <c r="D255" s="34"/>
    </row>
    <row r="256" spans="1:4" x14ac:dyDescent="0.25">
      <c r="A256" s="1">
        <v>52110</v>
      </c>
      <c r="B256" s="5">
        <v>2.8509999999999998E-3</v>
      </c>
      <c r="C256" s="6">
        <v>6.5889247879999999</v>
      </c>
      <c r="D256" s="34"/>
    </row>
    <row r="257" spans="1:4" x14ac:dyDescent="0.25">
      <c r="A257" s="1">
        <v>52140</v>
      </c>
      <c r="B257" s="5">
        <v>2.313E-3</v>
      </c>
      <c r="C257" s="6">
        <v>6.5943905520000001</v>
      </c>
      <c r="D257" s="34"/>
    </row>
    <row r="258" spans="1:4" x14ac:dyDescent="0.25">
      <c r="A258" s="1">
        <v>52171</v>
      </c>
      <c r="B258" s="5">
        <v>2.5820000000000001E-3</v>
      </c>
      <c r="C258" s="6">
        <v>6.5998608499999998</v>
      </c>
      <c r="D258" s="34"/>
    </row>
    <row r="259" spans="1:4" x14ac:dyDescent="0.25">
      <c r="A259" s="1">
        <v>52201</v>
      </c>
      <c r="B259" s="5">
        <v>2.8509999999999998E-3</v>
      </c>
      <c r="C259" s="6">
        <v>6.6053356870000002</v>
      </c>
      <c r="D259" s="34"/>
    </row>
    <row r="260" spans="1:4" x14ac:dyDescent="0.25">
      <c r="A260" s="1">
        <v>52232</v>
      </c>
      <c r="B260" s="5">
        <v>2.0439999999999998E-3</v>
      </c>
      <c r="C260" s="6">
        <v>6.6108150639999996</v>
      </c>
      <c r="D260" s="34"/>
    </row>
    <row r="261" spans="1:4" x14ac:dyDescent="0.25">
      <c r="A261" s="1">
        <v>52263</v>
      </c>
      <c r="B261" s="5">
        <v>2.5820000000000001E-3</v>
      </c>
      <c r="C261" s="6">
        <v>6.6162989870000004</v>
      </c>
      <c r="D261" s="34"/>
    </row>
    <row r="262" spans="1:4" x14ac:dyDescent="0.25">
      <c r="A262" s="1">
        <v>52291</v>
      </c>
      <c r="B262" s="5">
        <v>2.313E-3</v>
      </c>
      <c r="C262" s="6">
        <v>6.6217874600000002</v>
      </c>
      <c r="D262" s="34"/>
    </row>
    <row r="263" spans="1:4" x14ac:dyDescent="0.25">
      <c r="A263" s="1">
        <v>52322</v>
      </c>
      <c r="B263" s="5">
        <v>1.506E-3</v>
      </c>
      <c r="C263" s="6">
        <v>6.627280485</v>
      </c>
      <c r="D263" s="34"/>
    </row>
    <row r="264" spans="1:4" x14ac:dyDescent="0.25">
      <c r="A264" s="1">
        <v>52352</v>
      </c>
      <c r="B264" s="5">
        <v>2.313E-3</v>
      </c>
      <c r="C264" s="6">
        <v>6.6327780660000002</v>
      </c>
      <c r="D264" s="34"/>
    </row>
    <row r="265" spans="1:4" x14ac:dyDescent="0.25">
      <c r="A265" s="1">
        <v>52383</v>
      </c>
      <c r="B265" s="5">
        <v>2.313E-3</v>
      </c>
      <c r="C265" s="6">
        <v>6.6382802090000004</v>
      </c>
      <c r="D265" s="34"/>
    </row>
    <row r="266" spans="1:4" x14ac:dyDescent="0.25">
      <c r="A266" s="1">
        <v>52413</v>
      </c>
      <c r="B266" s="5">
        <v>1.7750000000000001E-3</v>
      </c>
      <c r="C266" s="6">
        <v>6.6437869149999997</v>
      </c>
      <c r="D266" s="34"/>
    </row>
    <row r="267" spans="1:4" x14ac:dyDescent="0.25">
      <c r="A267" s="1">
        <v>52444</v>
      </c>
      <c r="B267" s="5">
        <v>2.5820000000000001E-3</v>
      </c>
      <c r="C267" s="6">
        <v>6.6492981889999996</v>
      </c>
      <c r="D267" s="34"/>
    </row>
    <row r="268" spans="1:4" x14ac:dyDescent="0.25">
      <c r="A268" s="1">
        <v>52475</v>
      </c>
      <c r="B268" s="5">
        <v>2.8509999999999998E-3</v>
      </c>
      <c r="C268" s="6">
        <v>6.6548140360000003</v>
      </c>
      <c r="D268" s="34"/>
    </row>
    <row r="269" spans="1:4" x14ac:dyDescent="0.25">
      <c r="A269" s="1">
        <v>52505</v>
      </c>
      <c r="B269" s="5">
        <v>2.313E-3</v>
      </c>
      <c r="C269" s="6">
        <v>6.6603344580000003</v>
      </c>
      <c r="D269" s="34"/>
    </row>
    <row r="270" spans="1:4" x14ac:dyDescent="0.25">
      <c r="A270" s="1">
        <v>52536</v>
      </c>
      <c r="B270" s="5">
        <v>2.313E-3</v>
      </c>
      <c r="C270" s="6">
        <v>6.665859459</v>
      </c>
      <c r="D270" s="34"/>
    </row>
    <row r="271" spans="1:4" x14ac:dyDescent="0.25">
      <c r="A271" s="1">
        <v>52566</v>
      </c>
      <c r="B271" s="5">
        <v>2.313E-3</v>
      </c>
      <c r="C271" s="6">
        <v>6.6713890429999996</v>
      </c>
      <c r="D271" s="34"/>
    </row>
    <row r="272" spans="1:4" x14ac:dyDescent="0.25">
      <c r="A272" s="1">
        <v>52597</v>
      </c>
      <c r="B272" s="5">
        <v>2.0439999999999998E-3</v>
      </c>
      <c r="C272" s="6">
        <v>6.6769232150000004</v>
      </c>
      <c r="D272" s="34"/>
    </row>
    <row r="273" spans="1:4" x14ac:dyDescent="0.25">
      <c r="A273" s="1">
        <v>52628</v>
      </c>
      <c r="B273" s="5">
        <v>2.5820000000000001E-3</v>
      </c>
      <c r="C273" s="6">
        <v>6.682461977</v>
      </c>
      <c r="D273" s="34"/>
    </row>
    <row r="274" spans="1:4" x14ac:dyDescent="0.25">
      <c r="A274" s="1">
        <v>52657</v>
      </c>
      <c r="B274" s="5">
        <v>2.0439999999999998E-3</v>
      </c>
      <c r="C274" s="6">
        <v>6.6880053339999996</v>
      </c>
      <c r="D274" s="34"/>
    </row>
    <row r="275" spans="1:4" x14ac:dyDescent="0.25">
      <c r="A275" s="1">
        <v>52688</v>
      </c>
      <c r="B275" s="5">
        <v>2.0439999999999998E-3</v>
      </c>
      <c r="C275" s="6">
        <v>6.6935532889999996</v>
      </c>
      <c r="D275" s="34"/>
    </row>
    <row r="276" spans="1:4" x14ac:dyDescent="0.25">
      <c r="A276" s="1">
        <v>52718</v>
      </c>
      <c r="B276" s="5">
        <v>2.5820000000000001E-3</v>
      </c>
      <c r="C276" s="6">
        <v>6.6991058470000002</v>
      </c>
      <c r="D276" s="34"/>
    </row>
    <row r="277" spans="1:4" x14ac:dyDescent="0.25">
      <c r="A277" s="1">
        <v>52749</v>
      </c>
      <c r="B277" s="5">
        <v>1.7750000000000001E-3</v>
      </c>
      <c r="C277" s="6">
        <v>6.7046630110000001</v>
      </c>
      <c r="D277" s="34"/>
    </row>
    <row r="278" spans="1:4" x14ac:dyDescent="0.25">
      <c r="A278" s="1">
        <v>52779</v>
      </c>
      <c r="B278" s="5">
        <v>2.5820000000000001E-3</v>
      </c>
      <c r="C278" s="6">
        <v>6.7102247840000002</v>
      </c>
      <c r="D278" s="34"/>
    </row>
    <row r="279" spans="1:4" x14ac:dyDescent="0.25">
      <c r="A279" s="1">
        <v>52810</v>
      </c>
      <c r="B279" s="5">
        <v>2.313E-3</v>
      </c>
      <c r="C279" s="6">
        <v>6.7157911710000002</v>
      </c>
      <c r="D279" s="34"/>
    </row>
    <row r="280" spans="1:4" x14ac:dyDescent="0.25">
      <c r="A280" s="1">
        <v>52841</v>
      </c>
      <c r="B280" s="5">
        <v>2.313E-3</v>
      </c>
      <c r="C280" s="6">
        <v>6.7213621760000004</v>
      </c>
    </row>
    <row r="281" spans="1:4" x14ac:dyDescent="0.25">
      <c r="A281" s="1">
        <v>52871</v>
      </c>
      <c r="B281" s="5">
        <v>2.8509999999999998E-3</v>
      </c>
      <c r="C281" s="6">
        <v>6.7269378020000001</v>
      </c>
    </row>
    <row r="282" spans="1:4" x14ac:dyDescent="0.25">
      <c r="A282" s="1">
        <v>52902</v>
      </c>
      <c r="B282" s="5">
        <v>2.313E-3</v>
      </c>
      <c r="C282" s="6">
        <v>6.7325180539999998</v>
      </c>
    </row>
    <row r="283" spans="1:4" x14ac:dyDescent="0.25">
      <c r="A283" s="1">
        <v>52932</v>
      </c>
      <c r="B283" s="5">
        <v>2.0439999999999998E-3</v>
      </c>
      <c r="C283" s="6">
        <v>6.7381029339999996</v>
      </c>
    </row>
    <row r="284" spans="1:4" x14ac:dyDescent="0.25">
      <c r="A284" s="1">
        <v>52963</v>
      </c>
      <c r="B284" s="5">
        <v>2.0439999999999998E-3</v>
      </c>
      <c r="C284" s="6">
        <v>6.7436924469999999</v>
      </c>
    </row>
    <row r="285" spans="1:4" x14ac:dyDescent="0.25">
      <c r="A285" s="1">
        <v>52994</v>
      </c>
      <c r="B285" s="5">
        <v>2.5820000000000001E-3</v>
      </c>
      <c r="C285" s="6">
        <v>6.7492865970000002</v>
      </c>
    </row>
    <row r="286" spans="1:4" x14ac:dyDescent="0.25">
      <c r="A286" s="1">
        <v>53022</v>
      </c>
      <c r="B286" s="5">
        <v>2.5820000000000001E-3</v>
      </c>
      <c r="C286" s="6">
        <v>6.7548853869999999</v>
      </c>
    </row>
    <row r="287" spans="1:4" x14ac:dyDescent="0.25">
      <c r="A287" s="1">
        <v>53053</v>
      </c>
      <c r="B287" s="5">
        <v>1.506E-3</v>
      </c>
      <c r="C287" s="6">
        <v>6.7604888220000001</v>
      </c>
    </row>
    <row r="288" spans="1:4" x14ac:dyDescent="0.25">
      <c r="A288" s="1">
        <v>53083</v>
      </c>
      <c r="B288" s="5">
        <v>2.8509999999999998E-3</v>
      </c>
      <c r="C288" s="6">
        <v>6.7660969050000004</v>
      </c>
    </row>
    <row r="289" spans="1:3" x14ac:dyDescent="0.25">
      <c r="A289" s="1">
        <v>53114</v>
      </c>
      <c r="B289" s="5">
        <v>1.506E-3</v>
      </c>
      <c r="C289" s="6">
        <v>6.7717096410000002</v>
      </c>
    </row>
    <row r="290" spans="1:3" x14ac:dyDescent="0.25">
      <c r="A290" s="1">
        <v>53144</v>
      </c>
      <c r="B290" s="5">
        <v>2.5820000000000001E-3</v>
      </c>
      <c r="C290" s="6">
        <v>6.7773270319999996</v>
      </c>
    </row>
    <row r="291" spans="1:3" x14ac:dyDescent="0.25">
      <c r="A291" s="1">
        <v>53175</v>
      </c>
      <c r="B291" s="5">
        <v>2.313E-3</v>
      </c>
      <c r="C291" s="6">
        <v>6.7829490830000001</v>
      </c>
    </row>
    <row r="292" spans="1:3" x14ac:dyDescent="0.25">
      <c r="A292" s="1">
        <v>53206</v>
      </c>
      <c r="B292" s="5">
        <v>2.313E-3</v>
      </c>
      <c r="C292" s="6">
        <v>6.7885757980000001</v>
      </c>
    </row>
    <row r="293" spans="1:3" x14ac:dyDescent="0.25">
      <c r="A293" s="1">
        <v>53236</v>
      </c>
      <c r="B293" s="5">
        <v>2.8509999999999998E-3</v>
      </c>
      <c r="C293" s="6">
        <v>6.7942071799999999</v>
      </c>
    </row>
    <row r="294" spans="1:3" x14ac:dyDescent="0.25">
      <c r="A294" s="1">
        <v>53267</v>
      </c>
      <c r="B294" s="5">
        <v>2.0439999999999998E-3</v>
      </c>
      <c r="C294" s="6">
        <v>6.7998432339999999</v>
      </c>
    </row>
    <row r="295" spans="1:3" x14ac:dyDescent="0.25">
      <c r="A295" s="1">
        <v>53297</v>
      </c>
      <c r="B295" s="5">
        <v>2.313E-3</v>
      </c>
      <c r="C295" s="6">
        <v>6.8054839630000004</v>
      </c>
    </row>
    <row r="296" spans="1:3" x14ac:dyDescent="0.25">
      <c r="A296" s="1">
        <v>53328</v>
      </c>
      <c r="B296" s="5">
        <v>2.0439999999999998E-3</v>
      </c>
      <c r="C296" s="6">
        <v>6.8111293719999999</v>
      </c>
    </row>
    <row r="297" spans="1:3" x14ac:dyDescent="0.25">
      <c r="A297" s="1">
        <v>53359</v>
      </c>
      <c r="B297" s="5">
        <v>2.0439999999999998E-3</v>
      </c>
      <c r="C297" s="6">
        <v>6.8167794629999996</v>
      </c>
    </row>
    <row r="298" spans="1:3" x14ac:dyDescent="0.25">
      <c r="A298" s="1">
        <v>53387</v>
      </c>
      <c r="B298" s="5">
        <v>2.5820000000000001E-3</v>
      </c>
      <c r="C298" s="6">
        <v>6.8224342409999998</v>
      </c>
    </row>
    <row r="299" spans="1:3" x14ac:dyDescent="0.25">
      <c r="A299" s="1">
        <v>53418</v>
      </c>
      <c r="B299" s="5">
        <v>1.506E-3</v>
      </c>
      <c r="C299" s="6">
        <v>6.8280937110000002</v>
      </c>
    </row>
    <row r="300" spans="1:3" x14ac:dyDescent="0.25">
      <c r="A300" s="1">
        <v>53448</v>
      </c>
      <c r="B300" s="5">
        <v>2.313E-3</v>
      </c>
      <c r="C300" s="6">
        <v>6.8337578749999999</v>
      </c>
    </row>
    <row r="301" spans="1:3" x14ac:dyDescent="0.25">
      <c r="A301" s="1">
        <v>53479</v>
      </c>
      <c r="B301" s="5">
        <v>2.313E-3</v>
      </c>
      <c r="C301" s="6">
        <v>6.8394267370000001</v>
      </c>
    </row>
    <row r="302" spans="1:3" x14ac:dyDescent="0.25">
      <c r="A302" s="1">
        <v>53509</v>
      </c>
      <c r="B302" s="5">
        <v>2.313E-3</v>
      </c>
      <c r="C302" s="6">
        <v>6.8451003019999996</v>
      </c>
    </row>
    <row r="303" spans="1:3" x14ac:dyDescent="0.25">
      <c r="A303" s="1">
        <v>53540</v>
      </c>
      <c r="B303" s="5">
        <v>2.313E-3</v>
      </c>
      <c r="C303" s="6">
        <v>6.8507785739999996</v>
      </c>
    </row>
    <row r="304" spans="1:3" x14ac:dyDescent="0.25">
      <c r="A304" s="1">
        <v>53571</v>
      </c>
      <c r="B304" s="5">
        <v>2.5820000000000001E-3</v>
      </c>
      <c r="C304" s="6">
        <v>6.8564615560000002</v>
      </c>
    </row>
    <row r="305" spans="1:3" x14ac:dyDescent="0.25">
      <c r="A305" s="1">
        <v>53601</v>
      </c>
      <c r="B305" s="5">
        <v>2.8509999999999998E-3</v>
      </c>
      <c r="C305" s="6">
        <v>6.862149252</v>
      </c>
    </row>
    <row r="306" spans="1:3" x14ac:dyDescent="0.25">
      <c r="A306" s="1">
        <v>53632</v>
      </c>
      <c r="B306" s="5">
        <v>1.7750000000000001E-3</v>
      </c>
      <c r="C306" s="6">
        <v>6.8678416660000003</v>
      </c>
    </row>
    <row r="307" spans="1:3" x14ac:dyDescent="0.25">
      <c r="A307" s="1">
        <v>53662</v>
      </c>
      <c r="B307" s="5">
        <v>2.5820000000000001E-3</v>
      </c>
      <c r="C307" s="6">
        <v>6.8735388029999998</v>
      </c>
    </row>
    <row r="308" spans="1:3" x14ac:dyDescent="0.25">
      <c r="A308" s="1">
        <v>53693</v>
      </c>
      <c r="B308" s="5">
        <v>2.0439999999999998E-3</v>
      </c>
      <c r="C308" s="6">
        <v>6.8792406650000002</v>
      </c>
    </row>
    <row r="309" spans="1:3" x14ac:dyDescent="0.25">
      <c r="A309" s="1">
        <v>53724</v>
      </c>
      <c r="B309" s="5">
        <v>2.0439999999999998E-3</v>
      </c>
      <c r="C309" s="6">
        <v>6.8849472580000004</v>
      </c>
    </row>
    <row r="310" spans="1:3" x14ac:dyDescent="0.25">
      <c r="A310" s="1">
        <v>53752</v>
      </c>
      <c r="B310" s="5">
        <v>2.5820000000000001E-3</v>
      </c>
      <c r="C310" s="6">
        <v>6.8906585839999996</v>
      </c>
    </row>
    <row r="311" spans="1:3" x14ac:dyDescent="0.25">
      <c r="A311" s="1">
        <v>53783</v>
      </c>
      <c r="B311" s="5">
        <v>1.506E-3</v>
      </c>
      <c r="C311" s="6">
        <v>6.8963746480000001</v>
      </c>
    </row>
    <row r="312" spans="1:3" x14ac:dyDescent="0.25">
      <c r="A312" s="1">
        <v>53813</v>
      </c>
      <c r="B312" s="5">
        <v>2.313E-3</v>
      </c>
      <c r="C312" s="6">
        <v>6.9020954530000003</v>
      </c>
    </row>
    <row r="313" spans="1:3" x14ac:dyDescent="0.25">
      <c r="A313" s="1">
        <v>53844</v>
      </c>
      <c r="B313" s="5">
        <v>2.313E-3</v>
      </c>
      <c r="C313" s="6">
        <v>6.9078210049999997</v>
      </c>
    </row>
    <row r="314" spans="1:3" x14ac:dyDescent="0.25">
      <c r="A314" s="1">
        <v>53874</v>
      </c>
      <c r="B314" s="5">
        <v>2.5820000000000001E-3</v>
      </c>
      <c r="C314" s="6">
        <v>6.9135513050000004</v>
      </c>
    </row>
    <row r="315" spans="1:3" x14ac:dyDescent="0.25">
      <c r="A315" s="1">
        <v>53905</v>
      </c>
      <c r="B315" s="5">
        <v>1.7750000000000001E-3</v>
      </c>
      <c r="C315" s="6">
        <v>6.9192863600000001</v>
      </c>
    </row>
    <row r="316" spans="1:3" x14ac:dyDescent="0.25">
      <c r="A316" s="1">
        <v>53936</v>
      </c>
      <c r="B316" s="5">
        <v>2.8509999999999998E-3</v>
      </c>
      <c r="C316" s="6">
        <v>6.9250261709999998</v>
      </c>
    </row>
    <row r="317" spans="1:3" x14ac:dyDescent="0.25">
      <c r="A317" s="1">
        <v>53966</v>
      </c>
      <c r="B317" s="5">
        <v>2.5820000000000001E-3</v>
      </c>
      <c r="C317" s="6">
        <v>6.9307707450000002</v>
      </c>
    </row>
    <row r="318" spans="1:3" x14ac:dyDescent="0.25">
      <c r="A318" s="1">
        <v>53997</v>
      </c>
      <c r="B318" s="5">
        <v>2.313E-3</v>
      </c>
      <c r="C318" s="6">
        <v>6.9365200829999996</v>
      </c>
    </row>
    <row r="319" spans="1:3" x14ac:dyDescent="0.25">
      <c r="A319" s="1">
        <v>54027</v>
      </c>
      <c r="B319" s="5">
        <v>2.8509999999999998E-3</v>
      </c>
      <c r="C319" s="6">
        <v>6.9422741910000001</v>
      </c>
    </row>
    <row r="320" spans="1:3" x14ac:dyDescent="0.25">
      <c r="A320" s="1">
        <v>54058</v>
      </c>
      <c r="B320" s="5">
        <v>2.0439999999999998E-3</v>
      </c>
      <c r="C320" s="6">
        <v>6.9480330720000003</v>
      </c>
    </row>
    <row r="321" spans="1:3" x14ac:dyDescent="0.25">
      <c r="A321" s="1">
        <v>54089</v>
      </c>
      <c r="B321" s="5">
        <v>2.313E-3</v>
      </c>
      <c r="C321" s="6">
        <v>6.9537967299999996</v>
      </c>
    </row>
    <row r="322" spans="1:3" x14ac:dyDescent="0.25">
      <c r="A322" s="1">
        <v>54118</v>
      </c>
      <c r="B322" s="5">
        <v>2.5820000000000001E-3</v>
      </c>
      <c r="C322" s="6">
        <v>6.9595651700000003</v>
      </c>
    </row>
    <row r="323" spans="1:3" x14ac:dyDescent="0.25">
      <c r="A323" s="1">
        <v>54149</v>
      </c>
      <c r="B323" s="5">
        <v>1.506E-3</v>
      </c>
      <c r="C323" s="6">
        <v>6.9653383939999998</v>
      </c>
    </row>
    <row r="324" spans="1:3" x14ac:dyDescent="0.25">
      <c r="A324" s="1">
        <v>54179</v>
      </c>
      <c r="B324" s="5">
        <v>2.5820000000000001E-3</v>
      </c>
      <c r="C324" s="6">
        <v>6.9711164080000003</v>
      </c>
    </row>
    <row r="325" spans="1:3" x14ac:dyDescent="0.25">
      <c r="A325" s="1">
        <v>54210</v>
      </c>
      <c r="B325" s="5">
        <v>2.0439999999999998E-3</v>
      </c>
      <c r="C325" s="6">
        <v>6.9768992150000004</v>
      </c>
    </row>
    <row r="326" spans="1:3" x14ac:dyDescent="0.25">
      <c r="A326" s="1">
        <v>54240</v>
      </c>
      <c r="B326" s="5">
        <v>2.0439999999999998E-3</v>
      </c>
      <c r="C326" s="6">
        <v>6.9826868180000004</v>
      </c>
    </row>
    <row r="327" spans="1:3" x14ac:dyDescent="0.25">
      <c r="A327" s="1">
        <v>54271</v>
      </c>
      <c r="B327" s="5">
        <v>2.313E-3</v>
      </c>
      <c r="C327" s="6">
        <v>6.9884792229999997</v>
      </c>
    </row>
    <row r="328" spans="1:3" x14ac:dyDescent="0.25">
      <c r="A328" s="1">
        <v>54302</v>
      </c>
      <c r="B328" s="5">
        <v>2.8509999999999998E-3</v>
      </c>
      <c r="C328" s="6">
        <v>6.9942764329999996</v>
      </c>
    </row>
    <row r="329" spans="1:3" x14ac:dyDescent="0.25">
      <c r="A329" s="1">
        <v>54332</v>
      </c>
      <c r="B329" s="5">
        <v>2.313E-3</v>
      </c>
      <c r="C329" s="6">
        <v>7.0000784520000003</v>
      </c>
    </row>
    <row r="330" spans="1:3" x14ac:dyDescent="0.25">
      <c r="A330" s="1">
        <v>54363</v>
      </c>
      <c r="B330" s="5">
        <v>2.313E-3</v>
      </c>
      <c r="C330" s="6">
        <v>7.0058852839999997</v>
      </c>
    </row>
    <row r="331" spans="1:3" x14ac:dyDescent="0.25">
      <c r="A331" s="1">
        <v>54393</v>
      </c>
      <c r="B331" s="5">
        <v>2.313E-3</v>
      </c>
      <c r="C331" s="6">
        <v>7.0116969329999996</v>
      </c>
    </row>
    <row r="332" spans="1:3" x14ac:dyDescent="0.25">
      <c r="A332" s="1">
        <v>54424</v>
      </c>
      <c r="B332" s="5">
        <v>2.0439999999999998E-3</v>
      </c>
      <c r="C332" s="6">
        <v>7.0175134029999997</v>
      </c>
    </row>
    <row r="333" spans="1:3" x14ac:dyDescent="0.25">
      <c r="A333" s="1">
        <v>54455</v>
      </c>
      <c r="B333" s="5">
        <v>2.5820000000000001E-3</v>
      </c>
      <c r="C333" s="6">
        <v>7.0233346970000001</v>
      </c>
    </row>
    <row r="334" spans="1:3" x14ac:dyDescent="0.25">
      <c r="A334" s="1">
        <v>54483</v>
      </c>
      <c r="B334" s="5">
        <v>2.0439999999999998E-3</v>
      </c>
      <c r="C334" s="6">
        <v>7.0291608209999996</v>
      </c>
    </row>
    <row r="335" spans="1:3" x14ac:dyDescent="0.25">
      <c r="A335" s="1">
        <v>54514</v>
      </c>
      <c r="B335" s="5">
        <v>2.0439999999999998E-3</v>
      </c>
      <c r="C335" s="6">
        <v>7.0349917780000002</v>
      </c>
    </row>
    <row r="336" spans="1:3" x14ac:dyDescent="0.25">
      <c r="A336" s="1">
        <v>54544</v>
      </c>
      <c r="B336" s="5">
        <v>2.313E-3</v>
      </c>
      <c r="C336" s="6">
        <v>7.0408275720000004</v>
      </c>
    </row>
    <row r="337" spans="1:3" x14ac:dyDescent="0.25">
      <c r="A337" s="1">
        <v>54575</v>
      </c>
      <c r="B337" s="5">
        <v>2.0439999999999998E-3</v>
      </c>
      <c r="C337" s="6">
        <v>7.0466682069999997</v>
      </c>
    </row>
    <row r="338" spans="1:3" x14ac:dyDescent="0.25">
      <c r="A338" s="1">
        <v>54605</v>
      </c>
      <c r="B338" s="5">
        <v>2.313E-3</v>
      </c>
      <c r="C338" s="6">
        <v>7.0525136870000003</v>
      </c>
    </row>
    <row r="339" spans="1:3" x14ac:dyDescent="0.25">
      <c r="A339" s="1">
        <v>54636</v>
      </c>
      <c r="B339" s="5">
        <v>2.313E-3</v>
      </c>
      <c r="C339" s="6">
        <v>7.0583640150000004</v>
      </c>
    </row>
    <row r="340" spans="1:3" x14ac:dyDescent="0.25">
      <c r="A340" s="1">
        <v>54667</v>
      </c>
      <c r="B340" s="5">
        <v>2.5820000000000001E-3</v>
      </c>
      <c r="C340" s="6">
        <v>7.0642191969999999</v>
      </c>
    </row>
    <row r="341" spans="1:3" x14ac:dyDescent="0.25">
      <c r="A341" s="1">
        <v>54697</v>
      </c>
      <c r="B341" s="5">
        <v>2.5820000000000001E-3</v>
      </c>
      <c r="C341" s="6">
        <v>7.0700792369999998</v>
      </c>
    </row>
    <row r="342" spans="1:3" x14ac:dyDescent="0.25">
      <c r="A342" s="1">
        <v>54728</v>
      </c>
      <c r="B342" s="5">
        <v>2.313E-3</v>
      </c>
      <c r="C342" s="6">
        <v>7.0759441369999996</v>
      </c>
    </row>
    <row r="343" spans="1:3" x14ac:dyDescent="0.25">
      <c r="A343" s="1">
        <v>54758</v>
      </c>
      <c r="B343" s="5">
        <v>2.0439999999999998E-3</v>
      </c>
      <c r="C343" s="6">
        <v>7.0818139020000004</v>
      </c>
    </row>
    <row r="344" spans="1:3" x14ac:dyDescent="0.25">
      <c r="A344" s="1">
        <v>54789</v>
      </c>
      <c r="B344" s="5">
        <v>2.0439999999999998E-3</v>
      </c>
      <c r="C344" s="6">
        <v>7.087688537</v>
      </c>
    </row>
    <row r="345" spans="1:3" x14ac:dyDescent="0.25">
      <c r="A345" s="1">
        <v>54820</v>
      </c>
      <c r="B345" s="5">
        <v>2.8509999999999998E-3</v>
      </c>
      <c r="C345" s="6">
        <v>7.0935680440000004</v>
      </c>
    </row>
    <row r="346" spans="1:3" x14ac:dyDescent="0.25">
      <c r="A346" s="1">
        <v>54848</v>
      </c>
      <c r="B346" s="5">
        <v>2.313E-3</v>
      </c>
      <c r="C346" s="6">
        <v>7.0994524290000003</v>
      </c>
    </row>
    <row r="347" spans="1:3" x14ac:dyDescent="0.25">
      <c r="A347" s="1">
        <v>54879</v>
      </c>
      <c r="B347" s="5">
        <v>1.506E-3</v>
      </c>
      <c r="C347" s="6">
        <v>7.105341696</v>
      </c>
    </row>
    <row r="348" spans="1:3" x14ac:dyDescent="0.25">
      <c r="A348" s="1">
        <v>54909</v>
      </c>
      <c r="B348" s="5">
        <v>2.8509999999999998E-3</v>
      </c>
      <c r="C348" s="6">
        <v>7.1112358479999997</v>
      </c>
    </row>
    <row r="349" spans="1:3" x14ac:dyDescent="0.25">
      <c r="A349" s="1">
        <v>54940</v>
      </c>
      <c r="B349" s="5">
        <v>1.7750000000000001E-3</v>
      </c>
      <c r="C349" s="6">
        <v>7.1171348889999999</v>
      </c>
    </row>
    <row r="350" spans="1:3" x14ac:dyDescent="0.25">
      <c r="A350" s="1">
        <v>54970</v>
      </c>
      <c r="B350" s="5">
        <v>2.5820000000000001E-3</v>
      </c>
      <c r="C350" s="6">
        <v>7.1230388229999999</v>
      </c>
    </row>
    <row r="351" spans="1:3" x14ac:dyDescent="0.25">
      <c r="A351" s="1">
        <v>55001</v>
      </c>
      <c r="B351" s="5">
        <v>2.313E-3</v>
      </c>
      <c r="C351" s="6">
        <v>7.1289476560000002</v>
      </c>
    </row>
    <row r="352" spans="1:3" x14ac:dyDescent="0.25">
      <c r="A352" s="1">
        <v>55032</v>
      </c>
      <c r="B352" s="5">
        <v>2.313E-3</v>
      </c>
      <c r="C352" s="6">
        <v>7.1348613890000001</v>
      </c>
    </row>
    <row r="353" spans="1:3" x14ac:dyDescent="0.25">
      <c r="A353" s="1">
        <v>55062</v>
      </c>
      <c r="B353" s="5">
        <v>2.8509999999999998E-3</v>
      </c>
      <c r="C353" s="6">
        <v>7.1407800290000001</v>
      </c>
    </row>
    <row r="354" spans="1:3" x14ac:dyDescent="0.25">
      <c r="A354" s="1">
        <v>55093</v>
      </c>
      <c r="B354" s="5">
        <v>2.313E-3</v>
      </c>
      <c r="C354" s="6">
        <v>7.1467035780000003</v>
      </c>
    </row>
    <row r="355" spans="1:3" x14ac:dyDescent="0.25">
      <c r="A355" s="1">
        <v>55123</v>
      </c>
      <c r="B355" s="5">
        <v>2.0439999999999998E-3</v>
      </c>
      <c r="C355" s="6">
        <v>7.1526320410000004</v>
      </c>
    </row>
    <row r="356" spans="1:3" x14ac:dyDescent="0.25">
      <c r="A356" s="1">
        <v>55154</v>
      </c>
      <c r="B356" s="5">
        <v>2.0439999999999998E-3</v>
      </c>
      <c r="C356" s="6">
        <v>7.1585654219999997</v>
      </c>
    </row>
    <row r="357" spans="1:3" x14ac:dyDescent="0.25">
      <c r="A357" s="1">
        <v>55185</v>
      </c>
      <c r="B357" s="5">
        <v>2.5820000000000001E-3</v>
      </c>
      <c r="C357" s="6">
        <v>7.1645037250000003</v>
      </c>
    </row>
    <row r="358" spans="1:3" x14ac:dyDescent="0.25">
      <c r="A358" s="1">
        <v>55213</v>
      </c>
      <c r="B358" s="5">
        <v>2.5820000000000001E-3</v>
      </c>
      <c r="C358" s="6">
        <v>7.170446954</v>
      </c>
    </row>
    <row r="359" spans="1:3" x14ac:dyDescent="0.25">
      <c r="A359" s="1">
        <v>55244</v>
      </c>
      <c r="B359" s="5">
        <v>1.506E-3</v>
      </c>
      <c r="C359" s="6">
        <v>7.1763951129999999</v>
      </c>
    </row>
    <row r="360" spans="1:3" x14ac:dyDescent="0.25">
      <c r="A360" s="1">
        <v>55274</v>
      </c>
      <c r="B360" s="5">
        <v>2.5820000000000001E-3</v>
      </c>
      <c r="C360" s="6">
        <v>7.1823482060000003</v>
      </c>
    </row>
    <row r="361" spans="1:3" x14ac:dyDescent="0.25">
      <c r="A361" s="1">
        <v>55305</v>
      </c>
      <c r="B361" s="5">
        <v>1.7750000000000001E-3</v>
      </c>
      <c r="C361" s="6">
        <v>7.188306238</v>
      </c>
    </row>
    <row r="362" spans="1:3" x14ac:dyDescent="0.25">
      <c r="A362" s="1">
        <v>55335</v>
      </c>
      <c r="B362" s="5">
        <v>2.5820000000000001E-3</v>
      </c>
      <c r="C362" s="6">
        <v>7.194269212</v>
      </c>
    </row>
    <row r="363" spans="1:3" x14ac:dyDescent="0.25">
      <c r="A363" s="1">
        <v>55366</v>
      </c>
      <c r="B363" s="5">
        <v>2.313E-3</v>
      </c>
      <c r="C363" s="6">
        <v>7.2002371319999998</v>
      </c>
    </row>
    <row r="364" spans="1:3" x14ac:dyDescent="0.25">
      <c r="A364" s="1">
        <v>55397</v>
      </c>
      <c r="B364" s="5">
        <v>2.313E-3</v>
      </c>
      <c r="C364" s="6">
        <v>7.2062100029999998</v>
      </c>
    </row>
    <row r="365" spans="1:3" x14ac:dyDescent="0.25">
      <c r="A365" s="1">
        <v>55427</v>
      </c>
      <c r="B365" s="5">
        <v>2.8509999999999998E-3</v>
      </c>
      <c r="C365" s="6">
        <v>7.2121878290000003</v>
      </c>
    </row>
    <row r="366" spans="1:3" x14ac:dyDescent="0.25">
      <c r="A366" s="1">
        <v>55458</v>
      </c>
      <c r="B366" s="5">
        <v>2.0439999999999998E-3</v>
      </c>
      <c r="C366" s="6">
        <v>7.2181706139999999</v>
      </c>
    </row>
    <row r="367" spans="1:3" x14ac:dyDescent="0.25">
      <c r="A367" s="1">
        <v>55488</v>
      </c>
      <c r="B367" s="5">
        <v>2.313E-3</v>
      </c>
      <c r="C367" s="6">
        <v>7.2241583619999998</v>
      </c>
    </row>
    <row r="368" spans="1:3" x14ac:dyDescent="0.25">
      <c r="A368" s="1">
        <v>55519</v>
      </c>
      <c r="B368" s="5">
        <v>2.0439999999999998E-3</v>
      </c>
      <c r="C368" s="6">
        <v>7.2301510760000003</v>
      </c>
    </row>
    <row r="369" spans="1:3" x14ac:dyDescent="0.25">
      <c r="A369" s="1">
        <v>55550</v>
      </c>
      <c r="B369" s="5">
        <v>2.0439999999999998E-3</v>
      </c>
      <c r="C369" s="6">
        <v>7.236148762</v>
      </c>
    </row>
    <row r="370" spans="1:3" x14ac:dyDescent="0.25">
      <c r="A370" s="1">
        <v>55579</v>
      </c>
      <c r="B370" s="5">
        <v>2.5820000000000001E-3</v>
      </c>
      <c r="C370" s="6">
        <v>7.2421514230000001</v>
      </c>
    </row>
    <row r="371" spans="1:3" x14ac:dyDescent="0.25">
      <c r="A371" s="1">
        <v>55610</v>
      </c>
      <c r="B371" s="5">
        <v>2.313E-3</v>
      </c>
      <c r="C371" s="6">
        <v>7.2481590640000002</v>
      </c>
    </row>
    <row r="372" spans="1:3" x14ac:dyDescent="0.25">
      <c r="A372" s="1">
        <v>55640</v>
      </c>
      <c r="B372" s="5">
        <v>1.7750000000000001E-3</v>
      </c>
      <c r="C372" s="6">
        <v>7.2541716879999996</v>
      </c>
    </row>
    <row r="373" spans="1:3" x14ac:dyDescent="0.25">
      <c r="A373" s="1">
        <v>55671</v>
      </c>
      <c r="B373" s="5">
        <v>2.313E-3</v>
      </c>
      <c r="C373" s="6">
        <v>7.2601893000000004</v>
      </c>
    </row>
    <row r="374" spans="1:3" x14ac:dyDescent="0.25">
      <c r="A374" s="1">
        <v>55701</v>
      </c>
      <c r="B374" s="5">
        <v>2.5820000000000001E-3</v>
      </c>
      <c r="C374" s="6">
        <v>7.2662119040000004</v>
      </c>
    </row>
    <row r="375" spans="1:3" x14ac:dyDescent="0.25">
      <c r="A375" s="1">
        <v>55732</v>
      </c>
      <c r="B375" s="5">
        <v>1.7750000000000001E-3</v>
      </c>
      <c r="C375" s="6">
        <v>7.2722395039999999</v>
      </c>
    </row>
    <row r="376" spans="1:3" x14ac:dyDescent="0.25">
      <c r="A376" s="1">
        <v>55763</v>
      </c>
      <c r="B376" s="5">
        <v>2.8509999999999998E-3</v>
      </c>
      <c r="C376" s="6">
        <v>7.2782721029999999</v>
      </c>
    </row>
    <row r="377" spans="1:3" x14ac:dyDescent="0.25">
      <c r="A377" s="1">
        <v>55793</v>
      </c>
      <c r="B377" s="5">
        <v>2.5820000000000001E-3</v>
      </c>
      <c r="C377" s="6">
        <v>7.2843097070000002</v>
      </c>
    </row>
    <row r="378" spans="1:3" x14ac:dyDescent="0.25">
      <c r="A378" s="1">
        <v>55824</v>
      </c>
      <c r="B378" s="5">
        <v>2.313E-3</v>
      </c>
      <c r="C378" s="6">
        <v>7.2903523200000002</v>
      </c>
    </row>
    <row r="379" spans="1:3" x14ac:dyDescent="0.25">
      <c r="A379" s="1">
        <v>55854</v>
      </c>
      <c r="B379" s="5">
        <v>2.8509999999999998E-3</v>
      </c>
      <c r="C379" s="6">
        <v>7.2963999450000001</v>
      </c>
    </row>
    <row r="380" spans="1:3" x14ac:dyDescent="0.25">
      <c r="A380" s="1">
        <v>55885</v>
      </c>
      <c r="B380" s="5">
        <v>2.0439999999999998E-3</v>
      </c>
      <c r="C380" s="6">
        <v>7.3024525870000003</v>
      </c>
    </row>
    <row r="381" spans="1:3" x14ac:dyDescent="0.25">
      <c r="A381" s="1">
        <v>55916</v>
      </c>
      <c r="B381" s="5">
        <v>2.313E-3</v>
      </c>
      <c r="C381" s="6">
        <v>7.3085102500000003</v>
      </c>
    </row>
    <row r="382" spans="1:3" x14ac:dyDescent="0.25">
      <c r="A382" s="1">
        <v>55944</v>
      </c>
      <c r="B382" s="5">
        <v>2.5820000000000001E-3</v>
      </c>
      <c r="C382" s="6">
        <v>7.3145729380000004</v>
      </c>
    </row>
    <row r="383" spans="1:3" x14ac:dyDescent="0.25">
      <c r="A383" s="1">
        <v>55975</v>
      </c>
      <c r="B383" s="5">
        <v>1.506E-3</v>
      </c>
      <c r="C383" s="6">
        <v>7.3206406550000001</v>
      </c>
    </row>
    <row r="384" spans="1:3" x14ac:dyDescent="0.25">
      <c r="A384" s="1">
        <v>56005</v>
      </c>
      <c r="B384" s="5">
        <v>2.313E-3</v>
      </c>
      <c r="C384" s="6">
        <v>7.3267134049999996</v>
      </c>
    </row>
    <row r="385" spans="1:3" x14ac:dyDescent="0.25">
      <c r="A385" s="1">
        <v>56036</v>
      </c>
      <c r="B385" s="5">
        <v>2.0439999999999998E-3</v>
      </c>
      <c r="C385" s="6">
        <v>7.3327911930000003</v>
      </c>
    </row>
    <row r="386" spans="1:3" x14ac:dyDescent="0.25">
      <c r="A386" s="1">
        <v>56066</v>
      </c>
      <c r="B386" s="5">
        <v>2.313E-3</v>
      </c>
      <c r="C386" s="6">
        <v>7.3388740229999998</v>
      </c>
    </row>
    <row r="387" spans="1:3" x14ac:dyDescent="0.25">
      <c r="A387" s="1">
        <v>56097</v>
      </c>
      <c r="B387" s="5">
        <v>2.0439999999999998E-3</v>
      </c>
      <c r="C387" s="6">
        <v>7.3449618990000003</v>
      </c>
    </row>
    <row r="388" spans="1:3" x14ac:dyDescent="0.25">
      <c r="A388" s="1">
        <v>56128</v>
      </c>
      <c r="B388" s="5">
        <v>2.8509999999999998E-3</v>
      </c>
      <c r="C388" s="6">
        <v>7.3510548240000002</v>
      </c>
    </row>
    <row r="389" spans="1:3" x14ac:dyDescent="0.25">
      <c r="A389" s="1">
        <v>56158</v>
      </c>
      <c r="B389" s="5">
        <v>2.313E-3</v>
      </c>
      <c r="C389" s="6">
        <v>7.3571528050000001</v>
      </c>
    </row>
    <row r="390" spans="1:3" x14ac:dyDescent="0.25">
      <c r="A390" s="1">
        <v>56189</v>
      </c>
      <c r="B390" s="5">
        <v>2.5820000000000001E-3</v>
      </c>
      <c r="C390" s="6">
        <v>7.3632558430000001</v>
      </c>
    </row>
    <row r="391" spans="1:3" x14ac:dyDescent="0.25">
      <c r="A391" s="1">
        <v>56219</v>
      </c>
      <c r="B391" s="5">
        <v>2.8509999999999998E-3</v>
      </c>
      <c r="C391" s="6">
        <v>7.3693639449999999</v>
      </c>
    </row>
    <row r="392" spans="1:3" x14ac:dyDescent="0.25">
      <c r="A392" s="1">
        <v>56250</v>
      </c>
      <c r="B392" s="5">
        <v>2.0439999999999998E-3</v>
      </c>
      <c r="C392" s="6">
        <v>7.3754771129999996</v>
      </c>
    </row>
    <row r="393" spans="1:3" x14ac:dyDescent="0.25">
      <c r="A393" s="1">
        <v>56281</v>
      </c>
      <c r="B393" s="5">
        <v>2.5820000000000001E-3</v>
      </c>
      <c r="C393" s="6">
        <v>7.3815953519999997</v>
      </c>
    </row>
    <row r="394" spans="1:3" x14ac:dyDescent="0.25">
      <c r="A394" s="1">
        <v>56309</v>
      </c>
      <c r="B394" s="5">
        <v>2.313E-3</v>
      </c>
      <c r="C394" s="6">
        <v>7.3877186669999997</v>
      </c>
    </row>
    <row r="395" spans="1:3" x14ac:dyDescent="0.25">
      <c r="A395" s="1">
        <v>56340</v>
      </c>
      <c r="B395" s="5">
        <v>1.506E-3</v>
      </c>
      <c r="C395" s="6">
        <v>7.3938470609999998</v>
      </c>
    </row>
    <row r="396" spans="1:3" x14ac:dyDescent="0.25">
      <c r="A396" s="1">
        <v>56370</v>
      </c>
      <c r="B396" s="5">
        <v>2.313E-3</v>
      </c>
      <c r="C396" s="6">
        <v>7.3999805390000004</v>
      </c>
    </row>
    <row r="397" spans="1:3" x14ac:dyDescent="0.25">
      <c r="A397" s="1">
        <v>56401</v>
      </c>
      <c r="B397" s="5">
        <v>2.313E-3</v>
      </c>
      <c r="C397" s="6">
        <v>7.4061191050000001</v>
      </c>
    </row>
    <row r="398" spans="1:3" x14ac:dyDescent="0.25">
      <c r="A398" s="1">
        <v>56431</v>
      </c>
      <c r="B398" s="5">
        <v>1.7750000000000001E-3</v>
      </c>
      <c r="C398" s="6">
        <v>7.4122627630000002</v>
      </c>
    </row>
    <row r="399" spans="1:3" x14ac:dyDescent="0.25">
      <c r="A399" s="1">
        <v>56462</v>
      </c>
      <c r="B399" s="5">
        <v>2.5820000000000001E-3</v>
      </c>
      <c r="C399" s="6">
        <v>7.4184115180000001</v>
      </c>
    </row>
    <row r="400" spans="1:3" x14ac:dyDescent="0.25">
      <c r="A400" s="1">
        <v>56493</v>
      </c>
      <c r="B400" s="5">
        <v>2.8509999999999998E-3</v>
      </c>
      <c r="C400" s="6">
        <v>7.4245653730000001</v>
      </c>
    </row>
    <row r="401" spans="1:3" x14ac:dyDescent="0.25">
      <c r="A401" s="1">
        <v>56523</v>
      </c>
      <c r="B401" s="5">
        <v>2.313E-3</v>
      </c>
      <c r="C401" s="6">
        <v>7.4307243329999997</v>
      </c>
    </row>
    <row r="402" spans="1:3" x14ac:dyDescent="0.25">
      <c r="A402" s="1">
        <v>56554</v>
      </c>
      <c r="B402" s="5">
        <v>2.313E-3</v>
      </c>
      <c r="C402" s="6">
        <v>7.4368884020000001</v>
      </c>
    </row>
    <row r="403" spans="1:3" x14ac:dyDescent="0.25">
      <c r="A403" s="1">
        <v>56584</v>
      </c>
      <c r="B403" s="5">
        <v>2.313E-3</v>
      </c>
      <c r="C403" s="6">
        <v>7.4430575839999999</v>
      </c>
    </row>
    <row r="404" spans="1:3" x14ac:dyDescent="0.25">
      <c r="A404" s="1">
        <v>56615</v>
      </c>
      <c r="B404" s="5">
        <v>2.0439999999999998E-3</v>
      </c>
      <c r="C404" s="6">
        <v>7.4492318839999996</v>
      </c>
    </row>
    <row r="405" spans="1:3" x14ac:dyDescent="0.25">
      <c r="A405" s="1">
        <v>56646</v>
      </c>
      <c r="B405" s="5">
        <v>2.5820000000000001E-3</v>
      </c>
      <c r="C405" s="6">
        <v>7.4554113060000002</v>
      </c>
    </row>
    <row r="406" spans="1:3" x14ac:dyDescent="0.25">
      <c r="A406" s="1">
        <v>56674</v>
      </c>
      <c r="B406" s="5">
        <v>2.0439999999999998E-3</v>
      </c>
      <c r="C406" s="6">
        <v>7.4615958539999996</v>
      </c>
    </row>
    <row r="407" spans="1:3" x14ac:dyDescent="0.25">
      <c r="A407" s="1">
        <v>56705</v>
      </c>
      <c r="B407" s="5">
        <v>2.0439999999999998E-3</v>
      </c>
      <c r="C407" s="6">
        <v>7.4677855319999997</v>
      </c>
    </row>
    <row r="408" spans="1:3" x14ac:dyDescent="0.25">
      <c r="A408" s="1">
        <v>56735</v>
      </c>
      <c r="B408" s="5">
        <v>2.313E-3</v>
      </c>
      <c r="C408" s="6">
        <v>7.4739803440000001</v>
      </c>
    </row>
    <row r="409" spans="1:3" x14ac:dyDescent="0.25">
      <c r="A409" s="1">
        <v>56766</v>
      </c>
      <c r="B409" s="5">
        <v>2.0439999999999998E-3</v>
      </c>
      <c r="C409" s="6">
        <v>7.4801802960000003</v>
      </c>
    </row>
    <row r="410" spans="1:3" x14ac:dyDescent="0.25">
      <c r="A410" s="1">
        <v>56796</v>
      </c>
      <c r="B410" s="5">
        <v>2.313E-3</v>
      </c>
      <c r="C410" s="6">
        <v>7.4863853909999998</v>
      </c>
    </row>
    <row r="411" spans="1:3" x14ac:dyDescent="0.25">
      <c r="A411" s="1">
        <v>56827</v>
      </c>
      <c r="B411" s="5">
        <v>2.313E-3</v>
      </c>
      <c r="C411" s="6">
        <v>7.4925956329999996</v>
      </c>
    </row>
    <row r="412" spans="1:3" x14ac:dyDescent="0.25">
      <c r="A412" s="1">
        <v>56858</v>
      </c>
      <c r="B412" s="5">
        <v>2.5820000000000001E-3</v>
      </c>
      <c r="C412" s="6">
        <v>7.4988110260000003</v>
      </c>
    </row>
    <row r="413" spans="1:3" x14ac:dyDescent="0.25">
      <c r="A413" s="1">
        <v>56888</v>
      </c>
      <c r="B413" s="5">
        <v>2.5820000000000001E-3</v>
      </c>
      <c r="C413" s="6">
        <v>7.5050315760000004</v>
      </c>
    </row>
    <row r="414" spans="1:3" x14ac:dyDescent="0.25">
      <c r="A414" s="1">
        <v>56919</v>
      </c>
      <c r="B414" s="5">
        <v>2.313E-3</v>
      </c>
      <c r="C414" s="6">
        <v>7.5112572860000002</v>
      </c>
    </row>
    <row r="415" spans="1:3" x14ac:dyDescent="0.25">
      <c r="A415" s="1">
        <v>56949</v>
      </c>
      <c r="B415" s="5">
        <v>2.0439999999999998E-3</v>
      </c>
      <c r="C415" s="6">
        <v>7.5174881600000001</v>
      </c>
    </row>
    <row r="416" spans="1:3" x14ac:dyDescent="0.25">
      <c r="A416" s="1">
        <v>56980</v>
      </c>
      <c r="B416" s="5">
        <v>2.0439999999999998E-3</v>
      </c>
      <c r="C416" s="6">
        <v>7.5237242030000004</v>
      </c>
    </row>
    <row r="417" spans="1:3" x14ac:dyDescent="0.25">
      <c r="A417" s="1">
        <v>57011</v>
      </c>
      <c r="B417" s="5">
        <v>2.8509999999999998E-3</v>
      </c>
      <c r="C417" s="6">
        <v>7.5299654189999998</v>
      </c>
    </row>
    <row r="418" spans="1:3" x14ac:dyDescent="0.25">
      <c r="A418" s="1">
        <v>57040</v>
      </c>
      <c r="B418" s="5">
        <v>2.313E-3</v>
      </c>
      <c r="C418" s="6">
        <v>7.5362118120000003</v>
      </c>
    </row>
    <row r="419" spans="1:3" x14ac:dyDescent="0.25">
      <c r="A419" s="1">
        <v>57071</v>
      </c>
      <c r="B419" s="5">
        <v>1.7750000000000001E-3</v>
      </c>
      <c r="C419" s="6">
        <v>7.5424633869999997</v>
      </c>
    </row>
    <row r="420" spans="1:3" x14ac:dyDescent="0.25">
      <c r="A420" s="1">
        <v>57101</v>
      </c>
      <c r="B420" s="5">
        <v>2.5820000000000001E-3</v>
      </c>
      <c r="C420" s="6">
        <v>7.5487201480000001</v>
      </c>
    </row>
    <row r="421" spans="1:3" x14ac:dyDescent="0.25">
      <c r="A421" s="1">
        <v>57132</v>
      </c>
      <c r="B421" s="5">
        <v>1.7750000000000001E-3</v>
      </c>
      <c r="C421" s="6">
        <v>7.5549820990000001</v>
      </c>
    </row>
    <row r="422" spans="1:3" x14ac:dyDescent="0.25">
      <c r="A422" s="1">
        <v>57162</v>
      </c>
      <c r="B422" s="5">
        <v>2.5820000000000001E-3</v>
      </c>
      <c r="C422" s="6">
        <v>7.561249245</v>
      </c>
    </row>
    <row r="423" spans="1:3" x14ac:dyDescent="0.25">
      <c r="A423" s="1">
        <v>57193</v>
      </c>
      <c r="B423" s="5">
        <v>2.313E-3</v>
      </c>
      <c r="C423" s="6">
        <v>7.567521589</v>
      </c>
    </row>
    <row r="424" spans="1:3" x14ac:dyDescent="0.25">
      <c r="A424" s="1">
        <v>57224</v>
      </c>
      <c r="B424" s="5">
        <v>2.313E-3</v>
      </c>
      <c r="C424" s="6">
        <v>7.573799137</v>
      </c>
    </row>
    <row r="425" spans="1:3" x14ac:dyDescent="0.25">
      <c r="A425" s="1">
        <v>57254</v>
      </c>
      <c r="B425" s="5">
        <v>2.8509999999999998E-3</v>
      </c>
      <c r="C425" s="6">
        <v>7.5800818919999999</v>
      </c>
    </row>
    <row r="426" spans="1:3" x14ac:dyDescent="0.25">
      <c r="A426" s="1">
        <v>57285</v>
      </c>
      <c r="B426" s="5">
        <v>2.0439999999999998E-3</v>
      </c>
      <c r="C426" s="6">
        <v>7.5863698590000004</v>
      </c>
    </row>
    <row r="427" spans="1:3" x14ac:dyDescent="0.25">
      <c r="A427" s="1">
        <v>57315</v>
      </c>
      <c r="B427" s="5">
        <v>2.313E-3</v>
      </c>
      <c r="C427" s="6">
        <v>7.5926630409999998</v>
      </c>
    </row>
    <row r="428" spans="1:3" x14ac:dyDescent="0.25">
      <c r="A428" s="1">
        <v>57346</v>
      </c>
      <c r="B428" s="5">
        <v>2.0439999999999998E-3</v>
      </c>
      <c r="C428" s="6">
        <v>7.5989614449999996</v>
      </c>
    </row>
    <row r="429" spans="1:3" x14ac:dyDescent="0.25">
      <c r="A429" s="1">
        <v>57377</v>
      </c>
      <c r="B429" s="5">
        <v>2.0439999999999998E-3</v>
      </c>
      <c r="C429" s="6">
        <v>7.605265073</v>
      </c>
    </row>
    <row r="430" spans="1:3" x14ac:dyDescent="0.25">
      <c r="A430" s="1">
        <v>57405</v>
      </c>
      <c r="B430" s="5">
        <v>2.5820000000000001E-3</v>
      </c>
      <c r="C430" s="6">
        <v>7.6115739299999996</v>
      </c>
    </row>
    <row r="431" spans="1:3" x14ac:dyDescent="0.25">
      <c r="A431" s="1">
        <v>57436</v>
      </c>
      <c r="B431" s="5">
        <v>2.0439999999999998E-3</v>
      </c>
      <c r="C431" s="6">
        <v>7.6178880209999997</v>
      </c>
    </row>
    <row r="432" spans="1:3" x14ac:dyDescent="0.25">
      <c r="A432" s="1">
        <v>57466</v>
      </c>
      <c r="B432" s="5">
        <v>2.0439999999999998E-3</v>
      </c>
      <c r="C432" s="6">
        <v>7.6242073489999997</v>
      </c>
    </row>
    <row r="433" spans="1:3" x14ac:dyDescent="0.25">
      <c r="A433" s="1">
        <v>57497</v>
      </c>
      <c r="B433" s="5">
        <v>2.0439999999999998E-3</v>
      </c>
      <c r="C433" s="6">
        <v>7.6305319200000001</v>
      </c>
    </row>
    <row r="434" spans="1:3" x14ac:dyDescent="0.25">
      <c r="A434" s="1">
        <v>57527</v>
      </c>
      <c r="B434" s="5">
        <v>2.5820000000000001E-3</v>
      </c>
      <c r="C434" s="6">
        <v>7.6368617370000003</v>
      </c>
    </row>
    <row r="435" spans="1:3" x14ac:dyDescent="0.25">
      <c r="A435" s="1">
        <v>57558</v>
      </c>
      <c r="B435" s="5">
        <v>2.0439999999999998E-3</v>
      </c>
      <c r="C435" s="6">
        <v>7.6431968049999996</v>
      </c>
    </row>
    <row r="436" spans="1:3" x14ac:dyDescent="0.25">
      <c r="A436" s="1">
        <v>57589</v>
      </c>
      <c r="B436" s="5">
        <v>2.5820000000000001E-3</v>
      </c>
      <c r="C436" s="6">
        <v>7.6495371280000004</v>
      </c>
    </row>
    <row r="437" spans="1:3" x14ac:dyDescent="0.25">
      <c r="A437" s="1">
        <v>57619</v>
      </c>
      <c r="B437" s="5">
        <v>2.8509999999999998E-3</v>
      </c>
      <c r="C437" s="6">
        <v>7.6558827110000003</v>
      </c>
    </row>
    <row r="438" spans="1:3" x14ac:dyDescent="0.25">
      <c r="A438" s="1">
        <v>57650</v>
      </c>
      <c r="B438" s="5">
        <v>1.7750000000000001E-3</v>
      </c>
      <c r="C438" s="6">
        <v>7.6622335570000004</v>
      </c>
    </row>
    <row r="439" spans="1:3" x14ac:dyDescent="0.25">
      <c r="A439" s="1">
        <v>57680</v>
      </c>
      <c r="B439" s="5">
        <v>2.5820000000000001E-3</v>
      </c>
      <c r="C439" s="6">
        <v>7.6685896720000004</v>
      </c>
    </row>
    <row r="440" spans="1:3" x14ac:dyDescent="0.25">
      <c r="A440" s="1">
        <v>57711</v>
      </c>
      <c r="B440" s="5">
        <v>2.0439999999999998E-3</v>
      </c>
      <c r="C440" s="6">
        <v>7.6749510589999996</v>
      </c>
    </row>
    <row r="441" spans="1:3" x14ac:dyDescent="0.25">
      <c r="A441" s="1">
        <v>57742</v>
      </c>
      <c r="B441" s="5">
        <v>2.0439999999999998E-3</v>
      </c>
      <c r="C441" s="6">
        <v>7.6813177240000003</v>
      </c>
    </row>
    <row r="442" spans="1:3" x14ac:dyDescent="0.25">
      <c r="A442" s="1">
        <v>57770</v>
      </c>
      <c r="B442" s="5">
        <v>2.5820000000000001E-3</v>
      </c>
      <c r="C442" s="6">
        <v>7.6876896700000001</v>
      </c>
    </row>
    <row r="443" spans="1:3" x14ac:dyDescent="0.25">
      <c r="A443" s="1">
        <v>57801</v>
      </c>
      <c r="B443" s="5">
        <v>1.506E-3</v>
      </c>
      <c r="C443" s="6">
        <v>7.6940669010000002</v>
      </c>
    </row>
    <row r="444" spans="1:3" x14ac:dyDescent="0.25">
      <c r="A444" s="1">
        <v>57831</v>
      </c>
      <c r="B444" s="5">
        <v>2.313E-3</v>
      </c>
      <c r="C444" s="6">
        <v>7.7004494230000002</v>
      </c>
    </row>
    <row r="445" spans="1:3" x14ac:dyDescent="0.25">
      <c r="A445" s="1">
        <v>57862</v>
      </c>
      <c r="B445" s="5">
        <v>2.313E-3</v>
      </c>
      <c r="C445" s="6">
        <v>7.7068372390000004</v>
      </c>
    </row>
    <row r="446" spans="1:3" x14ac:dyDescent="0.25">
      <c r="A446" s="1">
        <v>57892</v>
      </c>
      <c r="B446" s="5">
        <v>2.5820000000000001E-3</v>
      </c>
      <c r="C446" s="6">
        <v>7.7132303540000002</v>
      </c>
    </row>
    <row r="447" spans="1:3" x14ac:dyDescent="0.25">
      <c r="A447" s="1">
        <v>57923</v>
      </c>
      <c r="B447" s="5">
        <v>1.7750000000000001E-3</v>
      </c>
      <c r="C447" s="6">
        <v>7.7196287730000002</v>
      </c>
    </row>
    <row r="448" spans="1:3" x14ac:dyDescent="0.25">
      <c r="A448" s="1">
        <v>57954</v>
      </c>
      <c r="B448" s="5">
        <v>2.8509999999999998E-3</v>
      </c>
      <c r="C448" s="6">
        <v>7.7260324990000004</v>
      </c>
    </row>
    <row r="449" spans="1:3" x14ac:dyDescent="0.25">
      <c r="A449" s="1">
        <v>57984</v>
      </c>
      <c r="B449" s="5">
        <v>2.5820000000000001E-3</v>
      </c>
      <c r="C449" s="6">
        <v>7.7324415379999998</v>
      </c>
    </row>
    <row r="450" spans="1:3" x14ac:dyDescent="0.25">
      <c r="A450" s="1">
        <v>58015</v>
      </c>
      <c r="B450" s="5">
        <v>2.313E-3</v>
      </c>
      <c r="C450" s="6">
        <v>7.7388558930000002</v>
      </c>
    </row>
    <row r="451" spans="1:3" x14ac:dyDescent="0.25">
      <c r="A451" s="1">
        <v>58045</v>
      </c>
      <c r="B451" s="5">
        <v>2.8509999999999998E-3</v>
      </c>
      <c r="C451" s="6">
        <v>7.7452755690000004</v>
      </c>
    </row>
    <row r="452" spans="1:3" x14ac:dyDescent="0.25">
      <c r="A452" s="1">
        <v>58076</v>
      </c>
      <c r="B452" s="5">
        <v>2.0439999999999998E-3</v>
      </c>
      <c r="C452" s="6">
        <v>7.7517005699999997</v>
      </c>
    </row>
    <row r="453" spans="1:3" x14ac:dyDescent="0.25">
      <c r="A453" s="1">
        <v>58107</v>
      </c>
      <c r="B453" s="5">
        <v>2.313E-3</v>
      </c>
      <c r="C453" s="6">
        <v>7.7581309010000004</v>
      </c>
    </row>
    <row r="454" spans="1:3" x14ac:dyDescent="0.25">
      <c r="A454" s="1">
        <v>58135</v>
      </c>
      <c r="B454" s="5">
        <v>2.5820000000000001E-3</v>
      </c>
      <c r="C454" s="6">
        <v>7.7645665660000001</v>
      </c>
    </row>
    <row r="455" spans="1:3" x14ac:dyDescent="0.25">
      <c r="A455" s="1">
        <v>58166</v>
      </c>
      <c r="B455" s="5">
        <v>1.506E-3</v>
      </c>
      <c r="C455" s="6">
        <v>7.7710075700000001</v>
      </c>
    </row>
    <row r="456" spans="1:3" x14ac:dyDescent="0.25">
      <c r="A456" s="1">
        <v>58196</v>
      </c>
      <c r="B456" s="5">
        <v>2.0439999999999998E-3</v>
      </c>
      <c r="C456" s="6">
        <v>7.7774539169999999</v>
      </c>
    </row>
    <row r="457" spans="1:3" x14ac:dyDescent="0.25">
      <c r="A457" s="1">
        <v>58227</v>
      </c>
      <c r="B457" s="5">
        <v>2.313E-3</v>
      </c>
      <c r="C457" s="6">
        <v>7.7839056119999999</v>
      </c>
    </row>
    <row r="458" spans="1:3" x14ac:dyDescent="0.25">
      <c r="A458" s="1">
        <v>58257</v>
      </c>
      <c r="B458" s="5">
        <v>2.0439999999999998E-3</v>
      </c>
      <c r="C458" s="6">
        <v>7.7903626580000003</v>
      </c>
    </row>
    <row r="459" spans="1:3" x14ac:dyDescent="0.25">
      <c r="A459" s="1">
        <v>58288</v>
      </c>
      <c r="B459" s="5">
        <v>2.313E-3</v>
      </c>
      <c r="C459" s="6">
        <v>7.7968250609999998</v>
      </c>
    </row>
    <row r="460" spans="1:3" x14ac:dyDescent="0.25">
      <c r="A460" s="1">
        <v>58319</v>
      </c>
      <c r="B460" s="5">
        <v>2.8509999999999998E-3</v>
      </c>
      <c r="C460" s="6">
        <v>7.8032928239999997</v>
      </c>
    </row>
    <row r="461" spans="1:3" x14ac:dyDescent="0.25">
      <c r="A461" s="1">
        <v>58349</v>
      </c>
      <c r="B461" s="5">
        <v>2.313E-3</v>
      </c>
      <c r="C461" s="6">
        <v>7.8097659530000003</v>
      </c>
    </row>
    <row r="462" spans="1:3" x14ac:dyDescent="0.25">
      <c r="A462" s="1">
        <v>58380</v>
      </c>
      <c r="B462" s="5">
        <v>2.5820000000000001E-3</v>
      </c>
      <c r="C462" s="6">
        <v>7.8162444520000003</v>
      </c>
    </row>
    <row r="463" spans="1:3" x14ac:dyDescent="0.25">
      <c r="A463" s="1">
        <v>58410</v>
      </c>
      <c r="B463" s="5">
        <v>2.8509999999999998E-3</v>
      </c>
      <c r="C463" s="6">
        <v>7.8227283239999998</v>
      </c>
    </row>
    <row r="464" spans="1:3" x14ac:dyDescent="0.25">
      <c r="A464" s="1">
        <v>58441</v>
      </c>
      <c r="B464" s="5">
        <v>2.0439999999999998E-3</v>
      </c>
      <c r="C464" s="6">
        <v>7.8292175759999996</v>
      </c>
    </row>
    <row r="465" spans="1:3" x14ac:dyDescent="0.25">
      <c r="A465" s="1">
        <v>58472</v>
      </c>
      <c r="B465" s="5">
        <v>2.5820000000000001E-3</v>
      </c>
      <c r="C465" s="6">
        <v>7.8357122099999996</v>
      </c>
    </row>
    <row r="466" spans="1:3" x14ac:dyDescent="0.25">
      <c r="A466" s="1">
        <v>58501</v>
      </c>
      <c r="B466" s="5">
        <v>2.313E-3</v>
      </c>
      <c r="C466" s="6">
        <v>7.8422122319999996</v>
      </c>
    </row>
    <row r="467" spans="1:3" x14ac:dyDescent="0.25">
      <c r="A467" s="1">
        <v>58532</v>
      </c>
      <c r="B467" s="5">
        <v>2.0439999999999998E-3</v>
      </c>
      <c r="C467" s="6">
        <v>7.8487176459999999</v>
      </c>
    </row>
    <row r="468" spans="1:3" x14ac:dyDescent="0.25">
      <c r="A468" s="1">
        <v>58562</v>
      </c>
      <c r="B468" s="5">
        <v>2.313E-3</v>
      </c>
      <c r="C468" s="6">
        <v>7.8552284559999999</v>
      </c>
    </row>
    <row r="469" spans="1:3" x14ac:dyDescent="0.25">
      <c r="A469" s="1">
        <v>58593</v>
      </c>
      <c r="B469" s="5">
        <v>2.0439999999999998E-3</v>
      </c>
      <c r="C469" s="6">
        <v>7.861744668</v>
      </c>
    </row>
    <row r="470" spans="1:3" x14ac:dyDescent="0.25">
      <c r="A470" s="1">
        <v>58623</v>
      </c>
      <c r="B470" s="5">
        <v>2.313E-3</v>
      </c>
      <c r="C470" s="6">
        <v>7.8682662849999998</v>
      </c>
    </row>
    <row r="471" spans="1:3" x14ac:dyDescent="0.25">
      <c r="A471" s="1">
        <v>58654</v>
      </c>
      <c r="B471" s="5">
        <v>2.313E-3</v>
      </c>
      <c r="C471" s="6">
        <v>7.8747933110000004</v>
      </c>
    </row>
    <row r="472" spans="1:3" x14ac:dyDescent="0.25">
      <c r="A472" s="1">
        <v>58685</v>
      </c>
      <c r="B472" s="5">
        <v>2.5820000000000001E-3</v>
      </c>
      <c r="C472" s="6">
        <v>7.8813257529999996</v>
      </c>
    </row>
    <row r="473" spans="1:3" x14ac:dyDescent="0.25">
      <c r="A473" s="1">
        <v>58715</v>
      </c>
      <c r="B473" s="5">
        <v>2.5820000000000001E-3</v>
      </c>
      <c r="C473" s="6">
        <v>7.8878636130000004</v>
      </c>
    </row>
    <row r="474" spans="1:3" x14ac:dyDescent="0.25">
      <c r="A474" s="1">
        <v>58746</v>
      </c>
      <c r="B474" s="5">
        <v>2.313E-3</v>
      </c>
      <c r="C474" s="6">
        <v>7.8944068959999996</v>
      </c>
    </row>
    <row r="475" spans="1:3" x14ac:dyDescent="0.25">
      <c r="A475" s="1">
        <v>58776</v>
      </c>
      <c r="B475" s="5">
        <v>2.0439999999999998E-3</v>
      </c>
      <c r="C475" s="6">
        <v>7.9009556080000003</v>
      </c>
    </row>
    <row r="476" spans="1:3" x14ac:dyDescent="0.25">
      <c r="A476" s="1">
        <v>58807</v>
      </c>
      <c r="B476" s="5">
        <v>2.0439999999999998E-3</v>
      </c>
      <c r="C476" s="6">
        <v>7.9075097510000001</v>
      </c>
    </row>
    <row r="477" spans="1:3" x14ac:dyDescent="0.25">
      <c r="A477" s="1">
        <v>58838</v>
      </c>
      <c r="B477" s="5">
        <v>2.8509999999999998E-3</v>
      </c>
      <c r="C477" s="6">
        <v>7.9140693320000004</v>
      </c>
    </row>
    <row r="478" spans="1:3" x14ac:dyDescent="0.25">
      <c r="A478" s="1">
        <v>58866</v>
      </c>
      <c r="B478" s="5">
        <v>2.313E-3</v>
      </c>
      <c r="C478" s="6">
        <v>7.9206343539999997</v>
      </c>
    </row>
    <row r="479" spans="1:3" x14ac:dyDescent="0.25">
      <c r="A479" s="1">
        <v>58897</v>
      </c>
      <c r="B479" s="5">
        <v>1.506E-3</v>
      </c>
      <c r="C479" s="6">
        <v>7.9272048220000002</v>
      </c>
    </row>
    <row r="480" spans="1:3" x14ac:dyDescent="0.25">
      <c r="A480" s="1">
        <v>58927</v>
      </c>
      <c r="B480" s="5">
        <v>2.8509999999999998E-3</v>
      </c>
      <c r="C480" s="6">
        <v>7.9337807409999996</v>
      </c>
    </row>
    <row r="481" spans="1:3" x14ac:dyDescent="0.25">
      <c r="A481" s="1">
        <v>58958</v>
      </c>
      <c r="B481" s="5">
        <v>1.7750000000000001E-3</v>
      </c>
      <c r="C481" s="6">
        <v>7.940362114</v>
      </c>
    </row>
    <row r="482" spans="1:3" x14ac:dyDescent="0.25">
      <c r="A482" s="1">
        <v>58988</v>
      </c>
      <c r="B482" s="5">
        <v>2.5820000000000001E-3</v>
      </c>
      <c r="C482" s="6">
        <v>7.9469489470000001</v>
      </c>
    </row>
    <row r="483" spans="1:3" x14ac:dyDescent="0.25">
      <c r="A483" s="1">
        <v>59019</v>
      </c>
      <c r="B483" s="5">
        <v>2.313E-3</v>
      </c>
      <c r="C483" s="6">
        <v>7.9535412440000002</v>
      </c>
    </row>
    <row r="484" spans="1:3" x14ac:dyDescent="0.25">
      <c r="A484" s="1">
        <v>59050</v>
      </c>
      <c r="B484" s="5">
        <v>2.313E-3</v>
      </c>
      <c r="C484" s="6">
        <v>7.9601390099999998</v>
      </c>
    </row>
    <row r="485" spans="1:3" x14ac:dyDescent="0.25">
      <c r="A485" s="1">
        <v>59080</v>
      </c>
      <c r="B485" s="5">
        <v>2.8509999999999998E-3</v>
      </c>
      <c r="C485" s="6">
        <v>7.9667422490000002</v>
      </c>
    </row>
    <row r="486" spans="1:3" x14ac:dyDescent="0.25">
      <c r="A486" s="1">
        <v>59111</v>
      </c>
      <c r="B486" s="5">
        <v>2.313E-3</v>
      </c>
      <c r="C486" s="6">
        <v>7.9733509649999998</v>
      </c>
    </row>
    <row r="487" spans="1:3" x14ac:dyDescent="0.25">
      <c r="A487" s="1">
        <v>59141</v>
      </c>
      <c r="B487" s="5">
        <v>2.0439999999999998E-3</v>
      </c>
      <c r="C487" s="6">
        <v>7.9799651640000002</v>
      </c>
    </row>
    <row r="488" spans="1:3" x14ac:dyDescent="0.25">
      <c r="A488" s="1">
        <v>59172</v>
      </c>
      <c r="B488" s="5">
        <v>2.0439999999999998E-3</v>
      </c>
      <c r="C488" s="6">
        <v>7.9865848489999998</v>
      </c>
    </row>
    <row r="489" spans="1:3" x14ac:dyDescent="0.25">
      <c r="A489" s="1">
        <v>59203</v>
      </c>
      <c r="B489" s="5">
        <v>2.5820000000000001E-3</v>
      </c>
      <c r="C489" s="6">
        <v>7.9932100249999998</v>
      </c>
    </row>
    <row r="490" spans="1:3" x14ac:dyDescent="0.25">
      <c r="A490" s="1">
        <v>59231</v>
      </c>
      <c r="B490" s="5">
        <v>2.5820000000000001E-3</v>
      </c>
      <c r="C490" s="6">
        <v>7.9998406979999999</v>
      </c>
    </row>
    <row r="491" spans="1:3" x14ac:dyDescent="0.25">
      <c r="A491" s="1">
        <v>59262</v>
      </c>
      <c r="B491" s="5">
        <v>1.506E-3</v>
      </c>
      <c r="C491" s="6">
        <v>8.0064768710000003</v>
      </c>
    </row>
    <row r="492" spans="1:3" x14ac:dyDescent="0.25">
      <c r="A492" s="1">
        <v>59292</v>
      </c>
      <c r="B492" s="5">
        <v>2.5820000000000001E-3</v>
      </c>
      <c r="C492" s="6">
        <v>8.0131185479999996</v>
      </c>
    </row>
    <row r="493" spans="1:3" x14ac:dyDescent="0.25">
      <c r="A493" s="1">
        <v>59323</v>
      </c>
      <c r="B493" s="5">
        <v>1.7750000000000001E-3</v>
      </c>
      <c r="C493" s="6">
        <v>8.0197657360000001</v>
      </c>
    </row>
    <row r="494" spans="1:3" x14ac:dyDescent="0.25">
      <c r="A494" s="1">
        <v>59353</v>
      </c>
      <c r="B494" s="5">
        <v>2.313E-3</v>
      </c>
      <c r="C494" s="6">
        <v>8.0264184370000002</v>
      </c>
    </row>
    <row r="495" spans="1:3" x14ac:dyDescent="0.25">
      <c r="A495" s="1">
        <v>59384</v>
      </c>
      <c r="B495" s="5">
        <v>2.5820000000000001E-3</v>
      </c>
      <c r="C495" s="6">
        <v>8.0330766570000005</v>
      </c>
    </row>
    <row r="496" spans="1:3" x14ac:dyDescent="0.25">
      <c r="A496" s="1">
        <v>59415</v>
      </c>
      <c r="B496" s="5">
        <v>2.313E-3</v>
      </c>
      <c r="C496" s="6">
        <v>8.0397403999999995</v>
      </c>
    </row>
    <row r="497" spans="1:3" x14ac:dyDescent="0.25">
      <c r="A497" s="1">
        <v>59445</v>
      </c>
      <c r="B497" s="5">
        <v>2.8509999999999998E-3</v>
      </c>
      <c r="C497" s="6">
        <v>8.0464096709999993</v>
      </c>
    </row>
    <row r="498" spans="1:3" x14ac:dyDescent="0.25">
      <c r="A498" s="1">
        <v>59476</v>
      </c>
      <c r="B498" s="5">
        <v>2.0439999999999998E-3</v>
      </c>
      <c r="C498" s="6">
        <v>8.0530844750000004</v>
      </c>
    </row>
    <row r="499" spans="1:3" x14ac:dyDescent="0.25">
      <c r="A499" s="1">
        <v>59506</v>
      </c>
      <c r="B499" s="5">
        <v>2.313E-3</v>
      </c>
      <c r="C499" s="6">
        <v>8.0597648149999994</v>
      </c>
    </row>
    <row r="500" spans="1:3" x14ac:dyDescent="0.25">
      <c r="A500" s="1">
        <v>59537</v>
      </c>
      <c r="B500" s="5">
        <v>2.0439999999999998E-3</v>
      </c>
      <c r="C500" s="6">
        <v>8.0664506970000005</v>
      </c>
    </row>
    <row r="501" spans="1:3" x14ac:dyDescent="0.25">
      <c r="A501" s="1">
        <v>59568</v>
      </c>
      <c r="B501" s="5">
        <v>2.0439999999999998E-3</v>
      </c>
      <c r="C501" s="6">
        <v>8.0731421260000005</v>
      </c>
    </row>
    <row r="502" spans="1:3" x14ac:dyDescent="0.25">
      <c r="A502" s="1">
        <v>59596</v>
      </c>
      <c r="B502" s="5">
        <v>2.5820000000000001E-3</v>
      </c>
      <c r="C502" s="6">
        <v>8.0798391049999996</v>
      </c>
    </row>
    <row r="503" spans="1:3" x14ac:dyDescent="0.25">
      <c r="A503" s="1">
        <v>59627</v>
      </c>
      <c r="B503" s="5">
        <v>1.506E-3</v>
      </c>
      <c r="C503" s="6">
        <v>8.086541639</v>
      </c>
    </row>
    <row r="504" spans="1:3" x14ac:dyDescent="0.25">
      <c r="A504" s="1">
        <v>59657</v>
      </c>
      <c r="B504" s="5">
        <v>2.5820000000000001E-3</v>
      </c>
      <c r="C504" s="6">
        <v>8.0932497340000005</v>
      </c>
    </row>
    <row r="505" spans="1:3" x14ac:dyDescent="0.25">
      <c r="A505" s="1">
        <v>59688</v>
      </c>
      <c r="B505" s="5">
        <v>2.0439999999999998E-3</v>
      </c>
      <c r="C505" s="6">
        <v>8.0999633929999995</v>
      </c>
    </row>
    <row r="506" spans="1:3" x14ac:dyDescent="0.25">
      <c r="A506" s="1">
        <v>59718</v>
      </c>
      <c r="B506" s="5">
        <v>2.5820000000000001E-3</v>
      </c>
      <c r="C506" s="6">
        <v>8.1066826209999991</v>
      </c>
    </row>
    <row r="507" spans="1:3" x14ac:dyDescent="0.25">
      <c r="A507" s="1">
        <v>59749</v>
      </c>
      <c r="B507" s="5">
        <v>2.0439999999999998E-3</v>
      </c>
      <c r="C507" s="6">
        <v>8.113407423</v>
      </c>
    </row>
    <row r="508" spans="1:3" x14ac:dyDescent="0.25">
      <c r="A508" s="1">
        <v>59780</v>
      </c>
      <c r="B508" s="5">
        <v>2.5820000000000001E-3</v>
      </c>
      <c r="C508" s="6">
        <v>8.1201378040000005</v>
      </c>
    </row>
    <row r="509" spans="1:3" x14ac:dyDescent="0.25">
      <c r="A509" s="1">
        <v>59810</v>
      </c>
      <c r="B509" s="5">
        <v>2.8509999999999998E-3</v>
      </c>
      <c r="C509" s="6">
        <v>8.1268737679999994</v>
      </c>
    </row>
    <row r="510" spans="1:3" x14ac:dyDescent="0.25">
      <c r="A510" s="1">
        <v>59841</v>
      </c>
      <c r="B510" s="5">
        <v>1.7750000000000001E-3</v>
      </c>
      <c r="C510" s="6">
        <v>8.1336153190000005</v>
      </c>
    </row>
    <row r="511" spans="1:3" x14ac:dyDescent="0.25">
      <c r="A511" s="1">
        <v>59871</v>
      </c>
      <c r="B511" s="5">
        <v>2.5820000000000001E-3</v>
      </c>
      <c r="C511" s="6">
        <v>8.1403624630000007</v>
      </c>
    </row>
    <row r="512" spans="1:3" x14ac:dyDescent="0.25">
      <c r="A512" s="1">
        <v>59902</v>
      </c>
      <c r="B512" s="5">
        <v>2.0439999999999998E-3</v>
      </c>
      <c r="C512" s="6">
        <v>8.1471152040000003</v>
      </c>
    </row>
    <row r="513" spans="1:3" x14ac:dyDescent="0.25">
      <c r="A513" s="1">
        <v>59933</v>
      </c>
      <c r="B513" s="5">
        <v>2.0439999999999998E-3</v>
      </c>
      <c r="C513" s="6">
        <v>8.1538735469999999</v>
      </c>
    </row>
    <row r="514" spans="1:3" x14ac:dyDescent="0.25">
      <c r="A514" s="1">
        <v>59962</v>
      </c>
      <c r="B514" s="5">
        <v>2.5820000000000001E-3</v>
      </c>
      <c r="C514" s="6">
        <v>8.1606374959999997</v>
      </c>
    </row>
    <row r="515" spans="1:3" x14ac:dyDescent="0.25">
      <c r="A515" s="1">
        <v>59993</v>
      </c>
      <c r="B515" s="5">
        <v>1.7750000000000001E-3</v>
      </c>
      <c r="C515" s="6">
        <v>8.1674070560000001</v>
      </c>
    </row>
    <row r="516" spans="1:3" x14ac:dyDescent="0.25">
      <c r="A516" s="1">
        <v>60023</v>
      </c>
      <c r="B516" s="5">
        <v>2.313E-3</v>
      </c>
      <c r="C516" s="6">
        <v>8.1741822309999996</v>
      </c>
    </row>
    <row r="517" spans="1:3" x14ac:dyDescent="0.25">
      <c r="A517" s="1">
        <v>60054</v>
      </c>
      <c r="B517" s="5">
        <v>2.0439999999999998E-3</v>
      </c>
      <c r="C517" s="6">
        <v>8.1809630270000007</v>
      </c>
    </row>
    <row r="518" spans="1:3" x14ac:dyDescent="0.25">
      <c r="A518" s="1">
        <v>60084</v>
      </c>
      <c r="B518" s="5">
        <v>2.313E-3</v>
      </c>
      <c r="C518" s="6">
        <v>8.1877494469999998</v>
      </c>
    </row>
    <row r="519" spans="1:3" x14ac:dyDescent="0.25">
      <c r="A519" s="1">
        <v>60115</v>
      </c>
      <c r="B519" s="5">
        <v>2.0439999999999998E-3</v>
      </c>
      <c r="C519" s="6">
        <v>8.1945414979999995</v>
      </c>
    </row>
    <row r="520" spans="1:3" x14ac:dyDescent="0.25">
      <c r="A520" s="1">
        <v>60146</v>
      </c>
      <c r="B520" s="5">
        <v>2.8509999999999998E-3</v>
      </c>
      <c r="C520" s="6">
        <v>8.2013391819999999</v>
      </c>
    </row>
    <row r="521" spans="1:3" x14ac:dyDescent="0.25">
      <c r="A521" s="1">
        <v>60176</v>
      </c>
      <c r="B521" s="5">
        <v>2.313E-3</v>
      </c>
      <c r="C521" s="6">
        <v>8.2081425059999997</v>
      </c>
    </row>
    <row r="522" spans="1:3" x14ac:dyDescent="0.25">
      <c r="A522" s="1">
        <v>60207</v>
      </c>
      <c r="B522" s="5">
        <v>2.5820000000000001E-3</v>
      </c>
      <c r="C522" s="6">
        <v>8.2149514729999993</v>
      </c>
    </row>
    <row r="523" spans="1:3" x14ac:dyDescent="0.25">
      <c r="A523" s="1">
        <v>60237</v>
      </c>
      <c r="B523" s="5">
        <v>2.8509999999999998E-3</v>
      </c>
      <c r="C523" s="6">
        <v>8.2217660880000007</v>
      </c>
    </row>
    <row r="524" spans="1:3" x14ac:dyDescent="0.25">
      <c r="A524" s="1">
        <v>60268</v>
      </c>
      <c r="B524" s="5">
        <v>2.0439999999999998E-3</v>
      </c>
      <c r="C524" s="6">
        <v>8.2285863559999992</v>
      </c>
    </row>
    <row r="525" spans="1:3" x14ac:dyDescent="0.25">
      <c r="A525" s="1">
        <v>60299</v>
      </c>
      <c r="B525" s="5">
        <v>2.5820000000000001E-3</v>
      </c>
      <c r="C525" s="6">
        <v>8.2354122820000004</v>
      </c>
    </row>
    <row r="526" spans="1:3" x14ac:dyDescent="0.25">
      <c r="A526" s="1">
        <v>60327</v>
      </c>
      <c r="B526" s="5">
        <v>2.313E-3</v>
      </c>
      <c r="C526" s="6">
        <v>8.2422438709999994</v>
      </c>
    </row>
    <row r="527" spans="1:3" x14ac:dyDescent="0.25">
      <c r="A527" s="1">
        <v>60358</v>
      </c>
      <c r="B527" s="5">
        <v>1.506E-3</v>
      </c>
      <c r="C527" s="6">
        <v>8.2490811260000001</v>
      </c>
    </row>
    <row r="528" spans="1:3" x14ac:dyDescent="0.25">
      <c r="A528" s="1">
        <v>60388</v>
      </c>
      <c r="B528" s="5">
        <v>2.313E-3</v>
      </c>
      <c r="C528" s="6">
        <v>8.2559240529999993</v>
      </c>
    </row>
    <row r="529" spans="1:3" x14ac:dyDescent="0.25">
      <c r="A529" s="1">
        <v>60419</v>
      </c>
      <c r="B529" s="5">
        <v>2.313E-3</v>
      </c>
      <c r="C529" s="6">
        <v>8.2627726569999993</v>
      </c>
    </row>
    <row r="530" spans="1:3" x14ac:dyDescent="0.25">
      <c r="A530" s="1">
        <v>60449</v>
      </c>
      <c r="B530" s="5">
        <v>1.7750000000000001E-3</v>
      </c>
      <c r="C530" s="6">
        <v>8.2696269420000004</v>
      </c>
    </row>
    <row r="531" spans="1:3" x14ac:dyDescent="0.25">
      <c r="A531" s="1">
        <v>60480</v>
      </c>
      <c r="B531" s="5">
        <v>2.5820000000000001E-3</v>
      </c>
      <c r="C531" s="6">
        <v>8.2764869129999994</v>
      </c>
    </row>
    <row r="532" spans="1:3" x14ac:dyDescent="0.25">
      <c r="A532" s="1">
        <v>60511</v>
      </c>
      <c r="B532" s="5">
        <v>2.8509999999999998E-3</v>
      </c>
      <c r="C532" s="6">
        <v>8.2833525740000002</v>
      </c>
    </row>
    <row r="533" spans="1:3" x14ac:dyDescent="0.25">
      <c r="A533" s="1">
        <v>60541</v>
      </c>
      <c r="B533" s="5">
        <v>2.313E-3</v>
      </c>
      <c r="C533" s="6">
        <v>8.2902239309999999</v>
      </c>
    </row>
    <row r="534" spans="1:3" x14ac:dyDescent="0.25">
      <c r="A534" s="1">
        <v>60572</v>
      </c>
      <c r="B534" s="5">
        <v>2.313E-3</v>
      </c>
      <c r="C534" s="6">
        <v>8.2971009870000003</v>
      </c>
    </row>
    <row r="535" spans="1:3" x14ac:dyDescent="0.25">
      <c r="A535" s="1">
        <v>60602</v>
      </c>
      <c r="B535" s="5">
        <v>2.313E-3</v>
      </c>
      <c r="C535" s="6">
        <v>8.3039837490000004</v>
      </c>
    </row>
    <row r="536" spans="1:3" x14ac:dyDescent="0.25">
      <c r="A536" s="1">
        <v>60633</v>
      </c>
      <c r="B536" s="5">
        <v>2.0439999999999998E-3</v>
      </c>
      <c r="C536" s="6">
        <v>8.3108722200000003</v>
      </c>
    </row>
    <row r="537" spans="1:3" x14ac:dyDescent="0.25">
      <c r="A537" s="1">
        <v>60664</v>
      </c>
      <c r="B537" s="5">
        <v>2.5820000000000001E-3</v>
      </c>
      <c r="C537" s="6">
        <v>8.3177664050000004</v>
      </c>
    </row>
    <row r="538" spans="1:3" x14ac:dyDescent="0.25">
      <c r="A538" s="1">
        <v>60692</v>
      </c>
      <c r="B538" s="5">
        <v>2.0439999999999998E-3</v>
      </c>
      <c r="C538" s="6">
        <v>8.3246663089999995</v>
      </c>
    </row>
    <row r="539" spans="1:3" x14ac:dyDescent="0.25">
      <c r="A539" s="1">
        <v>60723</v>
      </c>
      <c r="B539" s="5">
        <v>1.506E-3</v>
      </c>
      <c r="C539" s="6">
        <v>8.3315719369999997</v>
      </c>
    </row>
    <row r="540" spans="1:3" x14ac:dyDescent="0.25">
      <c r="A540" s="1">
        <v>60753</v>
      </c>
      <c r="B540" s="5">
        <v>2.8509999999999998E-3</v>
      </c>
      <c r="C540" s="6">
        <v>8.3384832939999995</v>
      </c>
    </row>
    <row r="541" spans="1:3" x14ac:dyDescent="0.25">
      <c r="A541" s="1">
        <v>60784</v>
      </c>
      <c r="B541" s="5">
        <v>2.0439999999999998E-3</v>
      </c>
      <c r="C541" s="6">
        <v>8.3454003839999995</v>
      </c>
    </row>
    <row r="542" spans="1:3" x14ac:dyDescent="0.25">
      <c r="A542" s="1">
        <v>60814</v>
      </c>
      <c r="B542" s="5">
        <v>2.313E-3</v>
      </c>
      <c r="C542" s="6">
        <v>8.3523232109999999</v>
      </c>
    </row>
    <row r="543" spans="1:3" x14ac:dyDescent="0.25">
      <c r="A543" s="1">
        <v>60845</v>
      </c>
      <c r="B543" s="5">
        <v>2.313E-3</v>
      </c>
      <c r="C543" s="6">
        <v>8.3592517819999994</v>
      </c>
    </row>
    <row r="544" spans="1:3" x14ac:dyDescent="0.25">
      <c r="A544" s="1">
        <v>60876</v>
      </c>
      <c r="B544" s="5">
        <v>2.5820000000000001E-3</v>
      </c>
      <c r="C544" s="6">
        <v>8.3661861000000002</v>
      </c>
    </row>
    <row r="545" spans="1:3" x14ac:dyDescent="0.25">
      <c r="A545" s="1">
        <v>60906</v>
      </c>
      <c r="B545" s="5">
        <v>2.5820000000000001E-3</v>
      </c>
      <c r="C545" s="6">
        <v>8.3731261700000008</v>
      </c>
    </row>
    <row r="546" spans="1:3" x14ac:dyDescent="0.25">
      <c r="A546" s="1">
        <v>60937</v>
      </c>
      <c r="B546" s="5">
        <v>2.313E-3</v>
      </c>
      <c r="C546" s="6">
        <v>8.3800719969999999</v>
      </c>
    </row>
    <row r="547" spans="1:3" x14ac:dyDescent="0.25">
      <c r="A547" s="1">
        <v>60967</v>
      </c>
      <c r="B547" s="5">
        <v>2.0439999999999998E-3</v>
      </c>
      <c r="C547" s="6">
        <v>8.3870235859999998</v>
      </c>
    </row>
    <row r="548" spans="1:3" x14ac:dyDescent="0.25">
      <c r="A548" s="1">
        <v>60998</v>
      </c>
      <c r="B548" s="5">
        <v>2.0439999999999998E-3</v>
      </c>
      <c r="C548" s="6">
        <v>8.3939809420000007</v>
      </c>
    </row>
    <row r="549" spans="1:3" x14ac:dyDescent="0.25">
      <c r="A549" s="1">
        <v>61029</v>
      </c>
      <c r="B549" s="5">
        <v>2.8509999999999998E-3</v>
      </c>
      <c r="C549" s="6">
        <v>8.4009440689999995</v>
      </c>
    </row>
    <row r="550" spans="1:3" x14ac:dyDescent="0.25">
      <c r="A550" s="1">
        <v>61057</v>
      </c>
      <c r="B550" s="5">
        <v>2.313E-3</v>
      </c>
      <c r="C550" s="6">
        <v>8.4079129730000002</v>
      </c>
    </row>
    <row r="551" spans="1:3" x14ac:dyDescent="0.25">
      <c r="A551" s="1">
        <v>61088</v>
      </c>
      <c r="B551" s="5">
        <v>1.506E-3</v>
      </c>
      <c r="C551" s="6">
        <v>8.4148876569999995</v>
      </c>
    </row>
    <row r="552" spans="1:3" x14ac:dyDescent="0.25">
      <c r="A552" s="1">
        <v>61118</v>
      </c>
      <c r="B552" s="5">
        <v>2.8509999999999998E-3</v>
      </c>
      <c r="C552" s="6">
        <v>8.4218681269999998</v>
      </c>
    </row>
    <row r="553" spans="1:3" x14ac:dyDescent="0.25">
      <c r="A553" s="1">
        <v>61149</v>
      </c>
      <c r="B553" s="5">
        <v>1.7750000000000001E-3</v>
      </c>
      <c r="C553" s="6">
        <v>8.4288543869999994</v>
      </c>
    </row>
    <row r="554" spans="1:3" x14ac:dyDescent="0.25">
      <c r="A554" s="1">
        <v>61179</v>
      </c>
      <c r="B554" s="5">
        <v>2.5820000000000001E-3</v>
      </c>
      <c r="C554" s="6">
        <v>8.4358464430000009</v>
      </c>
    </row>
    <row r="555" spans="1:3" x14ac:dyDescent="0.25">
      <c r="A555" s="1">
        <v>61210</v>
      </c>
      <c r="B555" s="5">
        <v>2.313E-3</v>
      </c>
      <c r="C555" s="6">
        <v>8.4428443000000009</v>
      </c>
    </row>
    <row r="556" spans="1:3" x14ac:dyDescent="0.25">
      <c r="A556" s="1">
        <v>61241</v>
      </c>
      <c r="B556" s="5">
        <v>2.313E-3</v>
      </c>
      <c r="C556" s="6">
        <v>8.4498479609999997</v>
      </c>
    </row>
    <row r="557" spans="1:3" x14ac:dyDescent="0.25">
      <c r="A557" s="1">
        <v>61271</v>
      </c>
      <c r="B557" s="5">
        <v>2.8509999999999998E-3</v>
      </c>
      <c r="C557" s="6">
        <v>8.4568574319999996</v>
      </c>
    </row>
    <row r="558" spans="1:3" x14ac:dyDescent="0.25">
      <c r="A558" s="1">
        <v>61302</v>
      </c>
      <c r="B558" s="5">
        <v>2.313E-3</v>
      </c>
      <c r="C558" s="6">
        <v>8.4638727169999992</v>
      </c>
    </row>
    <row r="559" spans="1:3" x14ac:dyDescent="0.25">
      <c r="A559" s="1">
        <v>61332</v>
      </c>
      <c r="B559" s="5">
        <v>2.0439999999999998E-3</v>
      </c>
      <c r="C559" s="6">
        <v>8.4708938220000007</v>
      </c>
    </row>
    <row r="560" spans="1:3" x14ac:dyDescent="0.25">
      <c r="A560" s="1">
        <v>61363</v>
      </c>
      <c r="B560" s="5">
        <v>2.0439999999999998E-3</v>
      </c>
      <c r="C560" s="6">
        <v>8.4779207519999993</v>
      </c>
    </row>
    <row r="561" spans="1:3" x14ac:dyDescent="0.25">
      <c r="A561" s="1">
        <v>61394</v>
      </c>
      <c r="B561" s="5">
        <v>2.5820000000000001E-3</v>
      </c>
      <c r="C561" s="6">
        <v>8.4849535100000004</v>
      </c>
    </row>
    <row r="562" spans="1:3" x14ac:dyDescent="0.25">
      <c r="A562" s="1">
        <v>61423</v>
      </c>
      <c r="B562" s="5">
        <v>2.5820000000000001E-3</v>
      </c>
      <c r="C562" s="6">
        <v>8.4919921019999993</v>
      </c>
    </row>
    <row r="563" spans="1:3" x14ac:dyDescent="0.25">
      <c r="A563" s="1">
        <v>61454</v>
      </c>
      <c r="B563" s="5">
        <v>2.313E-3</v>
      </c>
      <c r="C563" s="6">
        <v>8.4990365329999999</v>
      </c>
    </row>
    <row r="564" spans="1:3" x14ac:dyDescent="0.25">
      <c r="A564" s="1">
        <v>61484</v>
      </c>
      <c r="B564" s="5">
        <v>2.0439999999999998E-3</v>
      </c>
      <c r="C564" s="6">
        <v>8.5060868079999992</v>
      </c>
    </row>
    <row r="565" spans="1:3" x14ac:dyDescent="0.25">
      <c r="A565" s="1">
        <v>61515</v>
      </c>
      <c r="B565" s="5">
        <v>2.0439999999999998E-3</v>
      </c>
      <c r="C565" s="6">
        <v>8.5131429310000009</v>
      </c>
    </row>
    <row r="566" spans="1:3" x14ac:dyDescent="0.25">
      <c r="A566" s="1">
        <v>61545</v>
      </c>
      <c r="B566" s="5">
        <v>2.5820000000000001E-3</v>
      </c>
      <c r="C566" s="6">
        <v>8.5202049080000002</v>
      </c>
    </row>
    <row r="567" spans="1:3" x14ac:dyDescent="0.25">
      <c r="A567" s="1">
        <v>61576</v>
      </c>
      <c r="B567" s="5">
        <v>2.0439999999999998E-3</v>
      </c>
      <c r="C567" s="6">
        <v>8.5272727429999993</v>
      </c>
    </row>
    <row r="568" spans="1:3" x14ac:dyDescent="0.25">
      <c r="A568" s="1">
        <v>61607</v>
      </c>
      <c r="B568" s="5">
        <v>2.5820000000000001E-3</v>
      </c>
      <c r="C568" s="6">
        <v>8.5343464400000002</v>
      </c>
    </row>
    <row r="569" spans="1:3" x14ac:dyDescent="0.25">
      <c r="A569" s="1">
        <v>61637</v>
      </c>
      <c r="B569" s="5">
        <v>2.8509999999999998E-3</v>
      </c>
      <c r="C569" s="6">
        <v>8.541426006</v>
      </c>
    </row>
    <row r="570" spans="1:3" x14ac:dyDescent="0.25">
      <c r="A570" s="1">
        <v>61668</v>
      </c>
      <c r="B570" s="5">
        <v>1.7750000000000001E-3</v>
      </c>
      <c r="C570" s="6">
        <v>8.5485114440000007</v>
      </c>
    </row>
    <row r="571" spans="1:3" x14ac:dyDescent="0.25">
      <c r="A571" s="1">
        <v>61698</v>
      </c>
      <c r="B571" s="5">
        <v>2.5820000000000001E-3</v>
      </c>
      <c r="C571" s="6">
        <v>8.5556027599999993</v>
      </c>
    </row>
    <row r="572" spans="1:3" x14ac:dyDescent="0.25">
      <c r="A572" s="1">
        <v>61729</v>
      </c>
      <c r="B572" s="5">
        <v>2.0439999999999998E-3</v>
      </c>
      <c r="C572" s="6">
        <v>8.5626999589999997</v>
      </c>
    </row>
    <row r="573" spans="1:3" x14ac:dyDescent="0.25">
      <c r="A573" s="1">
        <v>61760</v>
      </c>
      <c r="B573" s="5">
        <v>2.0439999999999998E-3</v>
      </c>
      <c r="C573" s="6">
        <v>8.5698030450000005</v>
      </c>
    </row>
    <row r="574" spans="1:3" x14ac:dyDescent="0.25">
      <c r="A574" s="1">
        <v>61788</v>
      </c>
      <c r="B574" s="5">
        <v>2.5820000000000001E-3</v>
      </c>
      <c r="C574" s="6">
        <v>8.5769120230000002</v>
      </c>
    </row>
    <row r="575" spans="1:3" x14ac:dyDescent="0.25">
      <c r="A575" s="1">
        <v>61819</v>
      </c>
      <c r="B575" s="5">
        <v>1.506E-3</v>
      </c>
      <c r="C575" s="6">
        <v>8.5840268989999995</v>
      </c>
    </row>
    <row r="576" spans="1:3" x14ac:dyDescent="0.25">
      <c r="A576" s="1">
        <v>61849</v>
      </c>
      <c r="B576" s="5">
        <v>2.313E-3</v>
      </c>
      <c r="C576" s="6">
        <v>8.5911476760000003</v>
      </c>
    </row>
    <row r="577" spans="1:3" x14ac:dyDescent="0.25">
      <c r="A577" s="1">
        <v>61880</v>
      </c>
      <c r="B577" s="5">
        <v>2.313E-3</v>
      </c>
      <c r="C577" s="6">
        <v>8.5982743609999996</v>
      </c>
    </row>
    <row r="578" spans="1:3" x14ac:dyDescent="0.25">
      <c r="A578" s="1">
        <v>61910</v>
      </c>
      <c r="B578" s="5">
        <v>2.5820000000000001E-3</v>
      </c>
      <c r="C578" s="6">
        <v>8.6054069569999996</v>
      </c>
    </row>
    <row r="579" spans="1:3" x14ac:dyDescent="0.25">
      <c r="A579" s="1">
        <v>61941</v>
      </c>
      <c r="B579" s="5">
        <v>1.7750000000000001E-3</v>
      </c>
      <c r="C579" s="6">
        <v>8.6125454700000006</v>
      </c>
    </row>
    <row r="580" spans="1:3" x14ac:dyDescent="0.25">
      <c r="A580" s="1">
        <v>61972</v>
      </c>
      <c r="B580" s="5">
        <v>2.8509999999999998E-3</v>
      </c>
      <c r="C580" s="6">
        <v>8.6196899049999995</v>
      </c>
    </row>
    <row r="581" spans="1:3" x14ac:dyDescent="0.25">
      <c r="A581" s="1">
        <v>62002</v>
      </c>
      <c r="B581" s="5">
        <v>2.5820000000000001E-3</v>
      </c>
      <c r="C581" s="6">
        <v>8.6268402660000003</v>
      </c>
    </row>
    <row r="582" spans="1:3" x14ac:dyDescent="0.25">
      <c r="A582" s="1">
        <v>62033</v>
      </c>
      <c r="B582" s="5">
        <v>2.313E-3</v>
      </c>
      <c r="C582" s="6">
        <v>8.6339965589999998</v>
      </c>
    </row>
    <row r="583" spans="1:3" x14ac:dyDescent="0.25">
      <c r="A583" s="1">
        <v>62063</v>
      </c>
      <c r="B583" s="5">
        <v>2.8509999999999998E-3</v>
      </c>
      <c r="C583" s="6">
        <v>8.6411587880000003</v>
      </c>
    </row>
    <row r="584" spans="1:3" x14ac:dyDescent="0.25">
      <c r="A584" s="1">
        <v>62094</v>
      </c>
      <c r="B584" s="5">
        <v>2.0439999999999998E-3</v>
      </c>
      <c r="C584" s="6">
        <v>8.6483269590000003</v>
      </c>
    </row>
    <row r="585" spans="1:3" x14ac:dyDescent="0.25">
      <c r="A585" s="1">
        <v>62125</v>
      </c>
      <c r="B585" s="5">
        <v>2.313E-3</v>
      </c>
      <c r="C585" s="6">
        <v>8.6555010750000001</v>
      </c>
    </row>
    <row r="586" spans="1:3" x14ac:dyDescent="0.25">
      <c r="A586" s="1">
        <v>62153</v>
      </c>
      <c r="B586" s="5">
        <v>2.5820000000000001E-3</v>
      </c>
      <c r="C586" s="6">
        <v>8.6626811440000004</v>
      </c>
    </row>
    <row r="587" spans="1:3" x14ac:dyDescent="0.25">
      <c r="A587" s="1">
        <v>62184</v>
      </c>
      <c r="B587" s="5">
        <v>1.506E-3</v>
      </c>
      <c r="C587" s="6">
        <v>8.6698671679999997</v>
      </c>
    </row>
    <row r="588" spans="1:3" x14ac:dyDescent="0.25">
      <c r="A588" s="1">
        <v>62214</v>
      </c>
      <c r="B588" s="5">
        <v>2.0439999999999998E-3</v>
      </c>
      <c r="C588" s="6">
        <v>8.6770591530000001</v>
      </c>
    </row>
    <row r="589" spans="1:3" x14ac:dyDescent="0.25">
      <c r="A589" s="1">
        <v>62245</v>
      </c>
      <c r="B589" s="5">
        <v>2.313E-3</v>
      </c>
      <c r="C589" s="6">
        <v>8.6842571040000003</v>
      </c>
    </row>
    <row r="590" spans="1:3" x14ac:dyDescent="0.25">
      <c r="A590" s="1">
        <v>62275</v>
      </c>
      <c r="B590" s="5">
        <v>2.0439999999999998E-3</v>
      </c>
      <c r="C590" s="6">
        <v>8.6914610270000008</v>
      </c>
    </row>
    <row r="591" spans="1:3" x14ac:dyDescent="0.25">
      <c r="A591" s="1">
        <v>62306</v>
      </c>
      <c r="B591" s="5">
        <v>2.313E-3</v>
      </c>
      <c r="C591" s="6">
        <v>8.6986709250000001</v>
      </c>
    </row>
    <row r="592" spans="1:3" x14ac:dyDescent="0.25">
      <c r="A592" s="1">
        <v>62337</v>
      </c>
      <c r="B592" s="5">
        <v>2.8509999999999998E-3</v>
      </c>
      <c r="C592" s="6">
        <v>8.7058868040000004</v>
      </c>
    </row>
    <row r="593" spans="1:3" x14ac:dyDescent="0.25">
      <c r="A593" s="1">
        <v>62367</v>
      </c>
      <c r="B593" s="5">
        <v>2.313E-3</v>
      </c>
      <c r="C593" s="6">
        <v>8.7131086690000004</v>
      </c>
    </row>
    <row r="594" spans="1:3" x14ac:dyDescent="0.25">
      <c r="A594" s="1">
        <v>62398</v>
      </c>
      <c r="B594" s="5">
        <v>2.5820000000000001E-3</v>
      </c>
      <c r="C594" s="6">
        <v>8.7203365240000004</v>
      </c>
    </row>
    <row r="595" spans="1:3" x14ac:dyDescent="0.25">
      <c r="A595" s="1">
        <v>62428</v>
      </c>
      <c r="B595" s="5">
        <v>2.8509999999999998E-3</v>
      </c>
      <c r="C595" s="6">
        <v>8.7275703759999992</v>
      </c>
    </row>
    <row r="596" spans="1:3" x14ac:dyDescent="0.25">
      <c r="A596" s="1">
        <v>62459</v>
      </c>
      <c r="B596" s="5">
        <v>2.0439999999999998E-3</v>
      </c>
      <c r="C596" s="6">
        <v>8.7348102280000006</v>
      </c>
    </row>
    <row r="597" spans="1:3" x14ac:dyDescent="0.25">
      <c r="A597" s="1">
        <v>62490</v>
      </c>
      <c r="B597" s="5">
        <v>2.5820000000000001E-3</v>
      </c>
      <c r="C597" s="6">
        <v>8.7420560859999998</v>
      </c>
    </row>
    <row r="598" spans="1:3" x14ac:dyDescent="0.25">
      <c r="A598" s="1">
        <v>62518</v>
      </c>
      <c r="B598" s="5">
        <v>2.313E-3</v>
      </c>
      <c r="C598" s="6">
        <v>8.7493079550000008</v>
      </c>
    </row>
    <row r="599" spans="1:3" x14ac:dyDescent="0.25">
      <c r="A599" s="1">
        <v>62549</v>
      </c>
      <c r="B599" s="5">
        <v>2.0439999999999998E-3</v>
      </c>
      <c r="C599" s="6">
        <v>8.7565658390000003</v>
      </c>
    </row>
    <row r="600" spans="1:3" x14ac:dyDescent="0.25">
      <c r="A600" s="1">
        <v>62579</v>
      </c>
      <c r="B600" s="5">
        <v>2.0439999999999998E-3</v>
      </c>
      <c r="C600" s="6">
        <v>8.7638297450000007</v>
      </c>
    </row>
    <row r="601" spans="1:3" x14ac:dyDescent="0.25">
      <c r="A601" s="1">
        <v>62610</v>
      </c>
      <c r="B601" s="5">
        <v>2.0439999999999998E-3</v>
      </c>
      <c r="C601" s="6">
        <v>8.7710996750000003</v>
      </c>
    </row>
    <row r="602" spans="1:3" x14ac:dyDescent="0.25">
      <c r="A602" s="1">
        <v>62640</v>
      </c>
      <c r="B602" s="5">
        <v>2.0439999999999998E-3</v>
      </c>
      <c r="C602" s="6">
        <v>8.7783756369999999</v>
      </c>
    </row>
    <row r="603" spans="1:3" x14ac:dyDescent="0.25">
      <c r="A603" s="1">
        <v>62671</v>
      </c>
      <c r="B603" s="5">
        <v>2.313E-3</v>
      </c>
      <c r="C603" s="6">
        <v>8.7856576339999997</v>
      </c>
    </row>
    <row r="604" spans="1:3" x14ac:dyDescent="0.25">
      <c r="A604" s="1">
        <v>62702</v>
      </c>
      <c r="B604" s="5">
        <v>2.8509999999999998E-3</v>
      </c>
      <c r="C604" s="6">
        <v>8.7929456720000001</v>
      </c>
    </row>
    <row r="605" spans="1:3" x14ac:dyDescent="0.25">
      <c r="A605" s="1">
        <v>62732</v>
      </c>
      <c r="B605" s="5">
        <v>2.313E-3</v>
      </c>
      <c r="C605" s="6">
        <v>8.8002397549999998</v>
      </c>
    </row>
    <row r="606" spans="1:3" x14ac:dyDescent="0.25">
      <c r="A606" s="1">
        <v>62763</v>
      </c>
      <c r="B606" s="5">
        <v>2.313E-3</v>
      </c>
      <c r="C606" s="6">
        <v>8.8075398899999993</v>
      </c>
    </row>
    <row r="607" spans="1:3" x14ac:dyDescent="0.25">
      <c r="A607" s="1">
        <v>62793</v>
      </c>
      <c r="B607" s="5">
        <v>2.313E-3</v>
      </c>
      <c r="C607" s="6">
        <v>8.8148460800000006</v>
      </c>
    </row>
    <row r="608" spans="1:3" x14ac:dyDescent="0.25">
      <c r="A608" s="1">
        <v>62824</v>
      </c>
      <c r="B608" s="5">
        <v>2.0439999999999998E-3</v>
      </c>
      <c r="C608" s="6">
        <v>8.8221583310000007</v>
      </c>
    </row>
    <row r="609" spans="1:3" x14ac:dyDescent="0.25">
      <c r="A609" s="1">
        <v>62855</v>
      </c>
      <c r="B609" s="5">
        <v>2.5820000000000001E-3</v>
      </c>
      <c r="C609" s="6">
        <v>8.8294766469999999</v>
      </c>
    </row>
    <row r="610" spans="1:3" x14ac:dyDescent="0.25">
      <c r="A610" s="1">
        <v>62884</v>
      </c>
      <c r="B610" s="5">
        <v>2.0439999999999998E-3</v>
      </c>
      <c r="C610" s="6">
        <v>8.8368010350000006</v>
      </c>
    </row>
    <row r="611" spans="1:3" x14ac:dyDescent="0.25">
      <c r="A611" s="1">
        <v>62915</v>
      </c>
      <c r="B611" s="5">
        <v>1.7750000000000001E-3</v>
      </c>
      <c r="C611" s="6">
        <v>8.8441314979999994</v>
      </c>
    </row>
    <row r="612" spans="1:3" x14ac:dyDescent="0.25">
      <c r="A612" s="1">
        <v>62945</v>
      </c>
      <c r="B612" s="5">
        <v>2.8509999999999998E-3</v>
      </c>
      <c r="C612" s="6">
        <v>8.8514680420000005</v>
      </c>
    </row>
    <row r="613" spans="1:3" x14ac:dyDescent="0.25">
      <c r="A613" s="1">
        <v>62976</v>
      </c>
      <c r="B613" s="5">
        <v>1.7750000000000001E-3</v>
      </c>
      <c r="C613" s="6">
        <v>8.8588106720000006</v>
      </c>
    </row>
    <row r="614" spans="1:3" x14ac:dyDescent="0.25">
      <c r="A614" s="1">
        <v>63006</v>
      </c>
      <c r="B614" s="5">
        <v>2.5820000000000001E-3</v>
      </c>
      <c r="C614" s="6">
        <v>8.8661593930000002</v>
      </c>
    </row>
    <row r="615" spans="1:3" x14ac:dyDescent="0.25">
      <c r="A615" s="1">
        <v>63037</v>
      </c>
      <c r="B615" s="5">
        <v>2.313E-3</v>
      </c>
      <c r="C615" s="6">
        <v>8.8735142099999997</v>
      </c>
    </row>
    <row r="616" spans="1:3" x14ac:dyDescent="0.25">
      <c r="A616" s="1">
        <v>63068</v>
      </c>
      <c r="B616" s="5">
        <v>2.313E-3</v>
      </c>
      <c r="C616" s="6">
        <v>8.8808751289999996</v>
      </c>
    </row>
    <row r="617" spans="1:3" x14ac:dyDescent="0.25">
      <c r="A617" s="1">
        <v>63098</v>
      </c>
      <c r="B617" s="5">
        <v>2.8509999999999998E-3</v>
      </c>
      <c r="C617" s="6">
        <v>8.8882421530000002</v>
      </c>
    </row>
    <row r="618" spans="1:3" x14ac:dyDescent="0.25">
      <c r="A618" s="1">
        <v>63129</v>
      </c>
      <c r="B618" s="5">
        <v>2.313E-3</v>
      </c>
      <c r="C618" s="6">
        <v>8.8956152890000002</v>
      </c>
    </row>
    <row r="619" spans="1:3" x14ac:dyDescent="0.25">
      <c r="A619" s="1">
        <v>63159</v>
      </c>
      <c r="B619" s="5">
        <v>2.0439999999999998E-3</v>
      </c>
      <c r="C619" s="6">
        <v>8.902994541</v>
      </c>
    </row>
    <row r="620" spans="1:3" x14ac:dyDescent="0.25">
      <c r="A620" s="1">
        <v>63190</v>
      </c>
      <c r="B620" s="5">
        <v>2.0439999999999998E-3</v>
      </c>
      <c r="C620" s="6">
        <v>8.910379914</v>
      </c>
    </row>
    <row r="621" spans="1:3" x14ac:dyDescent="0.25">
      <c r="A621" s="1">
        <v>63221</v>
      </c>
      <c r="B621" s="5">
        <v>2.5820000000000001E-3</v>
      </c>
      <c r="C621" s="6">
        <v>8.9177714140000006</v>
      </c>
    </row>
    <row r="622" spans="1:3" x14ac:dyDescent="0.25">
      <c r="A622" s="1">
        <v>63249</v>
      </c>
      <c r="B622" s="5">
        <v>2.5820000000000001E-3</v>
      </c>
      <c r="C622" s="6">
        <v>8.9251690450000005</v>
      </c>
    </row>
    <row r="623" spans="1:3" x14ac:dyDescent="0.25">
      <c r="A623" s="1">
        <v>63280</v>
      </c>
      <c r="B623" s="5">
        <v>1.506E-3</v>
      </c>
      <c r="C623" s="6">
        <v>8.9325728130000002</v>
      </c>
    </row>
    <row r="624" spans="1:3" x14ac:dyDescent="0.25">
      <c r="A624" s="1">
        <v>63310</v>
      </c>
      <c r="B624" s="5">
        <v>2.5820000000000001E-3</v>
      </c>
      <c r="C624" s="6">
        <v>8.9399827219999999</v>
      </c>
    </row>
    <row r="625" spans="1:3" x14ac:dyDescent="0.25">
      <c r="A625" s="1">
        <v>63341</v>
      </c>
      <c r="B625" s="5">
        <v>1.7750000000000001E-3</v>
      </c>
      <c r="C625" s="6">
        <v>8.9473987790000002</v>
      </c>
    </row>
    <row r="626" spans="1:3" x14ac:dyDescent="0.25">
      <c r="A626" s="1">
        <v>63371</v>
      </c>
      <c r="B626" s="5">
        <v>2.313E-3</v>
      </c>
      <c r="C626" s="6">
        <v>8.9548209869999997</v>
      </c>
    </row>
    <row r="627" spans="1:3" x14ac:dyDescent="0.25">
      <c r="A627" s="1">
        <v>63402</v>
      </c>
      <c r="B627" s="5">
        <v>2.5820000000000001E-3</v>
      </c>
      <c r="C627" s="6">
        <v>8.9622493520000006</v>
      </c>
    </row>
    <row r="628" spans="1:3" x14ac:dyDescent="0.25">
      <c r="A628" s="1">
        <v>63433</v>
      </c>
      <c r="B628" s="5">
        <v>2.313E-3</v>
      </c>
      <c r="C628" s="6">
        <v>8.9696838799999998</v>
      </c>
    </row>
    <row r="629" spans="1:3" x14ac:dyDescent="0.25">
      <c r="A629" s="1">
        <v>63463</v>
      </c>
      <c r="B629" s="5">
        <v>2.8509999999999998E-3</v>
      </c>
      <c r="C629" s="6">
        <v>8.9771245739999994</v>
      </c>
    </row>
    <row r="630" spans="1:3" x14ac:dyDescent="0.25">
      <c r="A630" s="1">
        <v>63494</v>
      </c>
      <c r="B630" s="5">
        <v>2.0439999999999998E-3</v>
      </c>
      <c r="C630" s="6">
        <v>8.9845714409999999</v>
      </c>
    </row>
    <row r="631" spans="1:3" x14ac:dyDescent="0.25">
      <c r="A631" s="1">
        <v>63524</v>
      </c>
      <c r="B631" s="5">
        <v>2.313E-3</v>
      </c>
      <c r="C631" s="6">
        <v>8.992024486</v>
      </c>
    </row>
    <row r="632" spans="1:3" x14ac:dyDescent="0.25">
      <c r="A632" s="1">
        <v>63555</v>
      </c>
      <c r="B632" s="5">
        <v>2.0439999999999998E-3</v>
      </c>
      <c r="C632" s="6">
        <v>8.9994837130000001</v>
      </c>
    </row>
    <row r="633" spans="1:3" x14ac:dyDescent="0.25">
      <c r="A633" s="1">
        <v>63586</v>
      </c>
      <c r="B633" s="5">
        <v>2.0439999999999998E-3</v>
      </c>
      <c r="C633" s="6">
        <v>9.0069491280000005</v>
      </c>
    </row>
    <row r="634" spans="1:3" x14ac:dyDescent="0.25">
      <c r="A634" s="1">
        <v>63614</v>
      </c>
      <c r="B634" s="5">
        <v>2.5820000000000001E-3</v>
      </c>
      <c r="C634" s="6">
        <v>9.0144207349999999</v>
      </c>
    </row>
    <row r="635" spans="1:3" x14ac:dyDescent="0.25">
      <c r="A635" s="1">
        <v>63645</v>
      </c>
      <c r="B635" s="5">
        <v>1.506E-3</v>
      </c>
      <c r="C635" s="6">
        <v>9.0218985410000005</v>
      </c>
    </row>
    <row r="636" spans="1:3" x14ac:dyDescent="0.25">
      <c r="A636" s="1">
        <v>63675</v>
      </c>
      <c r="B636" s="5">
        <v>2.5820000000000001E-3</v>
      </c>
      <c r="C636" s="6">
        <v>9.0293825499999993</v>
      </c>
    </row>
    <row r="637" spans="1:3" x14ac:dyDescent="0.25">
      <c r="A637" s="1">
        <v>63706</v>
      </c>
      <c r="B637" s="5">
        <v>2.0439999999999998E-3</v>
      </c>
      <c r="C637" s="6">
        <v>9.0368727670000002</v>
      </c>
    </row>
    <row r="638" spans="1:3" x14ac:dyDescent="0.25">
      <c r="A638" s="1">
        <v>63736</v>
      </c>
      <c r="B638" s="5">
        <v>2.5820000000000001E-3</v>
      </c>
      <c r="C638" s="6">
        <v>9.044369197</v>
      </c>
    </row>
    <row r="639" spans="1:3" x14ac:dyDescent="0.25">
      <c r="A639" s="1">
        <v>63767</v>
      </c>
      <c r="B639" s="5">
        <v>2.0439999999999998E-3</v>
      </c>
      <c r="C639" s="6">
        <v>9.0518718459999992</v>
      </c>
    </row>
    <row r="640" spans="1:3" x14ac:dyDescent="0.25">
      <c r="A640" s="1">
        <v>63798</v>
      </c>
      <c r="B640" s="5">
        <v>2.5820000000000001E-3</v>
      </c>
      <c r="C640" s="6">
        <v>9.059380719</v>
      </c>
    </row>
    <row r="641" spans="1:3" x14ac:dyDescent="0.25">
      <c r="A641" s="1">
        <v>63828</v>
      </c>
      <c r="B641" s="5">
        <v>2.8509999999999998E-3</v>
      </c>
      <c r="C641" s="6">
        <v>9.0668958199999992</v>
      </c>
    </row>
    <row r="642" spans="1:3" x14ac:dyDescent="0.25">
      <c r="A642" s="1">
        <v>63859</v>
      </c>
      <c r="B642" s="5">
        <v>1.7750000000000001E-3</v>
      </c>
      <c r="C642" s="6">
        <v>9.0744171560000009</v>
      </c>
    </row>
    <row r="643" spans="1:3" x14ac:dyDescent="0.25">
      <c r="A643" s="1">
        <v>63889</v>
      </c>
      <c r="B643" s="5">
        <v>2.5820000000000001E-3</v>
      </c>
      <c r="C643" s="6">
        <v>9.0819447310000001</v>
      </c>
    </row>
    <row r="644" spans="1:3" x14ac:dyDescent="0.25">
      <c r="A644" s="1">
        <v>63920</v>
      </c>
      <c r="B644" s="5">
        <v>2.0439999999999998E-3</v>
      </c>
      <c r="C644" s="6">
        <v>9.0894785500000008</v>
      </c>
    </row>
    <row r="645" spans="1:3" x14ac:dyDescent="0.25">
      <c r="A645" s="1">
        <v>63951</v>
      </c>
      <c r="B645" s="5">
        <v>2.0439999999999998E-3</v>
      </c>
      <c r="C645" s="6">
        <v>9.097018619</v>
      </c>
    </row>
    <row r="646" spans="1:3" x14ac:dyDescent="0.25">
      <c r="A646" s="1">
        <v>63979</v>
      </c>
      <c r="B646" s="5">
        <v>2.5820000000000001E-3</v>
      </c>
      <c r="C646" s="6">
        <v>9.1045649429999997</v>
      </c>
    </row>
    <row r="647" spans="1:3" x14ac:dyDescent="0.25">
      <c r="A647" s="1">
        <v>64010</v>
      </c>
      <c r="B647" s="5">
        <v>1.506E-3</v>
      </c>
      <c r="C647" s="6">
        <v>9.1121175260000005</v>
      </c>
    </row>
    <row r="648" spans="1:3" x14ac:dyDescent="0.25">
      <c r="A648" s="1">
        <v>64040</v>
      </c>
      <c r="B648" s="5">
        <v>2.313E-3</v>
      </c>
      <c r="C648" s="6">
        <v>9.1196763749999992</v>
      </c>
    </row>
    <row r="649" spans="1:3" x14ac:dyDescent="0.25">
      <c r="A649" s="1">
        <v>64071</v>
      </c>
      <c r="B649" s="5">
        <v>2.313E-3</v>
      </c>
      <c r="C649" s="6">
        <v>9.1272414939999997</v>
      </c>
    </row>
    <row r="650" spans="1:3" x14ac:dyDescent="0.25">
      <c r="A650" s="1">
        <v>64101</v>
      </c>
      <c r="B650" s="5">
        <v>2.5820000000000001E-3</v>
      </c>
      <c r="C650" s="6">
        <v>9.1348128890000009</v>
      </c>
    </row>
    <row r="651" spans="1:3" x14ac:dyDescent="0.25">
      <c r="A651" s="1">
        <v>64132</v>
      </c>
      <c r="B651" s="5">
        <v>1.7750000000000001E-3</v>
      </c>
      <c r="C651" s="6">
        <v>9.1423905639999994</v>
      </c>
    </row>
    <row r="652" spans="1:3" x14ac:dyDescent="0.25">
      <c r="A652" s="1">
        <v>64163</v>
      </c>
      <c r="B652" s="5">
        <v>2.8509999999999998E-3</v>
      </c>
      <c r="C652" s="6">
        <v>9.1499745259999994</v>
      </c>
    </row>
    <row r="653" spans="1:3" x14ac:dyDescent="0.25">
      <c r="B653" s="5">
        <v>2.5820000000000001E-3</v>
      </c>
      <c r="C653" s="6">
        <v>9.1575647779999994</v>
      </c>
    </row>
    <row r="654" spans="1:3" x14ac:dyDescent="0.25">
      <c r="B654" s="5">
        <v>2.313E-3</v>
      </c>
      <c r="C654" s="6">
        <v>9.1651613269999999</v>
      </c>
    </row>
    <row r="655" spans="1:3" x14ac:dyDescent="0.25">
      <c r="B655" s="5">
        <v>2.8509999999999998E-3</v>
      </c>
      <c r="C655" s="6">
        <v>9.1727641779999995</v>
      </c>
    </row>
    <row r="656" spans="1:3" x14ac:dyDescent="0.25">
      <c r="B656" s="5">
        <f t="shared" ref="B656:B687" si="0">D656/100</f>
        <v>0</v>
      </c>
      <c r="C656" s="5"/>
    </row>
    <row r="657" spans="2:3" x14ac:dyDescent="0.25">
      <c r="B657" s="5">
        <f t="shared" si="0"/>
        <v>0</v>
      </c>
      <c r="C657" s="5"/>
    </row>
    <row r="658" spans="2:3" x14ac:dyDescent="0.25">
      <c r="B658" s="5">
        <f t="shared" si="0"/>
        <v>0</v>
      </c>
      <c r="C658" s="5"/>
    </row>
    <row r="659" spans="2:3" x14ac:dyDescent="0.25">
      <c r="B659" s="5">
        <f t="shared" si="0"/>
        <v>0</v>
      </c>
      <c r="C659" s="5"/>
    </row>
    <row r="660" spans="2:3" x14ac:dyDescent="0.25">
      <c r="B660" s="5">
        <f t="shared" si="0"/>
        <v>0</v>
      </c>
      <c r="C660" s="5"/>
    </row>
    <row r="661" spans="2:3" x14ac:dyDescent="0.25">
      <c r="B661" s="5">
        <f t="shared" si="0"/>
        <v>0</v>
      </c>
      <c r="C661" s="5"/>
    </row>
    <row r="662" spans="2:3" x14ac:dyDescent="0.25">
      <c r="B662" s="5">
        <f t="shared" si="0"/>
        <v>0</v>
      </c>
      <c r="C662" s="5"/>
    </row>
    <row r="663" spans="2:3" x14ac:dyDescent="0.25">
      <c r="B663" s="5">
        <f t="shared" si="0"/>
        <v>0</v>
      </c>
      <c r="C663" s="5"/>
    </row>
    <row r="664" spans="2:3" x14ac:dyDescent="0.25">
      <c r="B664" s="5">
        <f t="shared" si="0"/>
        <v>0</v>
      </c>
      <c r="C664" s="5"/>
    </row>
    <row r="665" spans="2:3" x14ac:dyDescent="0.25">
      <c r="B665" s="5">
        <f t="shared" si="0"/>
        <v>0</v>
      </c>
      <c r="C665" s="5"/>
    </row>
    <row r="666" spans="2:3" x14ac:dyDescent="0.25">
      <c r="B666" s="5">
        <f t="shared" si="0"/>
        <v>0</v>
      </c>
      <c r="C666" s="5"/>
    </row>
    <row r="667" spans="2:3" x14ac:dyDescent="0.25">
      <c r="B667" s="5">
        <f t="shared" si="0"/>
        <v>0</v>
      </c>
      <c r="C667" s="5"/>
    </row>
    <row r="668" spans="2:3" x14ac:dyDescent="0.25">
      <c r="B668" s="5">
        <f t="shared" si="0"/>
        <v>0</v>
      </c>
      <c r="C668" s="5"/>
    </row>
    <row r="669" spans="2:3" x14ac:dyDescent="0.25">
      <c r="B669" s="5">
        <f t="shared" si="0"/>
        <v>0</v>
      </c>
      <c r="C669" s="5"/>
    </row>
    <row r="670" spans="2:3" x14ac:dyDescent="0.25">
      <c r="B670" s="5">
        <f t="shared" si="0"/>
        <v>0</v>
      </c>
      <c r="C670" s="5"/>
    </row>
    <row r="671" spans="2:3" x14ac:dyDescent="0.25">
      <c r="B671" s="5">
        <f t="shared" si="0"/>
        <v>0</v>
      </c>
      <c r="C671" s="5"/>
    </row>
    <row r="672" spans="2:3" x14ac:dyDescent="0.25">
      <c r="B672" s="5">
        <f t="shared" si="0"/>
        <v>0</v>
      </c>
      <c r="C672" s="5"/>
    </row>
    <row r="673" spans="2:3" x14ac:dyDescent="0.25">
      <c r="B673" s="5">
        <f t="shared" si="0"/>
        <v>0</v>
      </c>
      <c r="C673" s="5"/>
    </row>
    <row r="674" spans="2:3" x14ac:dyDescent="0.25">
      <c r="B674" s="5">
        <f t="shared" si="0"/>
        <v>0</v>
      </c>
      <c r="C674" s="5"/>
    </row>
    <row r="675" spans="2:3" x14ac:dyDescent="0.25">
      <c r="B675" s="5">
        <f t="shared" si="0"/>
        <v>0</v>
      </c>
      <c r="C675" s="5"/>
    </row>
    <row r="676" spans="2:3" x14ac:dyDescent="0.25">
      <c r="B676" s="5">
        <f t="shared" si="0"/>
        <v>0</v>
      </c>
      <c r="C676" s="5"/>
    </row>
    <row r="677" spans="2:3" x14ac:dyDescent="0.25">
      <c r="B677" s="5">
        <f t="shared" si="0"/>
        <v>0</v>
      </c>
      <c r="C677" s="5"/>
    </row>
    <row r="678" spans="2:3" x14ac:dyDescent="0.25">
      <c r="B678" s="5">
        <f t="shared" si="0"/>
        <v>0</v>
      </c>
      <c r="C678" s="5"/>
    </row>
    <row r="679" spans="2:3" x14ac:dyDescent="0.25">
      <c r="B679" s="5">
        <f t="shared" si="0"/>
        <v>0</v>
      </c>
      <c r="C679" s="5"/>
    </row>
    <row r="680" spans="2:3" x14ac:dyDescent="0.25">
      <c r="B680" s="5">
        <f t="shared" si="0"/>
        <v>0</v>
      </c>
      <c r="C680" s="5"/>
    </row>
    <row r="681" spans="2:3" x14ac:dyDescent="0.25">
      <c r="B681" s="5">
        <f t="shared" si="0"/>
        <v>0</v>
      </c>
      <c r="C681" s="5"/>
    </row>
    <row r="682" spans="2:3" x14ac:dyDescent="0.25">
      <c r="B682" s="5">
        <f t="shared" si="0"/>
        <v>0</v>
      </c>
      <c r="C682" s="5"/>
    </row>
    <row r="683" spans="2:3" x14ac:dyDescent="0.25">
      <c r="B683" s="5">
        <f t="shared" si="0"/>
        <v>0</v>
      </c>
      <c r="C683" s="5"/>
    </row>
    <row r="684" spans="2:3" x14ac:dyDescent="0.25">
      <c r="B684" s="5">
        <f t="shared" si="0"/>
        <v>0</v>
      </c>
      <c r="C684" s="5"/>
    </row>
    <row r="685" spans="2:3" x14ac:dyDescent="0.25">
      <c r="B685" s="5">
        <f t="shared" si="0"/>
        <v>0</v>
      </c>
      <c r="C685" s="5"/>
    </row>
    <row r="686" spans="2:3" x14ac:dyDescent="0.25">
      <c r="B686" s="5">
        <f t="shared" si="0"/>
        <v>0</v>
      </c>
      <c r="C686" s="5"/>
    </row>
    <row r="687" spans="2:3" x14ac:dyDescent="0.25">
      <c r="B687" s="5">
        <f t="shared" si="0"/>
        <v>0</v>
      </c>
      <c r="C687" s="5"/>
    </row>
    <row r="688" spans="2:3" x14ac:dyDescent="0.25">
      <c r="B688" s="5">
        <f t="shared" ref="B688:B712" si="1">D688/100</f>
        <v>0</v>
      </c>
      <c r="C688" s="5"/>
    </row>
    <row r="689" spans="2:3" x14ac:dyDescent="0.25">
      <c r="B689" s="5">
        <f t="shared" si="1"/>
        <v>0</v>
      </c>
      <c r="C689" s="5"/>
    </row>
    <row r="690" spans="2:3" x14ac:dyDescent="0.25">
      <c r="B690" s="5">
        <f t="shared" si="1"/>
        <v>0</v>
      </c>
      <c r="C690" s="5"/>
    </row>
    <row r="691" spans="2:3" x14ac:dyDescent="0.25">
      <c r="B691" s="5">
        <f t="shared" si="1"/>
        <v>0</v>
      </c>
      <c r="C691" s="5"/>
    </row>
    <row r="692" spans="2:3" x14ac:dyDescent="0.25">
      <c r="B692" s="5">
        <f t="shared" si="1"/>
        <v>0</v>
      </c>
      <c r="C692" s="5"/>
    </row>
    <row r="693" spans="2:3" x14ac:dyDescent="0.25">
      <c r="B693" s="5">
        <f t="shared" si="1"/>
        <v>0</v>
      </c>
      <c r="C693" s="5"/>
    </row>
    <row r="694" spans="2:3" x14ac:dyDescent="0.25">
      <c r="B694" s="5">
        <f t="shared" si="1"/>
        <v>0</v>
      </c>
      <c r="C694" s="5"/>
    </row>
    <row r="695" spans="2:3" x14ac:dyDescent="0.25">
      <c r="B695" s="5">
        <f t="shared" si="1"/>
        <v>0</v>
      </c>
      <c r="C695" s="5"/>
    </row>
    <row r="696" spans="2:3" x14ac:dyDescent="0.25">
      <c r="B696" s="5">
        <f t="shared" si="1"/>
        <v>0</v>
      </c>
      <c r="C696" s="5"/>
    </row>
    <row r="697" spans="2:3" x14ac:dyDescent="0.25">
      <c r="B697" s="5">
        <f t="shared" si="1"/>
        <v>0</v>
      </c>
      <c r="C697" s="5"/>
    </row>
    <row r="698" spans="2:3" x14ac:dyDescent="0.25">
      <c r="B698" s="5">
        <f t="shared" si="1"/>
        <v>0</v>
      </c>
      <c r="C698" s="5"/>
    </row>
    <row r="699" spans="2:3" x14ac:dyDescent="0.25">
      <c r="B699" s="5">
        <f t="shared" si="1"/>
        <v>0</v>
      </c>
      <c r="C699" s="5"/>
    </row>
    <row r="700" spans="2:3" x14ac:dyDescent="0.25">
      <c r="B700" s="5">
        <f t="shared" si="1"/>
        <v>0</v>
      </c>
      <c r="C700" s="5"/>
    </row>
    <row r="701" spans="2:3" x14ac:dyDescent="0.25">
      <c r="B701" s="5">
        <f t="shared" si="1"/>
        <v>0</v>
      </c>
      <c r="C701" s="5"/>
    </row>
    <row r="702" spans="2:3" x14ac:dyDescent="0.25">
      <c r="B702" s="5">
        <f t="shared" si="1"/>
        <v>0</v>
      </c>
      <c r="C702" s="5"/>
    </row>
    <row r="703" spans="2:3" x14ac:dyDescent="0.25">
      <c r="B703" s="5">
        <f t="shared" si="1"/>
        <v>0</v>
      </c>
      <c r="C703" s="5"/>
    </row>
    <row r="704" spans="2:3" x14ac:dyDescent="0.25">
      <c r="B704" s="5">
        <f t="shared" si="1"/>
        <v>0</v>
      </c>
      <c r="C704" s="5"/>
    </row>
    <row r="705" spans="2:3" x14ac:dyDescent="0.25">
      <c r="B705" s="5">
        <f t="shared" si="1"/>
        <v>0</v>
      </c>
      <c r="C705" s="5"/>
    </row>
    <row r="706" spans="2:3" x14ac:dyDescent="0.25">
      <c r="B706" s="5">
        <f t="shared" si="1"/>
        <v>0</v>
      </c>
      <c r="C706" s="5"/>
    </row>
    <row r="707" spans="2:3" x14ac:dyDescent="0.25">
      <c r="B707" s="5">
        <f t="shared" si="1"/>
        <v>0</v>
      </c>
      <c r="C707" s="5"/>
    </row>
    <row r="708" spans="2:3" x14ac:dyDescent="0.25">
      <c r="B708" s="5">
        <f t="shared" si="1"/>
        <v>0</v>
      </c>
      <c r="C708" s="5"/>
    </row>
    <row r="709" spans="2:3" x14ac:dyDescent="0.25">
      <c r="B709" s="5">
        <f t="shared" si="1"/>
        <v>0</v>
      </c>
      <c r="C709" s="5"/>
    </row>
    <row r="710" spans="2:3" x14ac:dyDescent="0.25">
      <c r="B710" s="5">
        <f t="shared" si="1"/>
        <v>0</v>
      </c>
      <c r="C710" s="5"/>
    </row>
    <row r="711" spans="2:3" x14ac:dyDescent="0.25">
      <c r="B711" s="5">
        <f t="shared" si="1"/>
        <v>0</v>
      </c>
      <c r="C711" s="5"/>
    </row>
    <row r="712" spans="2:3" x14ac:dyDescent="0.25">
      <c r="B712" s="5">
        <f t="shared" si="1"/>
        <v>0</v>
      </c>
      <c r="C712" s="5"/>
    </row>
    <row r="713" spans="2:3" x14ac:dyDescent="0.25">
      <c r="B713" s="5">
        <f t="shared" ref="B713:B763" si="2">D713/100</f>
        <v>0</v>
      </c>
      <c r="C713" s="5"/>
    </row>
    <row r="714" spans="2:3" x14ac:dyDescent="0.25">
      <c r="B714" s="5">
        <f t="shared" si="2"/>
        <v>0</v>
      </c>
      <c r="C714" s="5"/>
    </row>
    <row r="715" spans="2:3" x14ac:dyDescent="0.25">
      <c r="B715" s="5">
        <f t="shared" si="2"/>
        <v>0</v>
      </c>
      <c r="C715" s="5"/>
    </row>
    <row r="716" spans="2:3" x14ac:dyDescent="0.25">
      <c r="B716" s="5">
        <f t="shared" si="2"/>
        <v>0</v>
      </c>
      <c r="C716" s="5"/>
    </row>
    <row r="717" spans="2:3" x14ac:dyDescent="0.25">
      <c r="B717" s="5">
        <f t="shared" si="2"/>
        <v>0</v>
      </c>
      <c r="C717" s="5"/>
    </row>
    <row r="718" spans="2:3" x14ac:dyDescent="0.25">
      <c r="B718" s="5">
        <f t="shared" si="2"/>
        <v>0</v>
      </c>
      <c r="C718" s="5"/>
    </row>
    <row r="719" spans="2:3" x14ac:dyDescent="0.25">
      <c r="B719" s="5">
        <f t="shared" si="2"/>
        <v>0</v>
      </c>
      <c r="C719" s="5"/>
    </row>
    <row r="720" spans="2:3" x14ac:dyDescent="0.25">
      <c r="B720" s="5">
        <f t="shared" si="2"/>
        <v>0</v>
      </c>
      <c r="C720" s="5"/>
    </row>
    <row r="721" spans="2:3" x14ac:dyDescent="0.25">
      <c r="B721" s="5">
        <f t="shared" si="2"/>
        <v>0</v>
      </c>
      <c r="C721" s="5"/>
    </row>
    <row r="722" spans="2:3" x14ac:dyDescent="0.25">
      <c r="B722" s="5">
        <f t="shared" si="2"/>
        <v>0</v>
      </c>
      <c r="C722" s="5"/>
    </row>
    <row r="723" spans="2:3" x14ac:dyDescent="0.25">
      <c r="B723" s="5">
        <f t="shared" si="2"/>
        <v>0</v>
      </c>
      <c r="C723" s="5"/>
    </row>
    <row r="724" spans="2:3" x14ac:dyDescent="0.25">
      <c r="B724" s="5">
        <f t="shared" si="2"/>
        <v>0</v>
      </c>
      <c r="C724" s="5"/>
    </row>
    <row r="725" spans="2:3" x14ac:dyDescent="0.25">
      <c r="B725" s="5">
        <f t="shared" si="2"/>
        <v>0</v>
      </c>
      <c r="C725" s="5"/>
    </row>
    <row r="726" spans="2:3" x14ac:dyDescent="0.25">
      <c r="B726" s="5">
        <f t="shared" si="2"/>
        <v>0</v>
      </c>
      <c r="C726" s="5"/>
    </row>
    <row r="727" spans="2:3" x14ac:dyDescent="0.25">
      <c r="B727" s="5">
        <f t="shared" si="2"/>
        <v>0</v>
      </c>
      <c r="C727" s="5"/>
    </row>
    <row r="728" spans="2:3" x14ac:dyDescent="0.25">
      <c r="B728" s="5">
        <f t="shared" si="2"/>
        <v>0</v>
      </c>
      <c r="C728" s="5"/>
    </row>
    <row r="729" spans="2:3" x14ac:dyDescent="0.25">
      <c r="B729" s="5">
        <f t="shared" si="2"/>
        <v>0</v>
      </c>
      <c r="C729" s="5"/>
    </row>
    <row r="730" spans="2:3" x14ac:dyDescent="0.25">
      <c r="B730" s="5">
        <f t="shared" si="2"/>
        <v>0</v>
      </c>
      <c r="C730" s="5"/>
    </row>
    <row r="731" spans="2:3" x14ac:dyDescent="0.25">
      <c r="B731" s="5">
        <f t="shared" si="2"/>
        <v>0</v>
      </c>
      <c r="C731" s="5"/>
    </row>
    <row r="732" spans="2:3" x14ac:dyDescent="0.25">
      <c r="B732" s="5">
        <f t="shared" si="2"/>
        <v>0</v>
      </c>
      <c r="C732" s="5"/>
    </row>
    <row r="733" spans="2:3" x14ac:dyDescent="0.25">
      <c r="B733" s="5">
        <f t="shared" si="2"/>
        <v>0</v>
      </c>
      <c r="C733" s="5"/>
    </row>
    <row r="734" spans="2:3" x14ac:dyDescent="0.25">
      <c r="B734" s="5">
        <f t="shared" si="2"/>
        <v>0</v>
      </c>
      <c r="C734" s="5"/>
    </row>
    <row r="735" spans="2:3" x14ac:dyDescent="0.25">
      <c r="B735" s="5">
        <f t="shared" si="2"/>
        <v>0</v>
      </c>
      <c r="C735" s="5"/>
    </row>
    <row r="736" spans="2:3" x14ac:dyDescent="0.25">
      <c r="B736" s="5">
        <f t="shared" si="2"/>
        <v>0</v>
      </c>
      <c r="C736" s="5"/>
    </row>
    <row r="737" spans="2:3" x14ac:dyDescent="0.25">
      <c r="B737" s="5">
        <f t="shared" si="2"/>
        <v>0</v>
      </c>
      <c r="C737" s="5"/>
    </row>
    <row r="738" spans="2:3" x14ac:dyDescent="0.25">
      <c r="B738" s="5">
        <f t="shared" si="2"/>
        <v>0</v>
      </c>
      <c r="C738" s="5"/>
    </row>
    <row r="739" spans="2:3" x14ac:dyDescent="0.25">
      <c r="B739" s="5">
        <f t="shared" si="2"/>
        <v>0</v>
      </c>
      <c r="C739" s="5"/>
    </row>
    <row r="740" spans="2:3" x14ac:dyDescent="0.25">
      <c r="B740" s="5">
        <f t="shared" si="2"/>
        <v>0</v>
      </c>
      <c r="C740" s="5"/>
    </row>
    <row r="741" spans="2:3" x14ac:dyDescent="0.25">
      <c r="B741" s="5">
        <f t="shared" si="2"/>
        <v>0</v>
      </c>
      <c r="C741" s="5"/>
    </row>
    <row r="742" spans="2:3" x14ac:dyDescent="0.25">
      <c r="B742" s="5">
        <f t="shared" si="2"/>
        <v>0</v>
      </c>
      <c r="C742" s="5"/>
    </row>
    <row r="743" spans="2:3" x14ac:dyDescent="0.25">
      <c r="B743" s="5">
        <f t="shared" si="2"/>
        <v>0</v>
      </c>
      <c r="C743" s="5"/>
    </row>
    <row r="744" spans="2:3" x14ac:dyDescent="0.25">
      <c r="B744" s="5">
        <f t="shared" si="2"/>
        <v>0</v>
      </c>
      <c r="C744" s="5"/>
    </row>
    <row r="745" spans="2:3" x14ac:dyDescent="0.25">
      <c r="B745" s="5">
        <f t="shared" si="2"/>
        <v>0</v>
      </c>
      <c r="C745" s="5"/>
    </row>
    <row r="746" spans="2:3" x14ac:dyDescent="0.25">
      <c r="B746" s="5">
        <f t="shared" si="2"/>
        <v>0</v>
      </c>
      <c r="C746" s="5"/>
    </row>
    <row r="747" spans="2:3" x14ac:dyDescent="0.25">
      <c r="B747" s="5">
        <f t="shared" si="2"/>
        <v>0</v>
      </c>
      <c r="C747" s="5"/>
    </row>
    <row r="748" spans="2:3" x14ac:dyDescent="0.25">
      <c r="B748" s="5">
        <f t="shared" si="2"/>
        <v>0</v>
      </c>
      <c r="C748" s="5"/>
    </row>
    <row r="749" spans="2:3" x14ac:dyDescent="0.25">
      <c r="B749" s="5">
        <f t="shared" si="2"/>
        <v>0</v>
      </c>
      <c r="C749" s="5"/>
    </row>
    <row r="750" spans="2:3" x14ac:dyDescent="0.25">
      <c r="B750" s="5">
        <f t="shared" si="2"/>
        <v>0</v>
      </c>
      <c r="C750" s="5"/>
    </row>
    <row r="751" spans="2:3" x14ac:dyDescent="0.25">
      <c r="B751" s="5">
        <f t="shared" si="2"/>
        <v>0</v>
      </c>
      <c r="C751" s="5"/>
    </row>
    <row r="752" spans="2:3" x14ac:dyDescent="0.25">
      <c r="B752" s="5">
        <f t="shared" si="2"/>
        <v>0</v>
      </c>
      <c r="C752" s="5"/>
    </row>
    <row r="753" spans="2:3" x14ac:dyDescent="0.25">
      <c r="B753" s="5">
        <f t="shared" si="2"/>
        <v>0</v>
      </c>
      <c r="C753" s="5"/>
    </row>
    <row r="754" spans="2:3" x14ac:dyDescent="0.25">
      <c r="B754" s="5">
        <f t="shared" si="2"/>
        <v>0</v>
      </c>
      <c r="C754" s="5"/>
    </row>
    <row r="755" spans="2:3" x14ac:dyDescent="0.25">
      <c r="B755" s="5">
        <f t="shared" si="2"/>
        <v>0</v>
      </c>
      <c r="C755" s="5"/>
    </row>
    <row r="756" spans="2:3" x14ac:dyDescent="0.25">
      <c r="B756" s="5">
        <f t="shared" si="2"/>
        <v>0</v>
      </c>
      <c r="C756" s="5"/>
    </row>
    <row r="757" spans="2:3" x14ac:dyDescent="0.25">
      <c r="B757" s="5">
        <f t="shared" si="2"/>
        <v>0</v>
      </c>
      <c r="C757" s="5"/>
    </row>
    <row r="758" spans="2:3" x14ac:dyDescent="0.25">
      <c r="B758" s="5">
        <f t="shared" si="2"/>
        <v>0</v>
      </c>
      <c r="C758" s="5"/>
    </row>
    <row r="759" spans="2:3" x14ac:dyDescent="0.25">
      <c r="B759" s="5">
        <f t="shared" si="2"/>
        <v>0</v>
      </c>
      <c r="C759" s="5"/>
    </row>
    <row r="760" spans="2:3" x14ac:dyDescent="0.25">
      <c r="B760" s="5">
        <f t="shared" si="2"/>
        <v>0</v>
      </c>
      <c r="C760" s="5"/>
    </row>
    <row r="761" spans="2:3" x14ac:dyDescent="0.25">
      <c r="B761" s="5">
        <f t="shared" si="2"/>
        <v>0</v>
      </c>
      <c r="C761" s="5"/>
    </row>
    <row r="762" spans="2:3" x14ac:dyDescent="0.25">
      <c r="B762" s="5">
        <f t="shared" si="2"/>
        <v>0</v>
      </c>
      <c r="C762" s="5"/>
    </row>
    <row r="763" spans="2:3" x14ac:dyDescent="0.25">
      <c r="B763" s="5">
        <f t="shared" si="2"/>
        <v>0</v>
      </c>
      <c r="C763" s="5"/>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622"/>
  <sheetViews>
    <sheetView workbookViewId="0">
      <pane xSplit="1" ySplit="1" topLeftCell="Z2" activePane="bottomRight" state="frozen"/>
      <selection pane="topRight" activeCell="B5" sqref="B5"/>
      <selection pane="bottomLeft" activeCell="B5" sqref="B5"/>
      <selection pane="bottomRight" activeCell="AL23" sqref="AL23"/>
    </sheetView>
  </sheetViews>
  <sheetFormatPr defaultRowHeight="15" x14ac:dyDescent="0.25"/>
  <cols>
    <col min="2" max="7" width="15.28515625" bestFit="1" customWidth="1"/>
    <col min="8" max="10" width="15.28515625" style="44" customWidth="1"/>
    <col min="11" max="11" width="16.28515625" customWidth="1"/>
    <col min="12" max="12" width="15.5703125" customWidth="1"/>
    <col min="13" max="13" width="15.140625" customWidth="1"/>
    <col min="14" max="14" width="13.28515625" bestFit="1" customWidth="1"/>
    <col min="15" max="16" width="15.28515625" bestFit="1" customWidth="1"/>
    <col min="17" max="22" width="15.28515625" customWidth="1"/>
    <col min="23" max="25" width="15.28515625" bestFit="1" customWidth="1"/>
    <col min="26" max="26" width="14.28515625" bestFit="1" customWidth="1"/>
    <col min="29" max="29" width="18" style="6" bestFit="1" customWidth="1"/>
    <col min="30" max="30" width="16.85546875" style="6" bestFit="1" customWidth="1"/>
    <col min="31" max="31" width="18" style="6" bestFit="1" customWidth="1"/>
    <col min="34" max="34" width="10.140625" bestFit="1" customWidth="1"/>
    <col min="35" max="35" width="9.5703125" bestFit="1" customWidth="1"/>
    <col min="37" max="37" width="9.5703125" bestFit="1" customWidth="1"/>
    <col min="38" max="38" width="16.85546875" bestFit="1" customWidth="1"/>
    <col min="39" max="39" width="15.140625" customWidth="1"/>
  </cols>
  <sheetData>
    <row r="1" spans="1:39" ht="126.75" customHeight="1" x14ac:dyDescent="0.25">
      <c r="A1" s="66" t="s">
        <v>1</v>
      </c>
      <c r="B1" s="211" t="s">
        <v>2</v>
      </c>
      <c r="C1" s="211"/>
      <c r="D1" s="211"/>
      <c r="E1" s="212" t="s">
        <v>3</v>
      </c>
      <c r="F1" s="212"/>
      <c r="G1" s="212"/>
      <c r="H1" s="213" t="s">
        <v>354</v>
      </c>
      <c r="I1" s="214"/>
      <c r="J1" s="215"/>
      <c r="K1" s="216" t="s">
        <v>353</v>
      </c>
      <c r="L1" s="216"/>
      <c r="M1" s="216"/>
      <c r="N1" s="217" t="s">
        <v>351</v>
      </c>
      <c r="O1" s="217"/>
      <c r="P1" s="217"/>
      <c r="Q1" s="218" t="s">
        <v>352</v>
      </c>
      <c r="R1" s="218"/>
      <c r="S1" s="218"/>
      <c r="T1" s="207" t="s">
        <v>571</v>
      </c>
      <c r="U1" s="208"/>
      <c r="V1" s="209"/>
      <c r="W1" s="210" t="s">
        <v>4</v>
      </c>
      <c r="X1" s="210"/>
      <c r="Y1" s="210"/>
    </row>
    <row r="2" spans="1:39" x14ac:dyDescent="0.25">
      <c r="A2" s="58"/>
      <c r="B2" s="22" t="s">
        <v>5</v>
      </c>
      <c r="C2" s="22" t="s">
        <v>6</v>
      </c>
      <c r="D2" s="22" t="s">
        <v>7</v>
      </c>
      <c r="E2" s="23" t="s">
        <v>5</v>
      </c>
      <c r="F2" s="23" t="s">
        <v>6</v>
      </c>
      <c r="G2" s="23" t="s">
        <v>7</v>
      </c>
      <c r="H2" s="86" t="s">
        <v>5</v>
      </c>
      <c r="I2" s="86" t="s">
        <v>6</v>
      </c>
      <c r="J2" s="86" t="s">
        <v>7</v>
      </c>
      <c r="K2" s="20" t="s">
        <v>5</v>
      </c>
      <c r="L2" s="20" t="s">
        <v>6</v>
      </c>
      <c r="M2" s="20" t="s">
        <v>4</v>
      </c>
      <c r="N2" s="24" t="s">
        <v>5</v>
      </c>
      <c r="O2" s="24" t="s">
        <v>6</v>
      </c>
      <c r="P2" s="24" t="s">
        <v>4</v>
      </c>
      <c r="Q2" s="64" t="s">
        <v>5</v>
      </c>
      <c r="R2" s="64" t="s">
        <v>6</v>
      </c>
      <c r="S2" s="64" t="s">
        <v>7</v>
      </c>
      <c r="T2" s="149" t="s">
        <v>5</v>
      </c>
      <c r="U2" s="149" t="s">
        <v>6</v>
      </c>
      <c r="V2" s="149" t="s">
        <v>7</v>
      </c>
      <c r="W2" s="67" t="s">
        <v>5</v>
      </c>
      <c r="X2" s="67" t="s">
        <v>6</v>
      </c>
      <c r="Y2" s="67" t="s">
        <v>4</v>
      </c>
      <c r="AB2" s="35" t="s">
        <v>8</v>
      </c>
      <c r="AC2" s="36" t="s">
        <v>6</v>
      </c>
      <c r="AD2" s="36" t="s">
        <v>5</v>
      </c>
      <c r="AE2" s="36" t="s">
        <v>9</v>
      </c>
      <c r="AH2" s="36" t="s">
        <v>6</v>
      </c>
      <c r="AI2" s="36" t="s">
        <v>5</v>
      </c>
    </row>
    <row r="3" spans="1:39" x14ac:dyDescent="0.25">
      <c r="A3" s="68">
        <v>44562</v>
      </c>
      <c r="B3" s="25">
        <v>0</v>
      </c>
      <c r="C3" s="25">
        <v>0</v>
      </c>
      <c r="D3" s="25">
        <v>0</v>
      </c>
      <c r="E3" s="26">
        <f>'9496'!T3</f>
        <v>0</v>
      </c>
      <c r="F3" s="26">
        <f>'9496'!U3</f>
        <v>0</v>
      </c>
      <c r="G3" s="26">
        <f>'9496'!V3</f>
        <v>0</v>
      </c>
      <c r="H3" s="47"/>
      <c r="I3" s="47"/>
      <c r="J3" s="47"/>
      <c r="K3" s="27">
        <f>'Fluxo dív. garantidas - RRF'!J3</f>
        <v>16164756.26</v>
      </c>
      <c r="L3" s="27">
        <f>'Fluxo dív. garantidas - RRF'!I3</f>
        <v>39696667.549999997</v>
      </c>
      <c r="M3" s="27">
        <f>'Fluxo dív. garantidas - RRF'!K3</f>
        <v>55861423.810000002</v>
      </c>
      <c r="N3" s="69">
        <f>'Contratos fora RRF'!AN3</f>
        <v>1920284.4982783548</v>
      </c>
      <c r="O3" s="69">
        <f>'Contratos fora RRF'!AM3</f>
        <v>329408.19167973398</v>
      </c>
      <c r="P3" s="69">
        <f>'Contratos fora RRF'!AO3</f>
        <v>2249692.689958089</v>
      </c>
      <c r="Q3" s="65">
        <v>6211.0239988872108</v>
      </c>
      <c r="R3" s="65">
        <v>1875698.7922159201</v>
      </c>
      <c r="S3" s="65">
        <v>1881909.8162148099</v>
      </c>
      <c r="T3" s="148">
        <f>'Operação a contratar - BID prec'!B2</f>
        <v>0</v>
      </c>
      <c r="U3" s="148">
        <f>'Operação a contratar - BID prec'!C2</f>
        <v>0</v>
      </c>
      <c r="V3" s="148">
        <f>'Operação a contratar - BID prec'!D2</f>
        <v>0</v>
      </c>
      <c r="W3" s="70">
        <f>B3+E3+K3+N3+Q3+H3+T3</f>
        <v>18091251.782277241</v>
      </c>
      <c r="X3" s="70">
        <f>R3+O3+L3+F3+C3+I3+U3</f>
        <v>41901774.533895649</v>
      </c>
      <c r="Y3" s="70">
        <f t="shared" ref="Y3:Y66" si="0">IFERROR(W3+X3,"")</f>
        <v>59993026.31617289</v>
      </c>
      <c r="Z3" s="33"/>
      <c r="AA3">
        <f t="shared" ref="AA3:AA66" si="1">YEAR(A3)</f>
        <v>2022</v>
      </c>
      <c r="AB3">
        <v>2022</v>
      </c>
      <c r="AC3" s="6">
        <f t="shared" ref="AC3:AC66" si="2">SUMIF(AA:AA,AB3,X:X)</f>
        <v>2262743128.1219869</v>
      </c>
      <c r="AD3" s="6">
        <f t="shared" ref="AD3:AD66" si="3">SUMIF(AA:AA,AB3,W:W)</f>
        <v>2883328210.9497008</v>
      </c>
      <c r="AE3" s="6">
        <f t="shared" ref="AE3:AE66" si="4">SUMIF(AA:AA,AB3,Y:Y)</f>
        <v>5146071339.0716877</v>
      </c>
      <c r="AG3">
        <f t="shared" ref="AG3:AG12" si="5">AB3</f>
        <v>2022</v>
      </c>
      <c r="AH3" s="33">
        <f t="shared" ref="AH3:AI12" si="6">AC3/10^6</f>
        <v>2262.743128121987</v>
      </c>
      <c r="AI3" s="33">
        <f t="shared" si="6"/>
        <v>2883.3282109497009</v>
      </c>
      <c r="AK3" s="33"/>
      <c r="AL3" s="6"/>
      <c r="AM3" s="33"/>
    </row>
    <row r="4" spans="1:39" x14ac:dyDescent="0.25">
      <c r="A4" s="68">
        <v>44593</v>
      </c>
      <c r="B4" s="25">
        <f>'Art. 9º-A'!J5</f>
        <v>0</v>
      </c>
      <c r="C4" s="25">
        <f>'Art. 9º-A'!K5</f>
        <v>0</v>
      </c>
      <c r="D4" s="25">
        <f>'Art. 9º-A'!I5</f>
        <v>0</v>
      </c>
      <c r="E4" s="26">
        <f>'9496'!P4</f>
        <v>195639312.7966035</v>
      </c>
      <c r="F4" s="26">
        <f>'9496'!Q4</f>
        <v>105078793.39381054</v>
      </c>
      <c r="G4" s="26">
        <f>'9496'!R4</f>
        <v>300718106.19041407</v>
      </c>
      <c r="H4" s="47"/>
      <c r="I4" s="47"/>
      <c r="J4" s="47"/>
      <c r="K4" s="27">
        <f>'Fluxo dív. garantidas - RRF'!J4</f>
        <v>8197337.9199999999</v>
      </c>
      <c r="L4" s="27">
        <f>'Fluxo dív. garantidas - RRF'!I4</f>
        <v>40499751.25</v>
      </c>
      <c r="M4" s="27">
        <f>'Fluxo dív. garantidas - RRF'!K4</f>
        <v>48697089.170000002</v>
      </c>
      <c r="N4" s="69">
        <f>'Contratos fora RRF'!AN4</f>
        <v>715481.49835505313</v>
      </c>
      <c r="O4" s="69">
        <f>'Contratos fora RRF'!AM4</f>
        <v>1150753.8738462529</v>
      </c>
      <c r="P4" s="69">
        <f>'Contratos fora RRF'!AO4</f>
        <v>1866235.3722013051</v>
      </c>
      <c r="Q4" s="65">
        <v>4007.75</v>
      </c>
      <c r="R4" s="65">
        <v>1867653.8</v>
      </c>
      <c r="S4" s="65">
        <v>1871661.55</v>
      </c>
      <c r="T4" s="148">
        <f>'Operação a contratar - BID prec'!B3</f>
        <v>0</v>
      </c>
      <c r="U4" s="148">
        <f>'Operação a contratar - BID prec'!C3</f>
        <v>0</v>
      </c>
      <c r="V4" s="148">
        <f>'Operação a contratar - BID prec'!D3</f>
        <v>0</v>
      </c>
      <c r="W4" s="70">
        <f t="shared" ref="W4:W67" si="7">B4+E4+K4+N4+Q4+H4+T4</f>
        <v>204556139.96495855</v>
      </c>
      <c r="X4" s="70">
        <f t="shared" ref="X4:X67" si="8">R4+O4+L4+F4+C4+I4+U4</f>
        <v>148596952.31765679</v>
      </c>
      <c r="Y4" s="70">
        <f t="shared" si="0"/>
        <v>353153092.2826153</v>
      </c>
      <c r="AA4">
        <f t="shared" si="1"/>
        <v>2022</v>
      </c>
      <c r="AB4">
        <f t="shared" ref="AB4:AB12" si="9">AB3+1</f>
        <v>2023</v>
      </c>
      <c r="AC4" s="6">
        <f t="shared" si="2"/>
        <v>2881796879.9088254</v>
      </c>
      <c r="AD4" s="6">
        <f t="shared" si="3"/>
        <v>3614593020.9129314</v>
      </c>
      <c r="AE4" s="6">
        <f t="shared" si="4"/>
        <v>6496389900.8217573</v>
      </c>
      <c r="AG4">
        <f t="shared" si="5"/>
        <v>2023</v>
      </c>
      <c r="AH4" s="33">
        <f t="shared" si="6"/>
        <v>2881.7968799088253</v>
      </c>
      <c r="AI4" s="33">
        <f t="shared" si="6"/>
        <v>3614.5930209129315</v>
      </c>
      <c r="AK4" s="33"/>
      <c r="AL4" s="6"/>
      <c r="AM4" s="33"/>
    </row>
    <row r="5" spans="1:39" x14ac:dyDescent="0.25">
      <c r="A5" s="68">
        <v>44621</v>
      </c>
      <c r="B5" s="25">
        <f>'Art. 9º-A'!J6</f>
        <v>0</v>
      </c>
      <c r="C5" s="25">
        <f>'Art. 9º-A'!K6</f>
        <v>0</v>
      </c>
      <c r="D5" s="25">
        <f>'Art. 9º-A'!I6</f>
        <v>0</v>
      </c>
      <c r="E5" s="26">
        <f>'9496'!P5</f>
        <v>195945111.36274296</v>
      </c>
      <c r="F5" s="26">
        <f>'9496'!Q5</f>
        <v>105798852.42204541</v>
      </c>
      <c r="G5" s="26">
        <f>'9496'!R5</f>
        <v>301743963.78478837</v>
      </c>
      <c r="H5" s="47"/>
      <c r="I5" s="47"/>
      <c r="J5" s="47"/>
      <c r="K5" s="27">
        <f>'Fluxo dív. garantidas - RRF'!C5</f>
        <v>24109461.859999999</v>
      </c>
      <c r="L5" s="27">
        <f>'Fluxo dív. garantidas - RRF'!B5</f>
        <v>161904981.87</v>
      </c>
      <c r="M5" s="27">
        <f>'Fluxo dív. garantidas - RRF'!D5</f>
        <v>186014443.73000002</v>
      </c>
      <c r="N5" s="69">
        <f>'Contratos fora RRF'!AN5</f>
        <v>669780.9684939197</v>
      </c>
      <c r="O5" s="69">
        <f>'Contratos fora RRF'!AM5</f>
        <v>1151655.9576662462</v>
      </c>
      <c r="P5" s="69">
        <f>'Contratos fora RRF'!AO5</f>
        <v>1821436.926160167</v>
      </c>
      <c r="Q5" s="65">
        <v>0</v>
      </c>
      <c r="R5" s="65">
        <v>2238801.34</v>
      </c>
      <c r="S5" s="65">
        <f>R5</f>
        <v>2238801.34</v>
      </c>
      <c r="T5" s="148">
        <f>'Operação a contratar - BID prec'!B4</f>
        <v>0</v>
      </c>
      <c r="U5" s="148">
        <f>'Operação a contratar - BID prec'!C4</f>
        <v>0</v>
      </c>
      <c r="V5" s="148">
        <f>'Operação a contratar - BID prec'!D4</f>
        <v>0</v>
      </c>
      <c r="W5" s="70">
        <f t="shared" si="7"/>
        <v>220724354.19123688</v>
      </c>
      <c r="X5" s="70">
        <f t="shared" si="8"/>
        <v>271094291.58971167</v>
      </c>
      <c r="Y5" s="70">
        <f t="shared" si="0"/>
        <v>491818645.78094852</v>
      </c>
      <c r="AA5">
        <f t="shared" si="1"/>
        <v>2022</v>
      </c>
      <c r="AB5">
        <f t="shared" si="9"/>
        <v>2024</v>
      </c>
      <c r="AC5" s="6">
        <f t="shared" si="2"/>
        <v>3159042217.3705559</v>
      </c>
      <c r="AD5" s="6">
        <f t="shared" si="3"/>
        <v>3888162502.9017315</v>
      </c>
      <c r="AE5" s="6">
        <f t="shared" si="4"/>
        <v>7047204720.2722874</v>
      </c>
      <c r="AG5">
        <f t="shared" si="5"/>
        <v>2024</v>
      </c>
      <c r="AH5" s="33">
        <f t="shared" si="6"/>
        <v>3159.042217370556</v>
      </c>
      <c r="AI5" s="33">
        <f t="shared" si="6"/>
        <v>3888.1625029017314</v>
      </c>
      <c r="AK5" s="33"/>
      <c r="AL5" s="6"/>
      <c r="AM5" s="33"/>
    </row>
    <row r="6" spans="1:39" x14ac:dyDescent="0.25">
      <c r="A6" s="68">
        <v>44652</v>
      </c>
      <c r="B6" s="25">
        <f>'Art. 9º-A'!J7</f>
        <v>0</v>
      </c>
      <c r="C6" s="25">
        <f>'Art. 9º-A'!K7</f>
        <v>0</v>
      </c>
      <c r="D6" s="25">
        <f>'Art. 9º-A'!I7</f>
        <v>0</v>
      </c>
      <c r="E6" s="26">
        <f>'9496'!P6</f>
        <v>196518607.14663526</v>
      </c>
      <c r="F6" s="26">
        <f>'9496'!Q6</f>
        <v>106637085.93881805</v>
      </c>
      <c r="G6" s="26">
        <f>'9496'!R6</f>
        <v>303155693.08545333</v>
      </c>
      <c r="H6" s="47">
        <f>'Art. 23'!H7</f>
        <v>55341323.377771467</v>
      </c>
      <c r="I6" s="47">
        <f>'Art. 23'!I7</f>
        <v>23921059.377773449</v>
      </c>
      <c r="J6" s="89">
        <f>'Art. 23'!G7</f>
        <v>79262382.755544916</v>
      </c>
      <c r="K6" s="27">
        <f>'Fluxo dív. garantidas - RRF'!C6</f>
        <v>9085992.3300000001</v>
      </c>
      <c r="L6" s="27">
        <f>'Fluxo dív. garantidas - RRF'!B6</f>
        <v>40447572.280000001</v>
      </c>
      <c r="M6" s="27">
        <f>'Fluxo dív. garantidas - RRF'!D6</f>
        <v>49533564.609999999</v>
      </c>
      <c r="N6" s="69">
        <f>'Contratos fora RRF'!AN6</f>
        <v>1700033.6303050381</v>
      </c>
      <c r="O6" s="69">
        <f>'Contratos fora RRF'!AM6</f>
        <v>1152504.1716052333</v>
      </c>
      <c r="P6" s="69">
        <f>'Contratos fora RRF'!AO6</f>
        <v>2852537.8019102714</v>
      </c>
      <c r="Q6" s="65"/>
      <c r="R6" s="65"/>
      <c r="S6" s="65"/>
      <c r="T6" s="148">
        <f>'Operação a contratar - BID prec'!B5</f>
        <v>0</v>
      </c>
      <c r="U6" s="148">
        <f>'Operação a contratar - BID prec'!C5</f>
        <v>0</v>
      </c>
      <c r="V6" s="148">
        <f>'Operação a contratar - BID prec'!D5</f>
        <v>0</v>
      </c>
      <c r="W6" s="70">
        <f t="shared" si="7"/>
        <v>262645956.4847118</v>
      </c>
      <c r="X6" s="70">
        <f t="shared" si="8"/>
        <v>172158221.76819676</v>
      </c>
      <c r="Y6" s="70">
        <f t="shared" si="0"/>
        <v>434804178.25290859</v>
      </c>
      <c r="AA6">
        <f t="shared" si="1"/>
        <v>2022</v>
      </c>
      <c r="AB6">
        <f t="shared" si="9"/>
        <v>2025</v>
      </c>
      <c r="AC6" s="6">
        <f t="shared" si="2"/>
        <v>3565618523.1272054</v>
      </c>
      <c r="AD6" s="6">
        <f t="shared" si="3"/>
        <v>4097884630.5209594</v>
      </c>
      <c r="AE6" s="6">
        <f t="shared" si="4"/>
        <v>7663503153.6481647</v>
      </c>
      <c r="AG6">
        <f t="shared" si="5"/>
        <v>2025</v>
      </c>
      <c r="AH6" s="33">
        <f t="shared" si="6"/>
        <v>3565.6185231272052</v>
      </c>
      <c r="AI6" s="33">
        <f t="shared" si="6"/>
        <v>4097.884630520959</v>
      </c>
      <c r="AK6" s="33"/>
      <c r="AL6" s="6"/>
      <c r="AM6" s="33"/>
    </row>
    <row r="7" spans="1:39" x14ac:dyDescent="0.25">
      <c r="A7" s="68">
        <v>44682</v>
      </c>
      <c r="B7" s="25">
        <f>'Art. 9º-A'!J8</f>
        <v>0</v>
      </c>
      <c r="C7" s="25">
        <f>'Art. 9º-A'!K8</f>
        <v>0</v>
      </c>
      <c r="D7" s="25">
        <f>'Art. 9º-A'!I8</f>
        <v>0</v>
      </c>
      <c r="E7" s="26">
        <f>'9496'!P7</f>
        <v>197595047.28569368</v>
      </c>
      <c r="F7" s="26">
        <f>'9496'!Q7</f>
        <v>107790822.60116929</v>
      </c>
      <c r="G7" s="26">
        <f>'9496'!R7</f>
        <v>305385869.88686299</v>
      </c>
      <c r="H7" s="47">
        <f>'Art. 23'!H8</f>
        <v>55590945.568797439</v>
      </c>
      <c r="I7" s="47">
        <f>'Art. 23'!I8</f>
        <v>24143840.987970531</v>
      </c>
      <c r="J7" s="89">
        <f>'Art. 23'!G8</f>
        <v>79734786.55676797</v>
      </c>
      <c r="K7" s="27">
        <f>'Fluxo dív. garantidas - RRF'!C7</f>
        <v>18687910.23</v>
      </c>
      <c r="L7" s="27">
        <f>'Fluxo dív. garantidas - RRF'!B7</f>
        <v>46934184.729999997</v>
      </c>
      <c r="M7" s="27">
        <f>'Fluxo dív. garantidas - RRF'!D7</f>
        <v>65622094.960000001</v>
      </c>
      <c r="N7" s="69">
        <f>'Contratos fora RRF'!AN7</f>
        <v>3285077.0898593958</v>
      </c>
      <c r="O7" s="69">
        <f>'Contratos fora RRF'!AM7</f>
        <v>23570019.360698245</v>
      </c>
      <c r="P7" s="69">
        <f>'Contratos fora RRF'!AO7</f>
        <v>26855096.450557634</v>
      </c>
      <c r="Q7" s="65"/>
      <c r="R7" s="65"/>
      <c r="S7" s="65"/>
      <c r="T7" s="148">
        <f>'Operação a contratar - BID prec'!B6</f>
        <v>0</v>
      </c>
      <c r="U7" s="148">
        <f>'Operação a contratar - BID prec'!C6</f>
        <v>0</v>
      </c>
      <c r="V7" s="148">
        <f>'Operação a contratar - BID prec'!D6</f>
        <v>0</v>
      </c>
      <c r="W7" s="70">
        <f t="shared" si="7"/>
        <v>275158980.1743505</v>
      </c>
      <c r="X7" s="70">
        <f t="shared" si="8"/>
        <v>202438867.67983806</v>
      </c>
      <c r="Y7" s="70">
        <f t="shared" si="0"/>
        <v>477597847.85418856</v>
      </c>
      <c r="AA7">
        <f t="shared" si="1"/>
        <v>2022</v>
      </c>
      <c r="AB7">
        <f t="shared" si="9"/>
        <v>2026</v>
      </c>
      <c r="AC7" s="6">
        <f t="shared" si="2"/>
        <v>3988977519.2942348</v>
      </c>
      <c r="AD7" s="6">
        <f t="shared" si="3"/>
        <v>4228341285.6240487</v>
      </c>
      <c r="AE7" s="6">
        <f t="shared" si="4"/>
        <v>8217318804.9182844</v>
      </c>
      <c r="AG7">
        <f t="shared" si="5"/>
        <v>2026</v>
      </c>
      <c r="AH7" s="33">
        <f t="shared" si="6"/>
        <v>3988.9775192942348</v>
      </c>
      <c r="AI7" s="33">
        <f t="shared" si="6"/>
        <v>4228.3412856240484</v>
      </c>
      <c r="AK7" s="33"/>
      <c r="AL7" s="6"/>
      <c r="AM7" s="33"/>
    </row>
    <row r="8" spans="1:39" x14ac:dyDescent="0.25">
      <c r="A8" s="68">
        <v>44713</v>
      </c>
      <c r="B8" s="25">
        <f>'Art. 9º-A'!J9</f>
        <v>0</v>
      </c>
      <c r="C8" s="25">
        <f>'Art. 9º-A'!K9</f>
        <v>0</v>
      </c>
      <c r="D8" s="25">
        <f>'Art. 9º-A'!I9</f>
        <v>0</v>
      </c>
      <c r="E8" s="26">
        <f>'9496'!P8</f>
        <v>198131235.07177037</v>
      </c>
      <c r="F8" s="26">
        <f>'9496'!Q8</f>
        <v>108623695.52689299</v>
      </c>
      <c r="G8" s="26">
        <f>'9496'!R8</f>
        <v>306754930.59866333</v>
      </c>
      <c r="H8" s="47"/>
      <c r="I8" s="47"/>
      <c r="J8" s="47"/>
      <c r="K8" s="27">
        <f>'Fluxo dív. garantidas - RRF'!C8</f>
        <v>8096662.8799999999</v>
      </c>
      <c r="L8" s="27">
        <f>'Fluxo dív. garantidas - RRF'!B8</f>
        <v>41203890.989999995</v>
      </c>
      <c r="M8" s="27">
        <f>'Fluxo dív. garantidas - RRF'!D8</f>
        <v>49300553.869999997</v>
      </c>
      <c r="N8" s="69">
        <f>'Contratos fora RRF'!AN8</f>
        <v>700716.39372766635</v>
      </c>
      <c r="O8" s="69">
        <f>'Contratos fora RRF'!AM8</f>
        <v>1154452.9100596975</v>
      </c>
      <c r="P8" s="69">
        <f>'Contratos fora RRF'!AO8</f>
        <v>1855169.3037873628</v>
      </c>
      <c r="Q8" s="65"/>
      <c r="R8" s="65"/>
      <c r="S8" s="65"/>
      <c r="T8" s="148">
        <f>'Operação a contratar - BID prec'!B7</f>
        <v>0</v>
      </c>
      <c r="U8" s="148">
        <f>'Operação a contratar - BID prec'!C7</f>
        <v>0</v>
      </c>
      <c r="V8" s="148">
        <f>'Operação a contratar - BID prec'!D7</f>
        <v>0</v>
      </c>
      <c r="W8" s="70">
        <f t="shared" si="7"/>
        <v>206928614.34549803</v>
      </c>
      <c r="X8" s="70">
        <f t="shared" si="8"/>
        <v>150982039.42695269</v>
      </c>
      <c r="Y8" s="70">
        <f t="shared" si="0"/>
        <v>357910653.77245069</v>
      </c>
      <c r="AA8">
        <f t="shared" si="1"/>
        <v>2022</v>
      </c>
      <c r="AB8">
        <f t="shared" si="9"/>
        <v>2027</v>
      </c>
      <c r="AC8" s="6">
        <f t="shared" si="2"/>
        <v>4327418097.1479664</v>
      </c>
      <c r="AD8" s="6">
        <f t="shared" si="3"/>
        <v>4329720347.1743059</v>
      </c>
      <c r="AE8" s="6">
        <f t="shared" si="4"/>
        <v>8657138444.3222694</v>
      </c>
      <c r="AG8">
        <f t="shared" si="5"/>
        <v>2027</v>
      </c>
      <c r="AH8" s="33">
        <f t="shared" si="6"/>
        <v>4327.4180971479664</v>
      </c>
      <c r="AI8" s="33">
        <f t="shared" si="6"/>
        <v>4329.720347174306</v>
      </c>
      <c r="AK8" s="33"/>
      <c r="AL8" s="6"/>
      <c r="AM8" s="33"/>
    </row>
    <row r="9" spans="1:39" x14ac:dyDescent="0.25">
      <c r="A9" s="68">
        <v>44743</v>
      </c>
      <c r="B9" s="25">
        <f>'Art. 9º-A'!J10</f>
        <v>62688464.375197895</v>
      </c>
      <c r="C9" s="25">
        <f>'Art. 9º-A'!K10</f>
        <v>27096830.850685216</v>
      </c>
      <c r="D9" s="25">
        <f>'Art. 9º-A'!I10</f>
        <v>89785295.225883111</v>
      </c>
      <c r="E9" s="26">
        <f>'9496'!P9</f>
        <v>199277346.45904139</v>
      </c>
      <c r="F9" s="26">
        <f>'9496'!Q9</f>
        <v>109834579.05166097</v>
      </c>
      <c r="G9" s="26">
        <f>'9496'!R9</f>
        <v>309111925.51070237</v>
      </c>
      <c r="H9" s="47"/>
      <c r="I9" s="47"/>
      <c r="J9" s="47"/>
      <c r="K9" s="27">
        <f>'Fluxo dív. garantidas - RRF'!C9</f>
        <v>7986592.3399999999</v>
      </c>
      <c r="L9" s="27">
        <f>'Fluxo dív. garantidas - RRF'!B9</f>
        <v>41665092.230000004</v>
      </c>
      <c r="M9" s="27">
        <f>'Fluxo dív. garantidas - RRF'!D9</f>
        <v>49651684.57</v>
      </c>
      <c r="N9" s="69">
        <f>'Contratos fora RRF'!AN9</f>
        <v>694309.76462726423</v>
      </c>
      <c r="O9" s="69">
        <f>'Contratos fora RRF'!AM9</f>
        <v>1155447.6360341264</v>
      </c>
      <c r="P9" s="69">
        <f>'Contratos fora RRF'!AO9</f>
        <v>1849757.4006613905</v>
      </c>
      <c r="Q9" s="65"/>
      <c r="R9" s="65"/>
      <c r="S9" s="65"/>
      <c r="T9" s="148">
        <f>'Operação a contratar - BID prec'!B8</f>
        <v>0</v>
      </c>
      <c r="U9" s="148">
        <f>'Operação a contratar - BID prec'!C8</f>
        <v>0</v>
      </c>
      <c r="V9" s="148">
        <f>'Operação a contratar - BID prec'!D8</f>
        <v>0</v>
      </c>
      <c r="W9" s="70">
        <f t="shared" si="7"/>
        <v>270646712.93886656</v>
      </c>
      <c r="X9" s="70">
        <f t="shared" si="8"/>
        <v>179751949.76838031</v>
      </c>
      <c r="Y9" s="70">
        <f t="shared" si="0"/>
        <v>450398662.7072469</v>
      </c>
      <c r="AA9">
        <f t="shared" si="1"/>
        <v>2022</v>
      </c>
      <c r="AB9">
        <f t="shared" si="9"/>
        <v>2028</v>
      </c>
      <c r="AC9" s="6">
        <f t="shared" si="2"/>
        <v>3971323051.2188683</v>
      </c>
      <c r="AD9" s="6">
        <f t="shared" si="3"/>
        <v>4399456408.8645525</v>
      </c>
      <c r="AE9" s="6">
        <f t="shared" si="4"/>
        <v>8370779460.0834217</v>
      </c>
      <c r="AG9">
        <f t="shared" si="5"/>
        <v>2028</v>
      </c>
      <c r="AH9" s="33">
        <f t="shared" si="6"/>
        <v>3971.3230512188684</v>
      </c>
      <c r="AI9" s="33">
        <f t="shared" si="6"/>
        <v>4399.4564088645529</v>
      </c>
      <c r="AK9" s="33"/>
      <c r="AL9" s="6"/>
      <c r="AM9" s="33"/>
    </row>
    <row r="10" spans="1:39" x14ac:dyDescent="0.25">
      <c r="A10" s="68">
        <v>44774</v>
      </c>
      <c r="B10" s="25">
        <f>'Art. 9º-A'!J11</f>
        <v>64178687.895524919</v>
      </c>
      <c r="C10" s="25">
        <f>'Art. 9º-A'!K11</f>
        <v>27873604.586353198</v>
      </c>
      <c r="D10" s="25">
        <f>'Art. 9º-A'!I11</f>
        <v>92052292.481878117</v>
      </c>
      <c r="E10" s="26">
        <f>'9496'!P10</f>
        <v>200054174.00816715</v>
      </c>
      <c r="F10" s="26">
        <f>'9496'!Q10</f>
        <v>110833906.88319227</v>
      </c>
      <c r="G10" s="26">
        <f>'9496'!R10</f>
        <v>310888080.89135945</v>
      </c>
      <c r="H10" s="47"/>
      <c r="I10" s="47"/>
      <c r="J10" s="47"/>
      <c r="K10" s="27">
        <f>'Fluxo dív. garantidas - RRF'!C10</f>
        <v>8197569.0999999996</v>
      </c>
      <c r="L10" s="27">
        <f>'Fluxo dív. garantidas - RRF'!B10</f>
        <v>42112097.870000005</v>
      </c>
      <c r="M10" s="27">
        <f>'Fluxo dív. garantidas - RRF'!D10</f>
        <v>50309666.969999999</v>
      </c>
      <c r="N10" s="69">
        <f>'Contratos fora RRF'!AN10</f>
        <v>711046.78952071606</v>
      </c>
      <c r="O10" s="69">
        <f>'Contratos fora RRF'!AM10</f>
        <v>1156543.5842090878</v>
      </c>
      <c r="P10" s="69">
        <f>'Contratos fora RRF'!AO10</f>
        <v>1867590.3737298036</v>
      </c>
      <c r="Q10" s="65"/>
      <c r="R10" s="65"/>
      <c r="S10" s="65"/>
      <c r="T10" s="148">
        <f>'Operação a contratar - BID prec'!B9</f>
        <v>0</v>
      </c>
      <c r="U10" s="148">
        <f>'Operação a contratar - BID prec'!C9</f>
        <v>0</v>
      </c>
      <c r="V10" s="148">
        <f>'Operação a contratar - BID prec'!D9</f>
        <v>0</v>
      </c>
      <c r="W10" s="70">
        <f t="shared" si="7"/>
        <v>273141477.79321283</v>
      </c>
      <c r="X10" s="70">
        <f t="shared" si="8"/>
        <v>181976152.92375457</v>
      </c>
      <c r="Y10" s="70">
        <f t="shared" si="0"/>
        <v>455117630.7169674</v>
      </c>
      <c r="AA10">
        <f t="shared" si="1"/>
        <v>2022</v>
      </c>
      <c r="AB10">
        <f t="shared" si="9"/>
        <v>2029</v>
      </c>
      <c r="AC10" s="6">
        <f t="shared" si="2"/>
        <v>4052287904.931684</v>
      </c>
      <c r="AD10" s="6">
        <f t="shared" si="3"/>
        <v>4429179968.2694359</v>
      </c>
      <c r="AE10" s="6">
        <f t="shared" si="4"/>
        <v>8481467873.2011204</v>
      </c>
      <c r="AG10">
        <f t="shared" si="5"/>
        <v>2029</v>
      </c>
      <c r="AH10" s="33">
        <f t="shared" si="6"/>
        <v>4052.2879049316839</v>
      </c>
      <c r="AI10" s="33">
        <f t="shared" si="6"/>
        <v>4429.1799682694354</v>
      </c>
      <c r="AK10" s="33"/>
      <c r="AL10" s="6"/>
      <c r="AM10" s="33"/>
    </row>
    <row r="11" spans="1:39" x14ac:dyDescent="0.25">
      <c r="A11" s="68">
        <v>44805</v>
      </c>
      <c r="B11" s="25">
        <f>'Art. 9º-A'!J12</f>
        <v>65683566.207374536</v>
      </c>
      <c r="C11" s="25">
        <f>'Art. 9º-A'!K12</f>
        <v>28663779.435648657</v>
      </c>
      <c r="D11" s="25">
        <f>'Art. 9º-A'!I12</f>
        <v>94347345.643023193</v>
      </c>
      <c r="E11" s="26">
        <f>'9496'!P11</f>
        <v>200980581.61876649</v>
      </c>
      <c r="F11" s="26">
        <f>'9496'!Q11</f>
        <v>111906926.89025347</v>
      </c>
      <c r="G11" s="26">
        <f>'9496'!R11</f>
        <v>312887508.50901997</v>
      </c>
      <c r="H11" s="47"/>
      <c r="I11" s="47"/>
      <c r="J11" s="47"/>
      <c r="K11" s="27">
        <f>'Fluxo dív. garantidas - RRF'!C11</f>
        <v>26153577.32</v>
      </c>
      <c r="L11" s="27">
        <f>'Fluxo dív. garantidas - RRF'!B11</f>
        <v>174613249.75999999</v>
      </c>
      <c r="M11" s="27">
        <f>'Fluxo dív. garantidas - RRF'!D11</f>
        <v>200766827.08000001</v>
      </c>
      <c r="N11" s="69">
        <f>'Contratos fora RRF'!AN11</f>
        <v>705252.0470913233</v>
      </c>
      <c r="O11" s="69">
        <f>'Contratos fora RRF'!AM11</f>
        <v>1157578.716722291</v>
      </c>
      <c r="P11" s="69">
        <f>'Contratos fora RRF'!AO11</f>
        <v>1862830.7638136141</v>
      </c>
      <c r="Q11" s="65"/>
      <c r="R11" s="65"/>
      <c r="S11" s="65"/>
      <c r="T11" s="148">
        <f>'Operação a contratar - BID prec'!B10</f>
        <v>0</v>
      </c>
      <c r="U11" s="148">
        <f>'Operação a contratar - BID prec'!C10</f>
        <v>0</v>
      </c>
      <c r="V11" s="148">
        <f>'Operação a contratar - BID prec'!D10</f>
        <v>0</v>
      </c>
      <c r="W11" s="70">
        <f t="shared" si="7"/>
        <v>293522977.19323236</v>
      </c>
      <c r="X11" s="70">
        <f t="shared" si="8"/>
        <v>316341534.8026244</v>
      </c>
      <c r="Y11" s="70">
        <f t="shared" si="0"/>
        <v>609864511.99585676</v>
      </c>
      <c r="AA11">
        <f t="shared" si="1"/>
        <v>2022</v>
      </c>
      <c r="AB11">
        <f t="shared" si="9"/>
        <v>2030</v>
      </c>
      <c r="AC11" s="6">
        <f t="shared" si="2"/>
        <v>4320716483.6822138</v>
      </c>
      <c r="AD11" s="6">
        <f t="shared" si="3"/>
        <v>4427889797.011054</v>
      </c>
      <c r="AE11" s="6">
        <f t="shared" si="4"/>
        <v>8748606280.6932678</v>
      </c>
      <c r="AG11">
        <f t="shared" si="5"/>
        <v>2030</v>
      </c>
      <c r="AH11" s="33">
        <f t="shared" si="6"/>
        <v>4320.7164836822139</v>
      </c>
      <c r="AI11" s="33">
        <f t="shared" si="6"/>
        <v>4427.8897970110538</v>
      </c>
      <c r="AK11" s="33"/>
      <c r="AL11" s="6"/>
      <c r="AM11" s="33"/>
    </row>
    <row r="12" spans="1:39" x14ac:dyDescent="0.25">
      <c r="A12" s="68">
        <v>44835</v>
      </c>
      <c r="B12" s="25">
        <f>'Art. 9º-A'!J13</f>
        <v>67762300.700911716</v>
      </c>
      <c r="C12" s="25">
        <f>'Art. 9º-A'!K13</f>
        <v>29712713.469356775</v>
      </c>
      <c r="D12" s="25">
        <f>'Art. 9º-A'!I13</f>
        <v>97475014.170268491</v>
      </c>
      <c r="E12" s="26">
        <f>'9496'!P12</f>
        <v>202118545.72744086</v>
      </c>
      <c r="F12" s="26">
        <f>'9496'!Q12</f>
        <v>113143960.12381834</v>
      </c>
      <c r="G12" s="26">
        <f>'9496'!R12</f>
        <v>315262505.85125923</v>
      </c>
      <c r="H12" s="47"/>
      <c r="I12" s="47"/>
      <c r="J12" s="47"/>
      <c r="K12" s="27">
        <f>'Fluxo dív. garantidas - RRF'!C12</f>
        <v>8232072.5700000003</v>
      </c>
      <c r="L12" s="27">
        <f>'Fluxo dív. garantidas - RRF'!B12</f>
        <v>43056830.079999998</v>
      </c>
      <c r="M12" s="27">
        <f>'Fluxo dív. garantidas - RRF'!D12</f>
        <v>51288902.649999999</v>
      </c>
      <c r="N12" s="69">
        <f>'Contratos fora RRF'!AN12</f>
        <v>1674871.3371226438</v>
      </c>
      <c r="O12" s="69">
        <f>'Contratos fora RRF'!AM12</f>
        <v>1159774.0534945736</v>
      </c>
      <c r="P12" s="69">
        <f>'Contratos fora RRF'!AO12</f>
        <v>2834645.3906172174</v>
      </c>
      <c r="Q12" s="65"/>
      <c r="R12" s="65"/>
      <c r="S12" s="65"/>
      <c r="T12" s="148">
        <f>'Operação a contratar - BID prec'!B11</f>
        <v>0</v>
      </c>
      <c r="U12" s="148">
        <f>'Operação a contratar - BID prec'!C11</f>
        <v>0</v>
      </c>
      <c r="V12" s="148">
        <f>'Operação a contratar - BID prec'!D11</f>
        <v>0</v>
      </c>
      <c r="W12" s="70">
        <f t="shared" si="7"/>
        <v>279787790.33547521</v>
      </c>
      <c r="X12" s="70">
        <f t="shared" si="8"/>
        <v>187073277.72666967</v>
      </c>
      <c r="Y12" s="70">
        <f t="shared" si="0"/>
        <v>466861068.06214488</v>
      </c>
      <c r="AA12">
        <f t="shared" si="1"/>
        <v>2022</v>
      </c>
      <c r="AB12">
        <f t="shared" si="9"/>
        <v>2031</v>
      </c>
      <c r="AC12" s="6">
        <f t="shared" si="2"/>
        <v>4455114171.5562134</v>
      </c>
      <c r="AD12" s="6">
        <f t="shared" si="3"/>
        <v>4394587953.3371725</v>
      </c>
      <c r="AE12" s="6">
        <f t="shared" si="4"/>
        <v>8849702124.8933849</v>
      </c>
      <c r="AG12">
        <f t="shared" si="5"/>
        <v>2031</v>
      </c>
      <c r="AH12" s="33">
        <f t="shared" si="6"/>
        <v>4455.1141715562135</v>
      </c>
      <c r="AI12" s="33">
        <f t="shared" si="6"/>
        <v>4394.5879533371726</v>
      </c>
      <c r="AK12" s="33"/>
      <c r="AL12" s="6"/>
      <c r="AM12" s="33"/>
    </row>
    <row r="13" spans="1:39" x14ac:dyDescent="0.25">
      <c r="A13" s="68">
        <v>44866</v>
      </c>
      <c r="B13" s="25">
        <f>'Art. 9º-A'!J14</f>
        <v>69300850.927136615</v>
      </c>
      <c r="C13" s="25">
        <f>'Art. 9º-A'!K14</f>
        <v>30533262.794076473</v>
      </c>
      <c r="D13" s="25">
        <f>'Art. 9º-A'!I14</f>
        <v>99834113.721213087</v>
      </c>
      <c r="E13" s="26">
        <f>'9496'!P13</f>
        <v>202880013.80766013</v>
      </c>
      <c r="F13" s="26">
        <f>'9496'!Q13</f>
        <v>114143301.36261372</v>
      </c>
      <c r="G13" s="26">
        <f>'9496'!R13</f>
        <v>317023315.17027384</v>
      </c>
      <c r="H13" s="47"/>
      <c r="I13" s="47"/>
      <c r="J13" s="47"/>
      <c r="K13" s="27">
        <f>'Fluxo dív. garantidas - RRF'!C13</f>
        <v>19836794.870000001</v>
      </c>
      <c r="L13" s="27">
        <f>'Fluxo dív. garantidas - RRF'!B13</f>
        <v>50980816.900000006</v>
      </c>
      <c r="M13" s="27">
        <f>'Fluxo dív. garantidas - RRF'!D13</f>
        <v>70817611.769999996</v>
      </c>
      <c r="N13" s="69">
        <f>'Contratos fora RRF'!AN13</f>
        <v>3628630.9797165887</v>
      </c>
      <c r="O13" s="69">
        <f>'Contratos fora RRF'!AM13</f>
        <v>25041684.174306918</v>
      </c>
      <c r="P13" s="69">
        <f>'Contratos fora RRF'!AO13</f>
        <v>28670315.15402342</v>
      </c>
      <c r="Q13" s="65"/>
      <c r="R13" s="65"/>
      <c r="S13" s="65"/>
      <c r="T13" s="148">
        <f>'Operação a contratar - BID prec'!B12</f>
        <v>0</v>
      </c>
      <c r="U13" s="148">
        <f>'Operação a contratar - BID prec'!C12</f>
        <v>0</v>
      </c>
      <c r="V13" s="148">
        <f>'Operação a contratar - BID prec'!D12</f>
        <v>0</v>
      </c>
      <c r="W13" s="70">
        <f t="shared" si="7"/>
        <v>295646290.58451337</v>
      </c>
      <c r="X13" s="70">
        <f t="shared" si="8"/>
        <v>220699065.23099712</v>
      </c>
      <c r="Y13" s="70">
        <f t="shared" si="0"/>
        <v>516345355.81551051</v>
      </c>
      <c r="AA13">
        <f t="shared" si="1"/>
        <v>2022</v>
      </c>
    </row>
    <row r="14" spans="1:39" x14ac:dyDescent="0.25">
      <c r="A14" s="68">
        <v>44896</v>
      </c>
      <c r="B14" s="25">
        <f>'Art. 9º-A'!J15</f>
        <v>70885382.45844847</v>
      </c>
      <c r="C14" s="25">
        <f>'Art. 9º-A'!K15</f>
        <v>31381584.242215738</v>
      </c>
      <c r="D14" s="25">
        <f>'Art. 9º-A'!I15</f>
        <v>102266966.70066421</v>
      </c>
      <c r="E14" s="26">
        <f>'9496'!P14</f>
        <v>203492478.90039867</v>
      </c>
      <c r="F14" s="26">
        <f>'9496'!Q14</f>
        <v>115104037.10387065</v>
      </c>
      <c r="G14" s="26">
        <f>'9496'!R14</f>
        <v>318596516.0042693</v>
      </c>
      <c r="H14" s="47"/>
      <c r="I14" s="47"/>
      <c r="J14" s="47"/>
      <c r="K14" s="27">
        <f>'Fluxo dív. garantidas - RRF'!C14</f>
        <v>7408888.9900000002</v>
      </c>
      <c r="L14" s="27">
        <f>'Fluxo dív. garantidas - RRF'!B14</f>
        <v>42079089.090000004</v>
      </c>
      <c r="M14" s="27">
        <f>'Fluxo dív. garantidas - RRF'!D14</f>
        <v>49487978.079999998</v>
      </c>
      <c r="N14" s="69">
        <f>'Contratos fora RRF'!AN14</f>
        <v>690914.81252018141</v>
      </c>
      <c r="O14" s="69">
        <f>'Contratos fora RRF'!AM14</f>
        <v>1164289.9172228742</v>
      </c>
      <c r="P14" s="69">
        <f>'Contratos fora RRF'!AO14</f>
        <v>1855204.7297430546</v>
      </c>
      <c r="Q14" s="65"/>
      <c r="R14" s="65"/>
      <c r="S14" s="65"/>
      <c r="T14" s="148">
        <f>'Operação a contratar - BID prec'!B13</f>
        <v>0</v>
      </c>
      <c r="U14" s="148">
        <f>'Operação a contratar - BID prec'!C13</f>
        <v>0</v>
      </c>
      <c r="V14" s="148">
        <f>'Operação a contratar - BID prec'!D13</f>
        <v>0</v>
      </c>
      <c r="W14" s="70">
        <f t="shared" si="7"/>
        <v>282477665.16136736</v>
      </c>
      <c r="X14" s="70">
        <f t="shared" si="8"/>
        <v>189729000.35330927</v>
      </c>
      <c r="Y14" s="70">
        <f t="shared" si="0"/>
        <v>472206665.51467663</v>
      </c>
      <c r="AA14">
        <f t="shared" si="1"/>
        <v>2022</v>
      </c>
    </row>
    <row r="15" spans="1:39" x14ac:dyDescent="0.25">
      <c r="A15" s="68">
        <v>44927</v>
      </c>
      <c r="B15" s="25">
        <f>'Art. 9º-A'!J16</f>
        <v>72410518.253335148</v>
      </c>
      <c r="C15" s="25">
        <f>'Art. 9º-A'!K16</f>
        <v>32211165.122739613</v>
      </c>
      <c r="D15" s="25">
        <f>'Art. 9º-A'!I16</f>
        <v>104621683.37607476</v>
      </c>
      <c r="E15" s="26">
        <f>'9496'!P15</f>
        <v>204262862.97136846</v>
      </c>
      <c r="F15" s="26">
        <f>'9496'!Q15</f>
        <v>116143918.4368372</v>
      </c>
      <c r="G15" s="26">
        <f>'9496'!R15</f>
        <v>320406781.40820563</v>
      </c>
      <c r="H15" s="47"/>
      <c r="I15" s="47"/>
      <c r="J15" s="47"/>
      <c r="K15" s="27">
        <f>'Fluxo dív. garantidas - RRF'!C15</f>
        <v>7956739.6899999995</v>
      </c>
      <c r="L15" s="27">
        <f>'Fluxo dív. garantidas - RRF'!B15</f>
        <v>41689160.539999999</v>
      </c>
      <c r="M15" s="27">
        <f>'Fluxo dív. garantidas - RRF'!D15</f>
        <v>49645900.230000004</v>
      </c>
      <c r="N15" s="69">
        <f>'Contratos fora RRF'!AN15</f>
        <v>758010.49736681511</v>
      </c>
      <c r="O15" s="69">
        <f>'Contratos fora RRF'!AM15</f>
        <v>1123053.024857902</v>
      </c>
      <c r="P15" s="69">
        <f>'Contratos fora RRF'!AO15</f>
        <v>1881063.5222247171</v>
      </c>
      <c r="Q15" s="65"/>
      <c r="R15" s="65"/>
      <c r="S15" s="65"/>
      <c r="T15" s="148">
        <f>'Operação a contratar - BID prec'!B14</f>
        <v>0</v>
      </c>
      <c r="U15" s="148">
        <f>'Operação a contratar - BID prec'!C14</f>
        <v>0</v>
      </c>
      <c r="V15" s="148">
        <f>'Operação a contratar - BID prec'!D14</f>
        <v>0</v>
      </c>
      <c r="W15" s="70">
        <f t="shared" si="7"/>
        <v>285388131.41207039</v>
      </c>
      <c r="X15" s="70">
        <f t="shared" si="8"/>
        <v>191167297.12443471</v>
      </c>
      <c r="Y15" s="70">
        <f t="shared" si="0"/>
        <v>476555428.5365051</v>
      </c>
      <c r="AA15">
        <f t="shared" si="1"/>
        <v>2023</v>
      </c>
    </row>
    <row r="16" spans="1:39" x14ac:dyDescent="0.25">
      <c r="A16" s="68">
        <v>44958</v>
      </c>
      <c r="B16" s="25">
        <f>'Art. 9º-A'!J17</f>
        <v>73855770.948317856</v>
      </c>
      <c r="C16" s="25">
        <f>'Art. 9º-A'!K17</f>
        <v>33012537.405263186</v>
      </c>
      <c r="D16" s="25">
        <f>'Art. 9º-A'!I17</f>
        <v>106868308.35358104</v>
      </c>
      <c r="E16" s="26">
        <f>'9496'!P16</f>
        <v>205346533.71990272</v>
      </c>
      <c r="F16" s="26">
        <f>'9496'!Q16</f>
        <v>117354074.99774085</v>
      </c>
      <c r="G16" s="26">
        <f>'9496'!R16</f>
        <v>322700608.71764356</v>
      </c>
      <c r="H16" s="47"/>
      <c r="I16" s="47"/>
      <c r="J16" s="47"/>
      <c r="K16" s="27">
        <f>'Fluxo dív. garantidas - RRF'!C16</f>
        <v>7481805.1399999997</v>
      </c>
      <c r="L16" s="27">
        <f>'Fluxo dív. garantidas - RRF'!B16</f>
        <v>41725558.489999995</v>
      </c>
      <c r="M16" s="27">
        <f>'Fluxo dív. garantidas - RRF'!D16</f>
        <v>49207363.629999995</v>
      </c>
      <c r="N16" s="69">
        <f>'Contratos fora RRF'!AN16</f>
        <v>707558.192415928</v>
      </c>
      <c r="O16" s="69">
        <f>'Contratos fora RRF'!AM16</f>
        <v>1125015.5059534661</v>
      </c>
      <c r="P16" s="69">
        <f>'Contratos fora RRF'!AO16</f>
        <v>1832573.6983693929</v>
      </c>
      <c r="Q16" s="65"/>
      <c r="R16" s="65"/>
      <c r="S16" s="65"/>
      <c r="T16" s="148">
        <f>'Operação a contratar - BID prec'!B15</f>
        <v>0</v>
      </c>
      <c r="U16" s="148">
        <f>'Operação a contratar - BID prec'!C15</f>
        <v>0</v>
      </c>
      <c r="V16" s="148">
        <f>'Operação a contratar - BID prec'!D15</f>
        <v>0</v>
      </c>
      <c r="W16" s="70">
        <f t="shared" si="7"/>
        <v>287391668.00063652</v>
      </c>
      <c r="X16" s="70">
        <f t="shared" si="8"/>
        <v>193217186.39895749</v>
      </c>
      <c r="Y16" s="70">
        <f t="shared" si="0"/>
        <v>480608854.39959401</v>
      </c>
      <c r="AA16">
        <f t="shared" si="1"/>
        <v>2023</v>
      </c>
    </row>
    <row r="17" spans="1:31" x14ac:dyDescent="0.25">
      <c r="A17" s="68">
        <v>44986</v>
      </c>
      <c r="B17" s="25">
        <f>'Art. 9º-A'!J18</f>
        <v>75294160.031811461</v>
      </c>
      <c r="C17" s="25">
        <f>'Art. 9º-A'!K18</f>
        <v>33818050.308891669</v>
      </c>
      <c r="D17" s="25">
        <f>'Art. 9º-A'!I18</f>
        <v>109112210.34070313</v>
      </c>
      <c r="E17" s="26">
        <f>'9496'!P17</f>
        <v>206078826.73240405</v>
      </c>
      <c r="F17" s="26">
        <f>'9496'!Q17</f>
        <v>118408550.0169666</v>
      </c>
      <c r="G17" s="26">
        <f>'9496'!R17</f>
        <v>324487376.74937063</v>
      </c>
      <c r="H17" s="47"/>
      <c r="I17" s="47"/>
      <c r="J17" s="47"/>
      <c r="K17" s="27">
        <f>'Fluxo dív. garantidas - RRF'!C17</f>
        <v>23331524.189999998</v>
      </c>
      <c r="L17" s="27">
        <f>'Fluxo dív. garantidas - RRF'!B17</f>
        <v>132706059.59</v>
      </c>
      <c r="M17" s="27">
        <f>'Fluxo dív. garantidas - RRF'!D17</f>
        <v>156037583.78</v>
      </c>
      <c r="N17" s="69">
        <f>'Contratos fora RRF'!AN17</f>
        <v>654083.65800198296</v>
      </c>
      <c r="O17" s="69">
        <f>'Contratos fora RRF'!AM17</f>
        <v>1127171.908788264</v>
      </c>
      <c r="P17" s="69">
        <f>'Contratos fora RRF'!AO17</f>
        <v>1781255.5667902469</v>
      </c>
      <c r="Q17" s="65"/>
      <c r="R17" s="65"/>
      <c r="S17" s="65"/>
      <c r="T17" s="148">
        <f>'Operação a contratar - BID prec'!B16</f>
        <v>0</v>
      </c>
      <c r="U17" s="148">
        <f>'Operação a contratar - BID prec'!C16</f>
        <v>0</v>
      </c>
      <c r="V17" s="148">
        <f>'Operação a contratar - BID prec'!D16</f>
        <v>0</v>
      </c>
      <c r="W17" s="70">
        <f t="shared" si="7"/>
        <v>305358594.61221749</v>
      </c>
      <c r="X17" s="70">
        <f t="shared" si="8"/>
        <v>286059831.82464653</v>
      </c>
      <c r="Y17" s="70">
        <f t="shared" si="0"/>
        <v>591418426.43686402</v>
      </c>
      <c r="AA17">
        <f t="shared" si="1"/>
        <v>2023</v>
      </c>
    </row>
    <row r="18" spans="1:31" x14ac:dyDescent="0.25">
      <c r="A18" s="68">
        <v>45017</v>
      </c>
      <c r="B18" s="25">
        <f>'Art. 9º-A'!J19</f>
        <v>76916548.573713139</v>
      </c>
      <c r="C18" s="25">
        <f>'Art. 9º-A'!K19</f>
        <v>34713866.938779682</v>
      </c>
      <c r="D18" s="25">
        <f>'Art. 9º-A'!I19</f>
        <v>111630415.51249282</v>
      </c>
      <c r="E18" s="26">
        <f>'9496'!P18</f>
        <v>206227128.39989299</v>
      </c>
      <c r="F18" s="26">
        <f>'9496'!Q18</f>
        <v>119097382.27466096</v>
      </c>
      <c r="G18" s="26">
        <f>'9496'!R18</f>
        <v>325324510.67455393</v>
      </c>
      <c r="H18" s="47"/>
      <c r="I18" s="47"/>
      <c r="J18" s="47"/>
      <c r="K18" s="27">
        <f>'Fluxo dív. garantidas - RRF'!C18</f>
        <v>7897283.5499999998</v>
      </c>
      <c r="L18" s="27">
        <f>'Fluxo dív. garantidas - RRF'!B18</f>
        <v>41785394.82</v>
      </c>
      <c r="M18" s="27">
        <f>'Fluxo dív. garantidas - RRF'!D18</f>
        <v>49682678.370000005</v>
      </c>
      <c r="N18" s="69">
        <f>'Contratos fora RRF'!AN18</f>
        <v>1550053.3311640001</v>
      </c>
      <c r="O18" s="69">
        <f>'Contratos fora RRF'!AM18</f>
        <v>1129168.6931045239</v>
      </c>
      <c r="P18" s="69">
        <f>'Contratos fora RRF'!AO18</f>
        <v>2679222.0242685247</v>
      </c>
      <c r="Q18" s="65"/>
      <c r="R18" s="65"/>
      <c r="S18" s="65"/>
      <c r="T18" s="148">
        <f>'Operação a contratar - BID prec'!B17</f>
        <v>0</v>
      </c>
      <c r="U18" s="148">
        <f>'Operação a contratar - BID prec'!C17</f>
        <v>0</v>
      </c>
      <c r="V18" s="148">
        <f>'Operação a contratar - BID prec'!D17</f>
        <v>0</v>
      </c>
      <c r="W18" s="70">
        <f t="shared" si="7"/>
        <v>292591013.85477012</v>
      </c>
      <c r="X18" s="70">
        <f t="shared" si="8"/>
        <v>196725812.72654516</v>
      </c>
      <c r="Y18" s="70">
        <f t="shared" si="0"/>
        <v>489316826.58131528</v>
      </c>
      <c r="AA18">
        <f t="shared" si="1"/>
        <v>2023</v>
      </c>
    </row>
    <row r="19" spans="1:31" x14ac:dyDescent="0.25">
      <c r="A19" s="68">
        <v>45047</v>
      </c>
      <c r="B19" s="25">
        <f>'Art. 9º-A'!J20</f>
        <v>78357782.565099791</v>
      </c>
      <c r="C19" s="25">
        <f>'Art. 9º-A'!K20</f>
        <v>35535663.365350932</v>
      </c>
      <c r="D19" s="25">
        <f>'Art. 9º-A'!I20</f>
        <v>113893445.93045072</v>
      </c>
      <c r="E19" s="26">
        <f>'9496'!P19</f>
        <v>207284782.67212105</v>
      </c>
      <c r="F19" s="26">
        <f>'9496'!Q19</f>
        <v>120358605.18749325</v>
      </c>
      <c r="G19" s="26">
        <f>'9496'!R19</f>
        <v>327643387.85961431</v>
      </c>
      <c r="H19" s="47"/>
      <c r="I19" s="47"/>
      <c r="J19" s="47"/>
      <c r="K19" s="27">
        <f>'Fluxo dív. garantidas - RRF'!C19</f>
        <v>18194915.699999999</v>
      </c>
      <c r="L19" s="27">
        <f>'Fluxo dív. garantidas - RRF'!B19</f>
        <v>145131534.59</v>
      </c>
      <c r="M19" s="27">
        <f>'Fluxo dív. garantidas - RRF'!D19</f>
        <v>163326450.29000002</v>
      </c>
      <c r="N19" s="69">
        <f>'Contratos fora RRF'!AN19</f>
        <v>3636541.2624931112</v>
      </c>
      <c r="O19" s="69">
        <f>'Contratos fora RRF'!AM19</f>
        <v>25164472.491202831</v>
      </c>
      <c r="P19" s="69">
        <f>'Contratos fora RRF'!AO19</f>
        <v>28801013.753695965</v>
      </c>
      <c r="Q19" s="65"/>
      <c r="R19" s="65"/>
      <c r="S19" s="65"/>
      <c r="T19" s="148">
        <f>'Operação a contratar - BID prec'!B18</f>
        <v>0</v>
      </c>
      <c r="U19" s="148">
        <f>'Operação a contratar - BID prec'!C18</f>
        <v>0</v>
      </c>
      <c r="V19" s="148">
        <f>'Operação a contratar - BID prec'!D18</f>
        <v>0</v>
      </c>
      <c r="W19" s="70">
        <f t="shared" si="7"/>
        <v>307474022.19971395</v>
      </c>
      <c r="X19" s="70">
        <f t="shared" si="8"/>
        <v>326190275.63404703</v>
      </c>
      <c r="Y19" s="70">
        <f t="shared" si="0"/>
        <v>633664297.83376098</v>
      </c>
      <c r="AA19">
        <f t="shared" si="1"/>
        <v>2023</v>
      </c>
    </row>
    <row r="20" spans="1:31" x14ac:dyDescent="0.25">
      <c r="A20" s="68">
        <v>45078</v>
      </c>
      <c r="B20" s="25">
        <f>'Art. 9º-A'!J21</f>
        <v>79985547.193886265</v>
      </c>
      <c r="C20" s="25">
        <f>'Art. 9º-A'!K21</f>
        <v>36449876.695096493</v>
      </c>
      <c r="D20" s="25">
        <f>'Art. 9º-A'!I21</f>
        <v>116435423.88898276</v>
      </c>
      <c r="E20" s="26">
        <f>'9496'!P20</f>
        <v>207309315.30410108</v>
      </c>
      <c r="F20" s="26">
        <f>'9496'!Q20</f>
        <v>120988417.36146487</v>
      </c>
      <c r="G20" s="26">
        <f>'9496'!R20</f>
        <v>328297732.66556597</v>
      </c>
      <c r="H20" s="47"/>
      <c r="I20" s="47"/>
      <c r="J20" s="47"/>
      <c r="K20" s="27">
        <f>'Fluxo dív. garantidas - RRF'!C20</f>
        <v>7352605.4500000002</v>
      </c>
      <c r="L20" s="27">
        <f>'Fluxo dív. garantidas - RRF'!B20</f>
        <v>41848000.710000001</v>
      </c>
      <c r="M20" s="27">
        <f>'Fluxo dív. garantidas - RRF'!D20</f>
        <v>49200606.159999996</v>
      </c>
      <c r="N20" s="69">
        <f>'Contratos fora RRF'!AN20</f>
        <v>708897.33608195803</v>
      </c>
      <c r="O20" s="69">
        <f>'Contratos fora RRF'!AM20</f>
        <v>1133445.5657098221</v>
      </c>
      <c r="P20" s="69">
        <f>'Contratos fora RRF'!AO20</f>
        <v>1842342.901791781</v>
      </c>
      <c r="Q20" s="65"/>
      <c r="R20" s="65"/>
      <c r="S20" s="65"/>
      <c r="T20" s="148">
        <f>'Operação a contratar - BID prec'!B19</f>
        <v>0</v>
      </c>
      <c r="U20" s="148">
        <f>'Operação a contratar - BID prec'!C19</f>
        <v>0</v>
      </c>
      <c r="V20" s="148">
        <f>'Operação a contratar - BID prec'!D19</f>
        <v>0</v>
      </c>
      <c r="W20" s="70">
        <f t="shared" si="7"/>
        <v>295356365.2840693</v>
      </c>
      <c r="X20" s="70">
        <f t="shared" si="8"/>
        <v>200419740.33227119</v>
      </c>
      <c r="Y20" s="70">
        <f t="shared" si="0"/>
        <v>495776105.61634052</v>
      </c>
      <c r="AA20">
        <f t="shared" si="1"/>
        <v>2023</v>
      </c>
    </row>
    <row r="21" spans="1:31" x14ac:dyDescent="0.25">
      <c r="A21" s="68">
        <v>45108</v>
      </c>
      <c r="B21" s="25">
        <f>'Art. 9º-A'!J22</f>
        <v>81382550.578613952</v>
      </c>
      <c r="C21" s="25">
        <f>'Art. 9º-A'!K22</f>
        <v>37266729.766723856</v>
      </c>
      <c r="D21" s="25">
        <f>'Art. 9º-A'!I22</f>
        <v>118649280.34533781</v>
      </c>
      <c r="E21" s="26">
        <f>'9496'!P21</f>
        <v>208132237.3537595</v>
      </c>
      <c r="F21" s="26">
        <f>'9496'!Q21</f>
        <v>122131241.22046977</v>
      </c>
      <c r="G21" s="26">
        <f>'9496'!R21</f>
        <v>330263478.57422924</v>
      </c>
      <c r="H21" s="47"/>
      <c r="I21" s="47"/>
      <c r="J21" s="47"/>
      <c r="K21" s="27">
        <f>'Fluxo dív. garantidas - RRF'!C21</f>
        <v>7403596.8700000001</v>
      </c>
      <c r="L21" s="27">
        <f>'Fluxo dív. garantidas - RRF'!B21</f>
        <v>41879779.329999998</v>
      </c>
      <c r="M21" s="27">
        <f>'Fluxo dív. garantidas - RRF'!D21</f>
        <v>49283376.200000003</v>
      </c>
      <c r="N21" s="69">
        <f>'Contratos fora RRF'!AN21</f>
        <v>725152.76905950904</v>
      </c>
      <c r="O21" s="69">
        <f>'Contratos fora RRF'!AM21</f>
        <v>1135574.4896412571</v>
      </c>
      <c r="P21" s="69">
        <f>'Contratos fora RRF'!AO21</f>
        <v>1860727.2587007659</v>
      </c>
      <c r="Q21" s="65"/>
      <c r="R21" s="65"/>
      <c r="S21" s="65"/>
      <c r="T21" s="148">
        <f>'Operação a contratar - BID prec'!B20</f>
        <v>0</v>
      </c>
      <c r="U21" s="148">
        <f>'Operação a contratar - BID prec'!C20</f>
        <v>0</v>
      </c>
      <c r="V21" s="148">
        <f>'Operação a contratar - BID prec'!D20</f>
        <v>0</v>
      </c>
      <c r="W21" s="70">
        <f t="shared" si="7"/>
        <v>297643537.57143295</v>
      </c>
      <c r="X21" s="70">
        <f t="shared" si="8"/>
        <v>202413324.80683488</v>
      </c>
      <c r="Y21" s="70">
        <f t="shared" si="0"/>
        <v>500056862.37826782</v>
      </c>
      <c r="AA21">
        <f t="shared" si="1"/>
        <v>2023</v>
      </c>
    </row>
    <row r="22" spans="1:31" x14ac:dyDescent="0.25">
      <c r="A22" s="68">
        <v>45139</v>
      </c>
      <c r="B22" s="25">
        <f>'Art. 9º-A'!J23</f>
        <v>82728249.341996998</v>
      </c>
      <c r="C22" s="25">
        <f>'Art. 9º-A'!K23</f>
        <v>38067335.216602638</v>
      </c>
      <c r="D22" s="25">
        <f>'Art. 9º-A'!I23</f>
        <v>120795584.55859964</v>
      </c>
      <c r="E22" s="26">
        <f>'9496'!P22</f>
        <v>208458946.85531855</v>
      </c>
      <c r="F22" s="26">
        <f>'9496'!Q22</f>
        <v>122971226.57800572</v>
      </c>
      <c r="G22" s="26">
        <f>'9496'!R22</f>
        <v>331430173.43332428</v>
      </c>
      <c r="H22" s="47"/>
      <c r="I22" s="47"/>
      <c r="J22" s="47"/>
      <c r="K22" s="27">
        <f>'Fluxo dív. garantidas - RRF'!C22</f>
        <v>6826868.8399999999</v>
      </c>
      <c r="L22" s="27">
        <f>'Fluxo dív. garantidas - RRF'!B22</f>
        <v>41911582.68</v>
      </c>
      <c r="M22" s="27">
        <f>'Fluxo dív. garantidas - RRF'!D22</f>
        <v>48738451.519999996</v>
      </c>
      <c r="N22" s="69">
        <f>'Contratos fora RRF'!AN22</f>
        <v>651595.74571994296</v>
      </c>
      <c r="O22" s="69">
        <f>'Contratos fora RRF'!AM22</f>
        <v>1137781.5011537559</v>
      </c>
      <c r="P22" s="69">
        <f>'Contratos fora RRF'!AO22</f>
        <v>1789377.2468736991</v>
      </c>
      <c r="Q22" s="65"/>
      <c r="R22" s="65"/>
      <c r="S22" s="65"/>
      <c r="T22" s="148">
        <f>'Operação a contratar - BID prec'!B21</f>
        <v>0</v>
      </c>
      <c r="U22" s="148">
        <f>'Operação a contratar - BID prec'!C21</f>
        <v>0</v>
      </c>
      <c r="V22" s="148">
        <f>'Operação a contratar - BID prec'!D21</f>
        <v>0</v>
      </c>
      <c r="W22" s="70">
        <f t="shared" si="7"/>
        <v>298665660.78303552</v>
      </c>
      <c r="X22" s="70">
        <f t="shared" si="8"/>
        <v>204087925.97576213</v>
      </c>
      <c r="Y22" s="70">
        <f t="shared" si="0"/>
        <v>502753586.75879765</v>
      </c>
      <c r="AA22">
        <f t="shared" si="1"/>
        <v>2023</v>
      </c>
    </row>
    <row r="23" spans="1:31" x14ac:dyDescent="0.25">
      <c r="A23" s="68">
        <v>45170</v>
      </c>
      <c r="B23" s="25">
        <f>'Art. 9º-A'!J24</f>
        <v>84060719.687418804</v>
      </c>
      <c r="C23" s="25">
        <f>'Art. 9º-A'!K24</f>
        <v>38869023.73698464</v>
      </c>
      <c r="D23" s="25">
        <f>'Art. 9º-A'!I24</f>
        <v>122929743.42440344</v>
      </c>
      <c r="E23" s="26">
        <f>'9496'!P23</f>
        <v>208904517.06739965</v>
      </c>
      <c r="F23" s="26">
        <f>'9496'!Q23</f>
        <v>123867982.42827462</v>
      </c>
      <c r="G23" s="26">
        <f>'9496'!R23</f>
        <v>332772499.49567425</v>
      </c>
      <c r="H23" s="47"/>
      <c r="I23" s="47"/>
      <c r="J23" s="47"/>
      <c r="K23" s="27">
        <f>'Fluxo dív. garantidas - RRF'!C23</f>
        <v>23386386.629999999</v>
      </c>
      <c r="L23" s="27">
        <f>'Fluxo dív. garantidas - RRF'!B23</f>
        <v>160704499.60000002</v>
      </c>
      <c r="M23" s="27">
        <f>'Fluxo dív. garantidas - RRF'!D23</f>
        <v>184090886.23000002</v>
      </c>
      <c r="N23" s="69">
        <f>'Contratos fora RRF'!AN23</f>
        <v>690662.47539439204</v>
      </c>
      <c r="O23" s="69">
        <f>'Contratos fora RRF'!AM23</f>
        <v>1139887.0536005369</v>
      </c>
      <c r="P23" s="69">
        <f>'Contratos fora RRF'!AO23</f>
        <v>1830549.52899493</v>
      </c>
      <c r="Q23" s="65"/>
      <c r="R23" s="65"/>
      <c r="S23" s="65"/>
      <c r="T23" s="148">
        <f>'Operação a contratar - BID prec'!B22</f>
        <v>0</v>
      </c>
      <c r="U23" s="148">
        <f>'Operação a contratar - BID prec'!C22</f>
        <v>0</v>
      </c>
      <c r="V23" s="148">
        <f>'Operação a contratar - BID prec'!D22</f>
        <v>0</v>
      </c>
      <c r="W23" s="70">
        <f t="shared" si="7"/>
        <v>317042285.8602128</v>
      </c>
      <c r="X23" s="70">
        <f t="shared" si="8"/>
        <v>324581392.81885982</v>
      </c>
      <c r="Y23" s="70">
        <f t="shared" si="0"/>
        <v>641623678.67907262</v>
      </c>
      <c r="AA23">
        <f t="shared" si="1"/>
        <v>2023</v>
      </c>
    </row>
    <row r="24" spans="1:31" x14ac:dyDescent="0.25">
      <c r="A24" s="68">
        <v>45200</v>
      </c>
      <c r="B24" s="25">
        <f>'Art. 9º-A'!J25</f>
        <v>85836856.109228298</v>
      </c>
      <c r="C24" s="25">
        <f>'Art. 9º-A'!K25</f>
        <v>39884070.018565923</v>
      </c>
      <c r="D24" s="25">
        <f>'Art. 9º-A'!I25</f>
        <v>125720926.12779422</v>
      </c>
      <c r="E24" s="26">
        <f>'9496'!P24</f>
        <v>209443825.7966865</v>
      </c>
      <c r="F24" s="26">
        <f>'9496'!Q24</f>
        <v>124869159.40342624</v>
      </c>
      <c r="G24" s="26">
        <f>'9496'!R24</f>
        <v>334312985.20011276</v>
      </c>
      <c r="H24" s="47"/>
      <c r="I24" s="47"/>
      <c r="J24" s="47"/>
      <c r="K24" s="27">
        <f>'Fluxo dív. garantidas - RRF'!C24</f>
        <v>6976094.6200000001</v>
      </c>
      <c r="L24" s="27">
        <f>'Fluxo dív. garantidas - RRF'!B24</f>
        <v>41973708.210000001</v>
      </c>
      <c r="M24" s="27">
        <f>'Fluxo dív. garantidas - RRF'!D24</f>
        <v>48949802.829999998</v>
      </c>
      <c r="N24" s="69">
        <f>'Contratos fora RRF'!AN24</f>
        <v>1377490.3510887341</v>
      </c>
      <c r="O24" s="69">
        <f>'Contratos fora RRF'!AM24</f>
        <v>1142021.1247380511</v>
      </c>
      <c r="P24" s="69">
        <f>'Contratos fora RRF'!AO24</f>
        <v>2519511.475826785</v>
      </c>
      <c r="Q24" s="65"/>
      <c r="R24" s="65"/>
      <c r="S24" s="65"/>
      <c r="T24" s="148">
        <f>'Operação a contratar - BID prec'!B23</f>
        <v>0</v>
      </c>
      <c r="U24" s="148">
        <f>'Operação a contratar - BID prec'!C23</f>
        <v>0</v>
      </c>
      <c r="V24" s="148">
        <f>'Operação a contratar - BID prec'!D23</f>
        <v>0</v>
      </c>
      <c r="W24" s="70">
        <f t="shared" si="7"/>
        <v>303634266.87700355</v>
      </c>
      <c r="X24" s="70">
        <f t="shared" si="8"/>
        <v>207868958.75673023</v>
      </c>
      <c r="Y24" s="70">
        <f t="shared" si="0"/>
        <v>511503225.63373375</v>
      </c>
      <c r="AA24">
        <f t="shared" si="1"/>
        <v>2023</v>
      </c>
    </row>
    <row r="25" spans="1:31" x14ac:dyDescent="0.25">
      <c r="A25" s="68">
        <v>45231</v>
      </c>
      <c r="B25" s="25">
        <f>'Art. 9º-A'!J26</f>
        <v>87109969.482324883</v>
      </c>
      <c r="C25" s="25">
        <f>'Art. 9º-A'!K26</f>
        <v>40673537.003403276</v>
      </c>
      <c r="D25" s="25">
        <f>'Art. 9º-A'!I26</f>
        <v>127783506.48572816</v>
      </c>
      <c r="E25" s="26">
        <f>'9496'!P25</f>
        <v>209486690.40238079</v>
      </c>
      <c r="F25" s="26">
        <f>'9496'!Q25</f>
        <v>125539722.45242234</v>
      </c>
      <c r="G25" s="26">
        <f>'9496'!R25</f>
        <v>335026412.85480314</v>
      </c>
      <c r="H25" s="47"/>
      <c r="I25" s="47"/>
      <c r="J25" s="47"/>
      <c r="K25" s="27">
        <f>'Fluxo dív. garantidas - RRF'!C25</f>
        <v>18112490.57</v>
      </c>
      <c r="L25" s="27">
        <f>'Fluxo dív. garantidas - RRF'!B25</f>
        <v>145965413.04000002</v>
      </c>
      <c r="M25" s="27">
        <f>'Fluxo dív. garantidas - RRF'!D25</f>
        <v>164077903.61000001</v>
      </c>
      <c r="N25" s="69">
        <f>'Contratos fora RRF'!AN25</f>
        <v>3836118.8308922737</v>
      </c>
      <c r="O25" s="69">
        <f>'Contratos fora RRF'!AM25</f>
        <v>25721198.569991428</v>
      </c>
      <c r="P25" s="69">
        <f>'Contratos fora RRF'!AO25</f>
        <v>29557317.400883764</v>
      </c>
      <c r="Q25" s="65"/>
      <c r="R25" s="65"/>
      <c r="S25" s="65"/>
      <c r="T25" s="148">
        <f>'Operação a contratar - BID prec'!B24</f>
        <v>0</v>
      </c>
      <c r="U25" s="148">
        <f>'Operação a contratar - BID prec'!C24</f>
        <v>0</v>
      </c>
      <c r="V25" s="148">
        <f>'Operação a contratar - BID prec'!D24</f>
        <v>0</v>
      </c>
      <c r="W25" s="70">
        <f t="shared" si="7"/>
        <v>318545269.28559792</v>
      </c>
      <c r="X25" s="70">
        <f t="shared" si="8"/>
        <v>337899871.06581712</v>
      </c>
      <c r="Y25" s="70">
        <f t="shared" si="0"/>
        <v>656445140.35141504</v>
      </c>
      <c r="AA25">
        <f t="shared" si="1"/>
        <v>2023</v>
      </c>
    </row>
    <row r="26" spans="1:31" x14ac:dyDescent="0.25">
      <c r="A26" s="68">
        <v>45261</v>
      </c>
      <c r="B26" s="25">
        <f>'Art. 9º-A'!J27</f>
        <v>88728533.2607667</v>
      </c>
      <c r="C26" s="25">
        <f>'Art. 9º-A'!K27</f>
        <v>41632173.743815646</v>
      </c>
      <c r="D26" s="25">
        <f>'Art. 9º-A'!I27</f>
        <v>130360707.00458235</v>
      </c>
      <c r="E26" s="26">
        <f>'9496'!P26</f>
        <v>209676409.48319662</v>
      </c>
      <c r="F26" s="26">
        <f>'9496'!Q26</f>
        <v>126345612.51210913</v>
      </c>
      <c r="G26" s="26">
        <f>'9496'!R26</f>
        <v>336022021.99530578</v>
      </c>
      <c r="H26" s="47"/>
      <c r="I26" s="47"/>
      <c r="J26" s="47"/>
      <c r="K26" s="27">
        <f>'Fluxo dív. garantidas - RRF'!C26</f>
        <v>6469179.8399999999</v>
      </c>
      <c r="L26" s="27">
        <f>'Fluxo dív. garantidas - RRF'!B26</f>
        <v>42041239.839999996</v>
      </c>
      <c r="M26" s="27">
        <f>'Fluxo dív. garantidas - RRF'!D26</f>
        <v>48510419.68</v>
      </c>
      <c r="N26" s="69">
        <f>'Contratos fora RRF'!AN26</f>
        <v>628082.58820780797</v>
      </c>
      <c r="O26" s="69">
        <f>'Contratos fora RRF'!AM26</f>
        <v>1146236.347994834</v>
      </c>
      <c r="P26" s="69">
        <f>'Contratos fora RRF'!AO26</f>
        <v>1774318.936202642</v>
      </c>
      <c r="Q26" s="65"/>
      <c r="R26" s="65"/>
      <c r="S26" s="65"/>
      <c r="T26" s="148">
        <f>'Operação a contratar - BID prec'!B25</f>
        <v>0</v>
      </c>
      <c r="U26" s="148">
        <f>'Operação a contratar - BID prec'!C25</f>
        <v>0</v>
      </c>
      <c r="V26" s="148">
        <f>'Operação a contratar - BID prec'!D25</f>
        <v>0</v>
      </c>
      <c r="W26" s="70">
        <f t="shared" si="7"/>
        <v>305502205.17217106</v>
      </c>
      <c r="X26" s="70">
        <f t="shared" si="8"/>
        <v>211165262.4439196</v>
      </c>
      <c r="Y26" s="70">
        <f t="shared" si="0"/>
        <v>516667467.61609066</v>
      </c>
      <c r="AA26">
        <f t="shared" si="1"/>
        <v>2023</v>
      </c>
    </row>
    <row r="27" spans="1:31" x14ac:dyDescent="0.25">
      <c r="A27" s="68">
        <v>45292</v>
      </c>
      <c r="B27" s="25">
        <f>'Art. 9º-A'!J28</f>
        <v>89959740.07078518</v>
      </c>
      <c r="C27" s="25">
        <f>'Art. 9º-A'!K28</f>
        <v>42416907.115611494</v>
      </c>
      <c r="D27" s="25">
        <f>'Art. 9º-A'!I28</f>
        <v>132376647.18639667</v>
      </c>
      <c r="E27" s="26">
        <f>'9496'!P27</f>
        <v>209688766.15259412</v>
      </c>
      <c r="F27" s="26">
        <f>'9496'!Q27</f>
        <v>127029383.98514867</v>
      </c>
      <c r="G27" s="26">
        <f>'9496'!R27</f>
        <v>336718150.13774276</v>
      </c>
      <c r="H27" s="47"/>
      <c r="I27" s="47"/>
      <c r="J27" s="47"/>
      <c r="K27" s="27">
        <f>'Fluxo dív. garantidas - RRF'!C27</f>
        <v>6782358.8500000006</v>
      </c>
      <c r="L27" s="27">
        <f>'Fluxo dív. garantidas - RRF'!B27</f>
        <v>42067392.159999996</v>
      </c>
      <c r="M27" s="27">
        <f>'Fluxo dív. garantidas - RRF'!D27</f>
        <v>48849751.009999998</v>
      </c>
      <c r="N27" s="69">
        <f>'Contratos fora RRF'!AN27</f>
        <v>663199.15290342306</v>
      </c>
      <c r="O27" s="69">
        <f>'Contratos fora RRF'!AM27</f>
        <v>1148396.994054642</v>
      </c>
      <c r="P27" s="69">
        <f>'Contratos fora RRF'!AO27</f>
        <v>1811596.1469580648</v>
      </c>
      <c r="Q27" s="65"/>
      <c r="R27" s="65"/>
      <c r="S27" s="65"/>
      <c r="T27" s="148">
        <f>'Operação a contratar - BID prec'!B26</f>
        <v>0</v>
      </c>
      <c r="U27" s="148">
        <f>'Operação a contratar - BID prec'!C26</f>
        <v>0</v>
      </c>
      <c r="V27" s="148">
        <f>'Operação a contratar - BID prec'!D26</f>
        <v>0</v>
      </c>
      <c r="W27" s="70">
        <f t="shared" si="7"/>
        <v>307094064.22628278</v>
      </c>
      <c r="X27" s="70">
        <f t="shared" si="8"/>
        <v>212662080.2548148</v>
      </c>
      <c r="Y27" s="70">
        <f t="shared" si="0"/>
        <v>519756144.48109758</v>
      </c>
      <c r="AA27">
        <f t="shared" si="1"/>
        <v>2024</v>
      </c>
    </row>
    <row r="28" spans="1:31" x14ac:dyDescent="0.25">
      <c r="A28" s="68">
        <v>45323</v>
      </c>
      <c r="B28" s="25">
        <f>'Art. 9º-A'!J29</f>
        <v>91035115.641107202</v>
      </c>
      <c r="C28" s="25">
        <f>'Art. 9º-A'!K29</f>
        <v>43134832.189791977</v>
      </c>
      <c r="D28" s="25">
        <f>'Art. 9º-A'!I29</f>
        <v>134169947.83089918</v>
      </c>
      <c r="E28" s="26">
        <f>'9496'!P28</f>
        <v>209727044.71886379</v>
      </c>
      <c r="F28" s="26">
        <f>'9496'!Q28</f>
        <v>127737062.38493901</v>
      </c>
      <c r="G28" s="26">
        <f>'9496'!R28</f>
        <v>337464107.1038028</v>
      </c>
      <c r="H28" s="47"/>
      <c r="I28" s="47"/>
      <c r="J28" s="47"/>
      <c r="K28" s="27">
        <f>'Fluxo dív. garantidas - RRF'!C28</f>
        <v>6700094.1900000004</v>
      </c>
      <c r="L28" s="27">
        <f>'Fluxo dív. garantidas - RRF'!B28</f>
        <v>42093635.630000003</v>
      </c>
      <c r="M28" s="27">
        <f>'Fluxo dív. garantidas - RRF'!D28</f>
        <v>48793729.82</v>
      </c>
      <c r="N28" s="69">
        <f>'Contratos fora RRF'!AN28</f>
        <v>656846.95543805498</v>
      </c>
      <c r="O28" s="69">
        <f>'Contratos fora RRF'!AM28</f>
        <v>1150455.398929476</v>
      </c>
      <c r="P28" s="69">
        <f>'Contratos fora RRF'!AO28</f>
        <v>1807302.3543675311</v>
      </c>
      <c r="Q28" s="65"/>
      <c r="R28" s="65"/>
      <c r="S28" s="65"/>
      <c r="T28" s="148">
        <f>'Operação a contratar - BID prec'!B27</f>
        <v>0</v>
      </c>
      <c r="U28" s="148">
        <f>'Operação a contratar - BID prec'!C27</f>
        <v>0</v>
      </c>
      <c r="V28" s="148">
        <f>'Operação a contratar - BID prec'!D27</f>
        <v>0</v>
      </c>
      <c r="W28" s="70">
        <f t="shared" si="7"/>
        <v>308119101.50540906</v>
      </c>
      <c r="X28" s="70">
        <f t="shared" si="8"/>
        <v>214115985.60366046</v>
      </c>
      <c r="Y28" s="70">
        <f t="shared" si="0"/>
        <v>522235087.10906953</v>
      </c>
      <c r="AA28">
        <f t="shared" si="1"/>
        <v>2024</v>
      </c>
    </row>
    <row r="29" spans="1:31" x14ac:dyDescent="0.25">
      <c r="A29" s="68">
        <v>45352</v>
      </c>
      <c r="B29" s="25">
        <f>'Art. 9º-A'!J30</f>
        <v>92164888.178425044</v>
      </c>
      <c r="C29" s="25">
        <f>'Art. 9º-A'!K30</f>
        <v>43885028.229065329</v>
      </c>
      <c r="D29" s="25">
        <f>'Art. 9º-A'!I30</f>
        <v>136049916.40749037</v>
      </c>
      <c r="E29" s="26">
        <f>'9496'!P29</f>
        <v>210047175.31931394</v>
      </c>
      <c r="F29" s="26">
        <f>'9496'!Q29</f>
        <v>128616536.80531102</v>
      </c>
      <c r="G29" s="26">
        <f>'9496'!R29</f>
        <v>338663712.12462497</v>
      </c>
      <c r="H29" s="47"/>
      <c r="I29" s="47"/>
      <c r="J29" s="47"/>
      <c r="K29" s="27">
        <f>'Fluxo dív. garantidas - RRF'!C29</f>
        <v>21624483.02</v>
      </c>
      <c r="L29" s="27">
        <f>'Fluxo dív. garantidas - RRF'!B29</f>
        <v>141840411.47</v>
      </c>
      <c r="M29" s="27">
        <f>'Fluxo dív. garantidas - RRF'!D29</f>
        <v>163464894.49000001</v>
      </c>
      <c r="N29" s="69">
        <f>'Contratos fora RRF'!AN29</f>
        <v>609383.20639500592</v>
      </c>
      <c r="O29" s="69">
        <f>'Contratos fora RRF'!AM29</f>
        <v>1152558.301375563</v>
      </c>
      <c r="P29" s="69">
        <f>'Contratos fora RRF'!AO29</f>
        <v>1761941.50777057</v>
      </c>
      <c r="Q29" s="65"/>
      <c r="R29" s="65"/>
      <c r="S29" s="65"/>
      <c r="T29" s="148">
        <f>'Operação a contratar - BID prec'!B28</f>
        <v>0</v>
      </c>
      <c r="U29" s="148">
        <f>'Operação a contratar - BID prec'!C28</f>
        <v>0</v>
      </c>
      <c r="V29" s="148">
        <f>'Operação a contratar - BID prec'!D28</f>
        <v>0</v>
      </c>
      <c r="W29" s="70">
        <f t="shared" si="7"/>
        <v>324445929.72413397</v>
      </c>
      <c r="X29" s="70">
        <f t="shared" si="8"/>
        <v>315494534.80575192</v>
      </c>
      <c r="Y29" s="70">
        <f t="shared" si="0"/>
        <v>639940464.52988589</v>
      </c>
      <c r="AA29">
        <f t="shared" si="1"/>
        <v>2024</v>
      </c>
      <c r="AC29" s="6">
        <f t="shared" si="2"/>
        <v>0</v>
      </c>
      <c r="AD29" s="6">
        <f t="shared" si="3"/>
        <v>0</v>
      </c>
      <c r="AE29" s="6">
        <f t="shared" si="4"/>
        <v>0</v>
      </c>
    </row>
    <row r="30" spans="1:31" x14ac:dyDescent="0.25">
      <c r="A30" s="68">
        <v>45383</v>
      </c>
      <c r="B30" s="25">
        <f>'Art. 9º-A'!J31</f>
        <v>93484041.69286637</v>
      </c>
      <c r="C30" s="25">
        <f>'Art. 9º-A'!K31</f>
        <v>44732529.751195982</v>
      </c>
      <c r="D30" s="25">
        <f>'Art. 9º-A'!I31</f>
        <v>138216571.44406235</v>
      </c>
      <c r="E30" s="26">
        <f>'9496'!P30</f>
        <v>209799319.59646749</v>
      </c>
      <c r="F30" s="26">
        <f>'9496'!Q30</f>
        <v>129134952.3906202</v>
      </c>
      <c r="G30" s="26">
        <f>'9496'!R30</f>
        <v>338934271.98708773</v>
      </c>
      <c r="H30" s="47"/>
      <c r="I30" s="47"/>
      <c r="J30" s="47"/>
      <c r="K30" s="27">
        <f>'Fluxo dív. garantidas - RRF'!C30</f>
        <v>6537083.3300000001</v>
      </c>
      <c r="L30" s="27">
        <f>'Fluxo dív. garantidas - RRF'!B30</f>
        <v>42145840.049999997</v>
      </c>
      <c r="M30" s="27">
        <f>'Fluxo dív. garantidas - RRF'!D30</f>
        <v>48682923.379999995</v>
      </c>
      <c r="N30" s="69">
        <f>'Contratos fora RRF'!AN30</f>
        <v>1242461.8533043093</v>
      </c>
      <c r="O30" s="69">
        <f>'Contratos fora RRF'!AM30</f>
        <v>1154732.9454756379</v>
      </c>
      <c r="P30" s="69">
        <f>'Contratos fora RRF'!AO30</f>
        <v>2397194.7987799468</v>
      </c>
      <c r="Q30" s="65"/>
      <c r="R30" s="65"/>
      <c r="S30" s="65"/>
      <c r="T30" s="148">
        <f>'Operação a contratar - BID prec'!B29</f>
        <v>34162631.506849311</v>
      </c>
      <c r="U30" s="148">
        <f>'Operação a contratar - BID prec'!C29</f>
        <v>0</v>
      </c>
      <c r="V30" s="148">
        <f>'Operação a contratar - BID prec'!D29</f>
        <v>34162631.506849311</v>
      </c>
      <c r="W30" s="70">
        <f t="shared" si="7"/>
        <v>345225537.97948748</v>
      </c>
      <c r="X30" s="70">
        <f t="shared" si="8"/>
        <v>217168055.13729179</v>
      </c>
      <c r="Y30" s="70">
        <f t="shared" si="0"/>
        <v>562393593.11677933</v>
      </c>
      <c r="AA30">
        <f t="shared" si="1"/>
        <v>2024</v>
      </c>
      <c r="AC30" s="6">
        <f t="shared" si="2"/>
        <v>0</v>
      </c>
      <c r="AD30" s="6">
        <f t="shared" si="3"/>
        <v>0</v>
      </c>
      <c r="AE30" s="6">
        <f t="shared" si="4"/>
        <v>0</v>
      </c>
    </row>
    <row r="31" spans="1:31" x14ac:dyDescent="0.25">
      <c r="A31" s="68">
        <v>45413</v>
      </c>
      <c r="B31" s="25">
        <f>'Art. 9º-A'!J32</f>
        <v>94530800.629431039</v>
      </c>
      <c r="C31" s="25">
        <f>'Art. 9º-A'!K32</f>
        <v>45456690.682259232</v>
      </c>
      <c r="D31" s="25">
        <f>'Art. 9º-A'!I32</f>
        <v>139987491.31169027</v>
      </c>
      <c r="E31" s="26">
        <f>'9496'!P31</f>
        <v>209802667.53239325</v>
      </c>
      <c r="F31" s="26">
        <f>'9496'!Q31</f>
        <v>129855665.62470478</v>
      </c>
      <c r="G31" s="26">
        <f>'9496'!R31</f>
        <v>339658333.15709805</v>
      </c>
      <c r="H31" s="47"/>
      <c r="I31" s="47"/>
      <c r="J31" s="47"/>
      <c r="K31" s="27">
        <f>'Fluxo dív. garantidas - RRF'!C31</f>
        <v>16879067.850000001</v>
      </c>
      <c r="L31" s="27">
        <f>'Fluxo dív. garantidas - RRF'!B31</f>
        <v>146684343.82999998</v>
      </c>
      <c r="M31" s="27">
        <f>'Fluxo dív. garantidas - RRF'!D31</f>
        <v>163563411.68000001</v>
      </c>
      <c r="N31" s="69">
        <f>'Contratos fora RRF'!AN31</f>
        <v>3758770.101840266</v>
      </c>
      <c r="O31" s="69">
        <f>'Contratos fora RRF'!AM31</f>
        <v>26287224.341370765</v>
      </c>
      <c r="P31" s="69">
        <f>'Contratos fora RRF'!AO31</f>
        <v>30045994.443211004</v>
      </c>
      <c r="Q31" s="65"/>
      <c r="R31" s="65"/>
      <c r="S31" s="65"/>
      <c r="T31" s="148">
        <f>'Operação a contratar - BID prec'!B30</f>
        <v>0</v>
      </c>
      <c r="U31" s="148">
        <f>'Operação a contratar - BID prec'!C30</f>
        <v>0</v>
      </c>
      <c r="V31" s="148">
        <f>'Operação a contratar - BID prec'!D30</f>
        <v>0</v>
      </c>
      <c r="W31" s="70">
        <f t="shared" si="7"/>
        <v>324971306.11366457</v>
      </c>
      <c r="X31" s="70">
        <f t="shared" si="8"/>
        <v>348283924.47833478</v>
      </c>
      <c r="Y31" s="70">
        <f t="shared" si="0"/>
        <v>673255230.59199929</v>
      </c>
      <c r="AA31">
        <f t="shared" si="1"/>
        <v>2024</v>
      </c>
      <c r="AC31" s="6">
        <f t="shared" si="2"/>
        <v>0</v>
      </c>
      <c r="AD31" s="6">
        <f t="shared" si="3"/>
        <v>0</v>
      </c>
      <c r="AE31" s="6">
        <f t="shared" si="4"/>
        <v>0</v>
      </c>
    </row>
    <row r="32" spans="1:31" x14ac:dyDescent="0.25">
      <c r="A32" s="68">
        <v>45444</v>
      </c>
      <c r="B32" s="25">
        <f>'Art. 9º-A'!J33</f>
        <v>95927950.217470035</v>
      </c>
      <c r="C32" s="25">
        <f>'Art. 9º-A'!K33</f>
        <v>46356599.268773958</v>
      </c>
      <c r="D32" s="25">
        <f>'Art. 9º-A'!I33</f>
        <v>142284549.48624399</v>
      </c>
      <c r="E32" s="26">
        <f>'9496'!P32</f>
        <v>210068084.53440094</v>
      </c>
      <c r="F32" s="26">
        <f>'9496'!Q32</f>
        <v>130701039.0928342</v>
      </c>
      <c r="G32" s="26">
        <f>'9496'!R32</f>
        <v>340769123.62723517</v>
      </c>
      <c r="H32" s="47"/>
      <c r="I32" s="47"/>
      <c r="J32" s="47"/>
      <c r="K32" s="27">
        <f>'Fluxo dív. garantidas - RRF'!C32</f>
        <v>6690223.96</v>
      </c>
      <c r="L32" s="27">
        <f>'Fluxo dív. garantidas - RRF'!B32</f>
        <v>42197541.510000005</v>
      </c>
      <c r="M32" s="27">
        <f>'Fluxo dív. garantidas - RRF'!D32</f>
        <v>48887765.469999999</v>
      </c>
      <c r="N32" s="69">
        <f>'Contratos fora RRF'!AN32</f>
        <v>671942.98951777001</v>
      </c>
      <c r="O32" s="69">
        <f>'Contratos fora RRF'!AM32</f>
        <v>1159007.4861797332</v>
      </c>
      <c r="P32" s="69">
        <f>'Contratos fora RRF'!AO32</f>
        <v>1830950.4756975041</v>
      </c>
      <c r="Q32" s="65"/>
      <c r="R32" s="65"/>
      <c r="S32" s="65"/>
      <c r="T32" s="148">
        <f>'Operação a contratar - BID prec'!B31</f>
        <v>0</v>
      </c>
      <c r="U32" s="148">
        <f>'Operação a contratar - BID prec'!C31</f>
        <v>0</v>
      </c>
      <c r="V32" s="148">
        <f>'Operação a contratar - BID prec'!D31</f>
        <v>0</v>
      </c>
      <c r="W32" s="70">
        <f t="shared" si="7"/>
        <v>313358201.70138872</v>
      </c>
      <c r="X32" s="70">
        <f t="shared" si="8"/>
        <v>220414187.35778791</v>
      </c>
      <c r="Y32" s="70">
        <f t="shared" si="0"/>
        <v>533772389.05917662</v>
      </c>
      <c r="AA32">
        <f t="shared" si="1"/>
        <v>2024</v>
      </c>
      <c r="AC32" s="6">
        <f t="shared" si="2"/>
        <v>0</v>
      </c>
      <c r="AD32" s="6">
        <f t="shared" si="3"/>
        <v>0</v>
      </c>
      <c r="AE32" s="6">
        <f t="shared" si="4"/>
        <v>0</v>
      </c>
    </row>
    <row r="33" spans="1:31" x14ac:dyDescent="0.25">
      <c r="A33" s="68">
        <v>45474</v>
      </c>
      <c r="B33" s="25">
        <f>'Art. 9º-A'!J34</f>
        <v>97005339.777317405</v>
      </c>
      <c r="C33" s="25">
        <f>'Art. 9º-A'!K34</f>
        <v>47109383.110994905</v>
      </c>
      <c r="D33" s="25">
        <f>'Art. 9º-A'!I34</f>
        <v>144114722.88831231</v>
      </c>
      <c r="E33" s="26">
        <f>'9496'!P33</f>
        <v>210012234.48591954</v>
      </c>
      <c r="F33" s="26">
        <f>'9496'!Q33</f>
        <v>131396471.03868696</v>
      </c>
      <c r="G33" s="26">
        <f>'9496'!R33</f>
        <v>341408705.52460647</v>
      </c>
      <c r="H33" s="47"/>
      <c r="I33" s="47"/>
      <c r="J33" s="47"/>
      <c r="K33" s="27">
        <f>'Fluxo dív. garantidas - RRF'!C33</f>
        <v>5773221.6799999997</v>
      </c>
      <c r="L33" s="27">
        <f>'Fluxo dív. garantidas - RRF'!B33</f>
        <v>42222794.149999999</v>
      </c>
      <c r="M33" s="27">
        <f>'Fluxo dív. garantidas - RRF'!D33</f>
        <v>47996015.829999998</v>
      </c>
      <c r="N33" s="69">
        <f>'Contratos fora RRF'!AN33</f>
        <v>564508.22157865297</v>
      </c>
      <c r="O33" s="69">
        <f>'Contratos fora RRF'!AM33</f>
        <v>1161241.9507216038</v>
      </c>
      <c r="P33" s="69">
        <f>'Contratos fora RRF'!AO33</f>
        <v>1725750.172300257</v>
      </c>
      <c r="Q33" s="65"/>
      <c r="R33" s="65"/>
      <c r="S33" s="65"/>
      <c r="T33" s="148">
        <f>'Operação a contratar - BID prec'!B32</f>
        <v>0</v>
      </c>
      <c r="U33" s="148">
        <f>'Operação a contratar - BID prec'!C32</f>
        <v>0</v>
      </c>
      <c r="V33" s="148">
        <f>'Operação a contratar - BID prec'!D32</f>
        <v>0</v>
      </c>
      <c r="W33" s="70">
        <f t="shared" si="7"/>
        <v>313355304.1648156</v>
      </c>
      <c r="X33" s="70">
        <f t="shared" si="8"/>
        <v>221889890.25040346</v>
      </c>
      <c r="Y33" s="70">
        <f t="shared" si="0"/>
        <v>535245194.41521907</v>
      </c>
      <c r="AA33">
        <f t="shared" si="1"/>
        <v>2024</v>
      </c>
      <c r="AC33" s="6">
        <f t="shared" si="2"/>
        <v>0</v>
      </c>
      <c r="AD33" s="6">
        <f t="shared" si="3"/>
        <v>0</v>
      </c>
      <c r="AE33" s="6">
        <f t="shared" si="4"/>
        <v>0</v>
      </c>
    </row>
    <row r="34" spans="1:31" x14ac:dyDescent="0.25">
      <c r="A34" s="68">
        <v>45505</v>
      </c>
      <c r="B34" s="25">
        <f>'Art. 9º-A'!J35</f>
        <v>98056140.9311672</v>
      </c>
      <c r="C34" s="25">
        <f>'Art. 9º-A'!K35</f>
        <v>47855891.98525171</v>
      </c>
      <c r="D34" s="25">
        <f>'Art. 9º-A'!I35</f>
        <v>145912032.91641891</v>
      </c>
      <c r="E34" s="26">
        <f>'9496'!P34</f>
        <v>209949891.36083668</v>
      </c>
      <c r="F34" s="26">
        <f>'9496'!Q34</f>
        <v>132070762.02292641</v>
      </c>
      <c r="G34" s="26">
        <f>'9496'!R34</f>
        <v>342020653.38376307</v>
      </c>
      <c r="H34" s="47"/>
      <c r="I34" s="47"/>
      <c r="J34" s="47"/>
      <c r="K34" s="27">
        <f>'Fluxo dív. garantidas - RRF'!C34</f>
        <v>6208612.6400000006</v>
      </c>
      <c r="L34" s="27">
        <f>'Fluxo dív. garantidas - RRF'!B34</f>
        <v>42249230.789999999</v>
      </c>
      <c r="M34" s="27">
        <f>'Fluxo dív. garantidas - RRF'!D34</f>
        <v>48457843.43</v>
      </c>
      <c r="N34" s="69">
        <f>'Contratos fora RRF'!AN34</f>
        <v>618982.76675394597</v>
      </c>
      <c r="O34" s="69">
        <f>'Contratos fora RRF'!AM34</f>
        <v>1163454.938701936</v>
      </c>
      <c r="P34" s="69">
        <f>'Contratos fora RRF'!AO34</f>
        <v>1782437.705455882</v>
      </c>
      <c r="Q34" s="73"/>
      <c r="R34" s="73"/>
      <c r="S34" s="73"/>
      <c r="T34" s="148">
        <f>'Operação a contratar - BID prec'!B33</f>
        <v>0</v>
      </c>
      <c r="U34" s="148">
        <f>'Operação a contratar - BID prec'!C33</f>
        <v>0</v>
      </c>
      <c r="V34" s="148">
        <f>'Operação a contratar - BID prec'!D33</f>
        <v>0</v>
      </c>
      <c r="W34" s="70">
        <f t="shared" si="7"/>
        <v>314833627.69875783</v>
      </c>
      <c r="X34" s="70">
        <f t="shared" si="8"/>
        <v>223339339.73688006</v>
      </c>
      <c r="Y34" s="70">
        <f t="shared" si="0"/>
        <v>538172967.43563795</v>
      </c>
      <c r="AA34">
        <f t="shared" si="1"/>
        <v>2024</v>
      </c>
      <c r="AC34" s="6">
        <f t="shared" si="2"/>
        <v>0</v>
      </c>
      <c r="AD34" s="6">
        <f t="shared" si="3"/>
        <v>0</v>
      </c>
      <c r="AE34" s="6">
        <f t="shared" si="4"/>
        <v>0</v>
      </c>
    </row>
    <row r="35" spans="1:31" x14ac:dyDescent="0.25">
      <c r="A35" s="68">
        <v>45536</v>
      </c>
      <c r="B35" s="25">
        <f>'Art. 9º-A'!J36</f>
        <v>99188429.529950321</v>
      </c>
      <c r="C35" s="25">
        <f>'Art. 9º-A'!K36</f>
        <v>48649005.548113614</v>
      </c>
      <c r="D35" s="25">
        <f>'Art. 9º-A'!I36</f>
        <v>147837435.07806394</v>
      </c>
      <c r="E35" s="26">
        <f>'9496'!P35</f>
        <v>210319548.7483246</v>
      </c>
      <c r="F35" s="26">
        <f>'9496'!Q35</f>
        <v>133000708.67253697</v>
      </c>
      <c r="G35" s="26">
        <f>'9496'!R35</f>
        <v>343320257.4208616</v>
      </c>
      <c r="H35" s="47"/>
      <c r="I35" s="47"/>
      <c r="J35" s="47"/>
      <c r="K35" s="27">
        <f>'Fluxo dív. garantidas - RRF'!C35</f>
        <v>21331606.240000002</v>
      </c>
      <c r="L35" s="27">
        <f>'Fluxo dív. garantidas - RRF'!B35</f>
        <v>153512920.43000001</v>
      </c>
      <c r="M35" s="27">
        <f>'Fluxo dív. garantidas - RRF'!D35</f>
        <v>174844526.66999999</v>
      </c>
      <c r="N35" s="69">
        <f>'Contratos fora RRF'!AN35</f>
        <v>632155.86450499098</v>
      </c>
      <c r="O35" s="69">
        <f>'Contratos fora RRF'!AM35</f>
        <v>1165642.1170342779</v>
      </c>
      <c r="P35" s="28">
        <f>'Contratos fora RRF'!AO35</f>
        <v>1797797.981539269</v>
      </c>
      <c r="Q35" s="30"/>
      <c r="R35" s="30"/>
      <c r="S35" s="30"/>
      <c r="T35" s="148">
        <f>'Operação a contratar - BID prec'!B34</f>
        <v>0</v>
      </c>
      <c r="U35" s="148">
        <f>'Operação a contratar - BID prec'!C34</f>
        <v>0</v>
      </c>
      <c r="V35" s="148">
        <f>'Operação a contratar - BID prec'!D34</f>
        <v>0</v>
      </c>
      <c r="W35" s="70">
        <f t="shared" si="7"/>
        <v>331471740.3827799</v>
      </c>
      <c r="X35" s="70">
        <f t="shared" si="8"/>
        <v>336328276.76768482</v>
      </c>
      <c r="Y35" s="70">
        <f t="shared" si="0"/>
        <v>667800017.15046477</v>
      </c>
      <c r="AA35">
        <f t="shared" si="1"/>
        <v>2024</v>
      </c>
      <c r="AC35" s="6">
        <f t="shared" si="2"/>
        <v>0</v>
      </c>
      <c r="AD35" s="6">
        <f t="shared" si="3"/>
        <v>0</v>
      </c>
      <c r="AE35" s="6">
        <f t="shared" si="4"/>
        <v>0</v>
      </c>
    </row>
    <row r="36" spans="1:31" x14ac:dyDescent="0.25">
      <c r="A36" s="68">
        <v>45566</v>
      </c>
      <c r="B36" s="25">
        <f>'Art. 9º-A'!J37</f>
        <v>100625517.43830863</v>
      </c>
      <c r="C36" s="25">
        <f>'Art. 9º-A'!K37</f>
        <v>49599457.970983058</v>
      </c>
      <c r="D36" s="25">
        <f>'Art. 9º-A'!I37</f>
        <v>150224975.40929168</v>
      </c>
      <c r="E36" s="26">
        <f>'9496'!P36</f>
        <v>210310934.04475427</v>
      </c>
      <c r="F36" s="26">
        <f>'9496'!Q36</f>
        <v>133743151.39588393</v>
      </c>
      <c r="G36" s="26">
        <f>'9496'!R36</f>
        <v>344054085.44063818</v>
      </c>
      <c r="H36" s="47"/>
      <c r="I36" s="47"/>
      <c r="J36" s="47"/>
      <c r="K36" s="27">
        <f>'Fluxo dív. garantidas - RRF'!C36</f>
        <v>5698636.4000000004</v>
      </c>
      <c r="L36" s="27">
        <f>'Fluxo dív. garantidas - RRF'!B36</f>
        <v>53337674.100000001</v>
      </c>
      <c r="M36" s="27">
        <f>'Fluxo dív. garantidas - RRF'!D36</f>
        <v>59036310.5</v>
      </c>
      <c r="N36" s="69">
        <f>'Contratos fora RRF'!AN36</f>
        <v>1068624.9463597382</v>
      </c>
      <c r="O36" s="69">
        <f>'Contratos fora RRF'!AM36</f>
        <v>1167908.0061222441</v>
      </c>
      <c r="P36" s="28">
        <f>'Contratos fora RRF'!AO36</f>
        <v>2236532.9524819818</v>
      </c>
      <c r="Q36" s="30"/>
      <c r="R36" s="30"/>
      <c r="S36" s="30"/>
      <c r="T36" s="148">
        <f>'Operação a contratar - BID prec'!B35</f>
        <v>35268110.95890411</v>
      </c>
      <c r="U36" s="148">
        <f>'Operação a contratar - BID prec'!C35</f>
        <v>0</v>
      </c>
      <c r="V36" s="148">
        <f>'Operação a contratar - BID prec'!D35</f>
        <v>35268110.95890411</v>
      </c>
      <c r="W36" s="70">
        <f t="shared" si="7"/>
        <v>352971823.78832668</v>
      </c>
      <c r="X36" s="70">
        <f t="shared" si="8"/>
        <v>237848191.47298923</v>
      </c>
      <c r="Y36" s="70">
        <f t="shared" si="0"/>
        <v>590820015.26131594</v>
      </c>
      <c r="AA36">
        <f t="shared" si="1"/>
        <v>2024</v>
      </c>
      <c r="AC36" s="6">
        <f t="shared" si="2"/>
        <v>0</v>
      </c>
      <c r="AD36" s="6">
        <f t="shared" si="3"/>
        <v>0</v>
      </c>
      <c r="AE36" s="6">
        <f t="shared" si="4"/>
        <v>0</v>
      </c>
    </row>
    <row r="37" spans="1:31" x14ac:dyDescent="0.25">
      <c r="A37" s="68">
        <v>45597</v>
      </c>
      <c r="B37" s="25">
        <f>'Art. 9º-A'!J38</f>
        <v>101737924.01721643</v>
      </c>
      <c r="C37" s="25">
        <f>'Art. 9º-A'!K38</f>
        <v>50397740.425077304</v>
      </c>
      <c r="D37" s="25">
        <f>'Art. 9º-A'!I38</f>
        <v>152135664.44229373</v>
      </c>
      <c r="E37" s="26">
        <f>'9496'!P37</f>
        <v>210348675.12090719</v>
      </c>
      <c r="F37" s="26">
        <f>'9496'!Q37</f>
        <v>134475269.32293633</v>
      </c>
      <c r="G37" s="26">
        <f>'9496'!R37</f>
        <v>344823944.44384348</v>
      </c>
      <c r="H37" s="47"/>
      <c r="I37" s="47"/>
      <c r="J37" s="47"/>
      <c r="K37" s="27">
        <f>'Fluxo dív. garantidas - RRF'!C37</f>
        <v>16722663.139999999</v>
      </c>
      <c r="L37" s="27">
        <f>'Fluxo dív. garantidas - RRF'!B37</f>
        <v>158410237.63999999</v>
      </c>
      <c r="M37" s="27">
        <f>'Fluxo dív. garantidas - RRF'!D37</f>
        <v>175132900.78</v>
      </c>
      <c r="N37" s="69">
        <f>'Contratos fora RRF'!AN37</f>
        <v>3824090.1136594978</v>
      </c>
      <c r="O37" s="69">
        <f>'Contratos fora RRF'!AM37</f>
        <v>26886898.662533991</v>
      </c>
      <c r="P37" s="28">
        <f>'Contratos fora RRF'!AO37</f>
        <v>30710988.776193433</v>
      </c>
      <c r="Q37" s="30"/>
      <c r="R37" s="30"/>
      <c r="S37" s="30"/>
      <c r="T37" s="148">
        <f>'Operação a contratar - BID prec'!B36</f>
        <v>0</v>
      </c>
      <c r="U37" s="148">
        <f>'Operação a contratar - BID prec'!C36</f>
        <v>0</v>
      </c>
      <c r="V37" s="148">
        <f>'Operação a contratar - BID prec'!D36</f>
        <v>0</v>
      </c>
      <c r="W37" s="70">
        <f t="shared" si="7"/>
        <v>332633352.39178312</v>
      </c>
      <c r="X37" s="70">
        <f t="shared" si="8"/>
        <v>370170146.0505476</v>
      </c>
      <c r="Y37" s="70">
        <f t="shared" si="0"/>
        <v>702803498.44233072</v>
      </c>
      <c r="AA37">
        <f t="shared" si="1"/>
        <v>2024</v>
      </c>
      <c r="AC37" s="6">
        <f t="shared" si="2"/>
        <v>0</v>
      </c>
      <c r="AD37" s="6">
        <f t="shared" si="3"/>
        <v>0</v>
      </c>
      <c r="AE37" s="6">
        <f t="shared" si="4"/>
        <v>0</v>
      </c>
    </row>
    <row r="38" spans="1:31" x14ac:dyDescent="0.25">
      <c r="A38" s="68">
        <v>45627</v>
      </c>
      <c r="B38" s="25">
        <f>'Art. 9º-A'!J39</f>
        <v>103207727.7129074</v>
      </c>
      <c r="C38" s="25">
        <f>'Art. 9º-A'!K39</f>
        <v>51381095.88580808</v>
      </c>
      <c r="D38" s="25">
        <f>'Art. 9º-A'!I39</f>
        <v>154588823.59871548</v>
      </c>
      <c r="E38" s="26">
        <f>'9496'!P38</f>
        <v>210553476.22680816</v>
      </c>
      <c r="F38" s="26">
        <f>'9496'!Q38</f>
        <v>135366375.66532284</v>
      </c>
      <c r="G38" s="26">
        <f>'9496'!R38</f>
        <v>345919851.89213097</v>
      </c>
      <c r="H38" s="47"/>
      <c r="I38" s="47"/>
      <c r="J38" s="47"/>
      <c r="K38" s="27">
        <f>'Fluxo dív. garantidas - RRF'!C38</f>
        <v>5385036.3700000001</v>
      </c>
      <c r="L38" s="27">
        <f>'Fluxo dív. garantidas - RRF'!B38</f>
        <v>53407849.289999992</v>
      </c>
      <c r="M38" s="27">
        <f>'Fluxo dív. garantidas - RRF'!D38</f>
        <v>58792885.659999996</v>
      </c>
      <c r="N38" s="69">
        <f>'Contratos fora RRF'!AN38</f>
        <v>536272.91518625699</v>
      </c>
      <c r="O38" s="69">
        <f>'Contratos fora RRF'!AM38</f>
        <v>1172284.6132781249</v>
      </c>
      <c r="P38" s="28">
        <f>'Contratos fora RRF'!AO38</f>
        <v>1708557.528464382</v>
      </c>
      <c r="Q38" s="30"/>
      <c r="R38" s="30"/>
      <c r="S38" s="30"/>
      <c r="T38" s="148">
        <f>'Operação a contratar - BID prec'!B37</f>
        <v>0</v>
      </c>
      <c r="U38" s="148">
        <f>'Operação a contratar - BID prec'!C37</f>
        <v>0</v>
      </c>
      <c r="V38" s="148">
        <f>'Operação a contratar - BID prec'!D37</f>
        <v>0</v>
      </c>
      <c r="W38" s="70">
        <f t="shared" si="7"/>
        <v>319682513.22490185</v>
      </c>
      <c r="X38" s="70">
        <f t="shared" si="8"/>
        <v>241327605.45440903</v>
      </c>
      <c r="Y38" s="70">
        <f t="shared" si="0"/>
        <v>561010118.67931092</v>
      </c>
      <c r="AA38">
        <f t="shared" si="1"/>
        <v>2024</v>
      </c>
      <c r="AC38" s="6">
        <f t="shared" si="2"/>
        <v>0</v>
      </c>
      <c r="AD38" s="6">
        <f t="shared" si="3"/>
        <v>0</v>
      </c>
      <c r="AE38" s="6">
        <f t="shared" si="4"/>
        <v>0</v>
      </c>
    </row>
    <row r="39" spans="1:31" x14ac:dyDescent="0.25">
      <c r="A39" s="68">
        <v>45658</v>
      </c>
      <c r="B39" s="25">
        <f>'Art. 9º-A'!J40</f>
        <v>104296629.90233855</v>
      </c>
      <c r="C39" s="25">
        <f>'Art. 9º-A'!K40</f>
        <v>52182869.973822877</v>
      </c>
      <c r="D39" s="25">
        <f>'Art. 9º-A'!I40</f>
        <v>156479499.87616143</v>
      </c>
      <c r="E39" s="26">
        <f>'9496'!P39</f>
        <v>210373213.85836154</v>
      </c>
      <c r="F39" s="26">
        <f>'9496'!Q39</f>
        <v>135992754.41150314</v>
      </c>
      <c r="G39" s="26">
        <f>'9496'!R39</f>
        <v>346365968.26986468</v>
      </c>
      <c r="H39" s="47"/>
      <c r="I39" s="47"/>
      <c r="J39" s="47"/>
      <c r="K39" s="27">
        <f>'Fluxo dív. garantidas - RRF'!C39</f>
        <v>5636136.0899999999</v>
      </c>
      <c r="L39" s="27">
        <f>'Fluxo dív. garantidas - RRF'!B39</f>
        <v>53442246.659999996</v>
      </c>
      <c r="M39" s="27">
        <f>'Fluxo dív. garantidas - RRF'!D39</f>
        <v>59078382.75</v>
      </c>
      <c r="N39" s="69">
        <f>'Contratos fora RRF'!AN39</f>
        <v>567950.72420800198</v>
      </c>
      <c r="O39" s="69">
        <f>'Contratos fora RRF'!AM39</f>
        <v>1174546.5792554822</v>
      </c>
      <c r="P39" s="28">
        <f>'Contratos fora RRF'!AO39</f>
        <v>1742497.3034634842</v>
      </c>
      <c r="Q39" s="30"/>
      <c r="R39" s="30"/>
      <c r="S39" s="30"/>
      <c r="T39" s="148">
        <f>'Operação a contratar - BID prec'!B38</f>
        <v>0</v>
      </c>
      <c r="U39" s="148">
        <f>'Operação a contratar - BID prec'!C38</f>
        <v>0</v>
      </c>
      <c r="V39" s="148">
        <f>'Operação a contratar - BID prec'!D38</f>
        <v>0</v>
      </c>
      <c r="W39" s="70">
        <f t="shared" si="7"/>
        <v>320873930.57490808</v>
      </c>
      <c r="X39" s="70">
        <f t="shared" si="8"/>
        <v>242792417.62458152</v>
      </c>
      <c r="Y39" s="70">
        <f t="shared" si="0"/>
        <v>563666348.19948959</v>
      </c>
      <c r="AA39">
        <f t="shared" si="1"/>
        <v>2025</v>
      </c>
      <c r="AC39" s="6">
        <f t="shared" si="2"/>
        <v>0</v>
      </c>
      <c r="AD39" s="6">
        <f t="shared" si="3"/>
        <v>0</v>
      </c>
      <c r="AE39" s="6">
        <f t="shared" si="4"/>
        <v>0</v>
      </c>
    </row>
    <row r="40" spans="1:31" x14ac:dyDescent="0.25">
      <c r="A40" s="68">
        <v>45689</v>
      </c>
      <c r="B40" s="25">
        <f>'Art. 9º-A'!J41</f>
        <v>105264790.25397147</v>
      </c>
      <c r="C40" s="25">
        <f>'Art. 9º-A'!K41</f>
        <v>52931105.450551942</v>
      </c>
      <c r="D40" s="25">
        <f>'Art. 9º-A'!I41</f>
        <v>158195895.70452341</v>
      </c>
      <c r="E40" s="26">
        <f>'9496'!P40</f>
        <v>210505580.10950494</v>
      </c>
      <c r="F40" s="26">
        <f>'9496'!Q40</f>
        <v>136805111.19675496</v>
      </c>
      <c r="G40" s="26">
        <f>'9496'!R40</f>
        <v>347310691.30625987</v>
      </c>
      <c r="H40" s="47"/>
      <c r="I40" s="47"/>
      <c r="J40" s="47"/>
      <c r="K40" s="27">
        <f>'Fluxo dív. garantidas - RRF'!C40</f>
        <v>5972933.8799999999</v>
      </c>
      <c r="L40" s="27">
        <f>'Fluxo dív. garantidas - RRF'!B40</f>
        <v>53479053.450000003</v>
      </c>
      <c r="M40" s="27">
        <f>'Fluxo dív. garantidas - RRF'!D40</f>
        <v>59451987.329999998</v>
      </c>
      <c r="N40" s="69">
        <f>'Contratos fora RRF'!AN40</f>
        <v>618475.15028244606</v>
      </c>
      <c r="O40" s="69">
        <f>'Contratos fora RRF'!AM40</f>
        <v>1176746.0148305669</v>
      </c>
      <c r="P40" s="28">
        <f>'Contratos fora RRF'!AO40</f>
        <v>1795221.1651130121</v>
      </c>
      <c r="Q40" s="30"/>
      <c r="R40" s="30"/>
      <c r="S40" s="30"/>
      <c r="T40" s="148">
        <f>'Operação a contratar - BID prec'!B39</f>
        <v>0</v>
      </c>
      <c r="U40" s="148">
        <f>'Operação a contratar - BID prec'!C39</f>
        <v>0</v>
      </c>
      <c r="V40" s="148">
        <f>'Operação a contratar - BID prec'!D39</f>
        <v>0</v>
      </c>
      <c r="W40" s="70">
        <f t="shared" si="7"/>
        <v>322361779.39375883</v>
      </c>
      <c r="X40" s="70">
        <f t="shared" si="8"/>
        <v>244392016.1121375</v>
      </c>
      <c r="Y40" s="70">
        <f t="shared" si="0"/>
        <v>566753795.50589633</v>
      </c>
      <c r="AA40">
        <f t="shared" si="1"/>
        <v>2025</v>
      </c>
      <c r="AC40" s="6">
        <f t="shared" si="2"/>
        <v>0</v>
      </c>
      <c r="AD40" s="6">
        <f t="shared" si="3"/>
        <v>0</v>
      </c>
      <c r="AE40" s="6">
        <f t="shared" si="4"/>
        <v>0</v>
      </c>
    </row>
    <row r="41" spans="1:31" x14ac:dyDescent="0.25">
      <c r="A41" s="68">
        <v>45717</v>
      </c>
      <c r="B41" s="25">
        <f>'Art. 9º-A'!J42</f>
        <v>106263771.2524097</v>
      </c>
      <c r="C41" s="25">
        <f>'Art. 9º-A'!K42</f>
        <v>53701552.749720603</v>
      </c>
      <c r="D41" s="25">
        <f>'Art. 9º-A'!I42</f>
        <v>159965324.0021303</v>
      </c>
      <c r="E41" s="26">
        <f>'9496'!P41</f>
        <v>210597387.50558764</v>
      </c>
      <c r="F41" s="26">
        <f>'9496'!Q41</f>
        <v>137640927.36574063</v>
      </c>
      <c r="G41" s="26">
        <f>'9496'!R41</f>
        <v>348238314.87132823</v>
      </c>
      <c r="H41" s="47"/>
      <c r="I41" s="47"/>
      <c r="J41" s="47"/>
      <c r="K41" s="27">
        <f>'Fluxo dív. garantidas - RRF'!C41</f>
        <v>19343651.260000002</v>
      </c>
      <c r="L41" s="27">
        <f>'Fluxo dív. garantidas - RRF'!B41</f>
        <v>170274610.47</v>
      </c>
      <c r="M41" s="27">
        <f>'Fluxo dív. garantidas - RRF'!D41</f>
        <v>189618261.73000002</v>
      </c>
      <c r="N41" s="69">
        <f>'Contratos fora RRF'!AN41</f>
        <v>518423.74811778899</v>
      </c>
      <c r="O41" s="69">
        <f>'Contratos fora RRF'!AM41</f>
        <v>1178908.8897956489</v>
      </c>
      <c r="P41" s="28">
        <f>'Contratos fora RRF'!AO41</f>
        <v>1697332.637913439</v>
      </c>
      <c r="Q41" s="30"/>
      <c r="R41" s="30"/>
      <c r="S41" s="30"/>
      <c r="T41" s="148">
        <f>'Operação a contratar - BID prec'!B40</f>
        <v>0</v>
      </c>
      <c r="U41" s="148">
        <f>'Operação a contratar - BID prec'!C40</f>
        <v>0</v>
      </c>
      <c r="V41" s="148">
        <f>'Operação a contratar - BID prec'!D40</f>
        <v>0</v>
      </c>
      <c r="W41" s="70">
        <f t="shared" si="7"/>
        <v>336723233.76611513</v>
      </c>
      <c r="X41" s="70">
        <f t="shared" si="8"/>
        <v>362795999.47525692</v>
      </c>
      <c r="Y41" s="70">
        <f t="shared" si="0"/>
        <v>699519233.24137211</v>
      </c>
      <c r="AA41">
        <f t="shared" si="1"/>
        <v>2025</v>
      </c>
      <c r="AC41" s="6">
        <f t="shared" si="2"/>
        <v>0</v>
      </c>
      <c r="AD41" s="6">
        <f t="shared" si="3"/>
        <v>0</v>
      </c>
      <c r="AE41" s="6">
        <f t="shared" si="4"/>
        <v>0</v>
      </c>
    </row>
    <row r="42" spans="1:31" x14ac:dyDescent="0.25">
      <c r="A42" s="68">
        <v>45748</v>
      </c>
      <c r="B42" s="25">
        <f>'Art. 9º-A'!J43</f>
        <v>107497108.31305034</v>
      </c>
      <c r="C42" s="25">
        <f>'Art. 9º-A'!K43</f>
        <v>54597887.948490128</v>
      </c>
      <c r="D42" s="25">
        <f>'Art. 9º-A'!I43</f>
        <v>162094996.26154047</v>
      </c>
      <c r="E42" s="26">
        <f>'9496'!P42</f>
        <v>210511999.48686099</v>
      </c>
      <c r="F42" s="26">
        <f>'9496'!Q42</f>
        <v>138321345.13936961</v>
      </c>
      <c r="G42" s="26">
        <f>'9496'!R42</f>
        <v>348833344.6262306</v>
      </c>
      <c r="H42" s="47"/>
      <c r="I42" s="47"/>
      <c r="J42" s="47"/>
      <c r="K42" s="27">
        <f>'Fluxo dív. garantidas - RRF'!C42</f>
        <v>5247737.8499999996</v>
      </c>
      <c r="L42" s="27">
        <f>'Fluxo dív. garantidas - RRF'!B42</f>
        <v>61869912.079999998</v>
      </c>
      <c r="M42" s="27">
        <f>'Fluxo dív. garantidas - RRF'!D42</f>
        <v>67117649.930000007</v>
      </c>
      <c r="N42" s="69">
        <f>'Contratos fora RRF'!AN42</f>
        <v>935096.45802498888</v>
      </c>
      <c r="O42" s="69">
        <f>'Contratos fora RRF'!AM42</f>
        <v>1181121.1165694201</v>
      </c>
      <c r="P42" s="28">
        <f>'Contratos fora RRF'!AO42</f>
        <v>2116217.5745944078</v>
      </c>
      <c r="Q42" s="30"/>
      <c r="R42" s="30"/>
      <c r="S42" s="30"/>
      <c r="T42" s="148">
        <f>'Operação a contratar - BID prec'!B41</f>
        <v>63444202.739726029</v>
      </c>
      <c r="U42" s="148">
        <f>'Operação a contratar - BID prec'!C41</f>
        <v>0</v>
      </c>
      <c r="V42" s="148">
        <f>'Operação a contratar - BID prec'!D41</f>
        <v>63444202.739726029</v>
      </c>
      <c r="W42" s="70">
        <f t="shared" si="7"/>
        <v>387636144.84766233</v>
      </c>
      <c r="X42" s="70">
        <f t="shared" si="8"/>
        <v>255970266.28442913</v>
      </c>
      <c r="Y42" s="70">
        <f t="shared" si="0"/>
        <v>643606411.13209152</v>
      </c>
      <c r="AA42">
        <f t="shared" si="1"/>
        <v>2025</v>
      </c>
      <c r="AC42" s="6">
        <f t="shared" si="2"/>
        <v>0</v>
      </c>
      <c r="AD42" s="6">
        <f t="shared" si="3"/>
        <v>0</v>
      </c>
      <c r="AE42" s="6">
        <f t="shared" si="4"/>
        <v>0</v>
      </c>
    </row>
    <row r="43" spans="1:31" x14ac:dyDescent="0.25">
      <c r="A43" s="68">
        <v>45778</v>
      </c>
      <c r="B43" s="25">
        <f>'Art. 9º-A'!J44</f>
        <v>108430067.05056287</v>
      </c>
      <c r="C43" s="25">
        <f>'Art. 9º-A'!K44</f>
        <v>55349017.147867039</v>
      </c>
      <c r="D43" s="25">
        <f>'Art. 9º-A'!I44</f>
        <v>163779084.19842991</v>
      </c>
      <c r="E43" s="26">
        <f>'9496'!P43</f>
        <v>210321280.41081095</v>
      </c>
      <c r="F43" s="26">
        <f>'9496'!Q43</f>
        <v>138984990.41310599</v>
      </c>
      <c r="G43" s="26">
        <f>'9496'!R43</f>
        <v>349306270.82391691</v>
      </c>
      <c r="H43" s="47"/>
      <c r="I43" s="47"/>
      <c r="J43" s="47"/>
      <c r="K43" s="27">
        <f>'Fluxo dív. garantidas - RRF'!C43</f>
        <v>14984362.890000001</v>
      </c>
      <c r="L43" s="27">
        <f>'Fluxo dív. garantidas - RRF'!B43</f>
        <v>167467443.05000001</v>
      </c>
      <c r="M43" s="27">
        <f>'Fluxo dív. garantidas - RRF'!D43</f>
        <v>182451805.94</v>
      </c>
      <c r="N43" s="69">
        <f>'Contratos fora RRF'!AN43</f>
        <v>3601207.5900041726</v>
      </c>
      <c r="O43" s="69">
        <f>'Contratos fora RRF'!AM43</f>
        <v>27490509.185541555</v>
      </c>
      <c r="P43" s="28">
        <f>'Contratos fora RRF'!AO43</f>
        <v>31091716.77554578</v>
      </c>
      <c r="Q43" s="30"/>
      <c r="R43" s="30"/>
      <c r="S43" s="30"/>
      <c r="T43" s="148">
        <f>'Operação a contratar - BID prec'!B42</f>
        <v>0</v>
      </c>
      <c r="U43" s="148">
        <f>'Operação a contratar - BID prec'!C42</f>
        <v>0</v>
      </c>
      <c r="V43" s="148">
        <f>'Operação a contratar - BID prec'!D42</f>
        <v>0</v>
      </c>
      <c r="W43" s="70">
        <f t="shared" si="7"/>
        <v>337336917.94137794</v>
      </c>
      <c r="X43" s="70">
        <f t="shared" si="8"/>
        <v>389291959.79651457</v>
      </c>
      <c r="Y43" s="70">
        <f t="shared" si="0"/>
        <v>726628877.73789251</v>
      </c>
      <c r="AA43">
        <f t="shared" si="1"/>
        <v>2025</v>
      </c>
      <c r="AC43" s="6">
        <f t="shared" si="2"/>
        <v>0</v>
      </c>
      <c r="AD43" s="6">
        <f t="shared" si="3"/>
        <v>0</v>
      </c>
      <c r="AE43" s="6">
        <f t="shared" si="4"/>
        <v>0</v>
      </c>
    </row>
    <row r="44" spans="1:31" x14ac:dyDescent="0.25">
      <c r="A44" s="68">
        <v>45809</v>
      </c>
      <c r="B44" s="25">
        <f>'Art. 9º-A'!J45</f>
        <v>109648777.84754445</v>
      </c>
      <c r="C44" s="25">
        <f>'Art. 9º-A'!K45</f>
        <v>56253405.171507463</v>
      </c>
      <c r="D44" s="25">
        <f>'Art. 9º-A'!I45</f>
        <v>165902183.01905191</v>
      </c>
      <c r="E44" s="26">
        <f>'9496'!P44</f>
        <v>210389498.48463911</v>
      </c>
      <c r="F44" s="26">
        <f>'9496'!Q44</f>
        <v>139777306.28697667</v>
      </c>
      <c r="G44" s="26">
        <f>'9496'!R44</f>
        <v>350166804.77161574</v>
      </c>
      <c r="H44" s="47"/>
      <c r="I44" s="47"/>
      <c r="J44" s="47"/>
      <c r="K44" s="27">
        <f>'Fluxo dív. garantidas - RRF'!C44</f>
        <v>5465675.7599999998</v>
      </c>
      <c r="L44" s="27">
        <f>'Fluxo dív. garantidas - RRF'!B44</f>
        <v>58844772.32</v>
      </c>
      <c r="M44" s="27">
        <f>'Fluxo dív. garantidas - RRF'!D44</f>
        <v>64310448.079999998</v>
      </c>
      <c r="N44" s="69">
        <f>'Contratos fora RRF'!AN44</f>
        <v>573823.67820443003</v>
      </c>
      <c r="O44" s="69">
        <f>'Contratos fora RRF'!AM44</f>
        <v>1185630.630058242</v>
      </c>
      <c r="P44" s="28">
        <f>'Contratos fora RRF'!AO44</f>
        <v>1759454.308262672</v>
      </c>
      <c r="Q44" s="30"/>
      <c r="R44" s="30"/>
      <c r="S44" s="30"/>
      <c r="T44" s="148">
        <f>'Operação a contratar - BID prec'!B43</f>
        <v>0</v>
      </c>
      <c r="U44" s="148">
        <f>'Operação a contratar - BID prec'!C43</f>
        <v>0</v>
      </c>
      <c r="V44" s="148">
        <f>'Operação a contratar - BID prec'!D43</f>
        <v>0</v>
      </c>
      <c r="W44" s="70">
        <f t="shared" si="7"/>
        <v>326077775.77038795</v>
      </c>
      <c r="X44" s="70">
        <f t="shared" si="8"/>
        <v>256061114.40854239</v>
      </c>
      <c r="Y44" s="70">
        <f t="shared" si="0"/>
        <v>582138890.17893028</v>
      </c>
      <c r="AA44">
        <f t="shared" si="1"/>
        <v>2025</v>
      </c>
      <c r="AC44" s="6">
        <f t="shared" si="2"/>
        <v>0</v>
      </c>
      <c r="AD44" s="6">
        <f t="shared" si="3"/>
        <v>0</v>
      </c>
      <c r="AE44" s="6">
        <f t="shared" si="4"/>
        <v>0</v>
      </c>
    </row>
    <row r="45" spans="1:31" x14ac:dyDescent="0.25">
      <c r="A45" s="68">
        <v>45839</v>
      </c>
      <c r="B45" s="25">
        <f>'Art. 9º-A'!J46</f>
        <v>110635657.22514138</v>
      </c>
      <c r="C45" s="25">
        <f>'Art. 9º-A'!K46</f>
        <v>57046461.215413213</v>
      </c>
      <c r="D45" s="25">
        <f>'Art. 9º-A'!I46</f>
        <v>167682118.44055459</v>
      </c>
      <c r="E45" s="26">
        <f>'9496'!P45</f>
        <v>210412141.37968808</v>
      </c>
      <c r="F45" s="26">
        <f>'9496'!Q45</f>
        <v>140593961.66680151</v>
      </c>
      <c r="G45" s="26">
        <f>'9496'!R45</f>
        <v>351006103.0464896</v>
      </c>
      <c r="H45" s="47"/>
      <c r="I45" s="47"/>
      <c r="J45" s="47"/>
      <c r="K45" s="27">
        <f>'Fluxo dív. garantidas - RRF'!C45</f>
        <v>4960620.87</v>
      </c>
      <c r="L45" s="27">
        <f>'Fluxo dív. garantidas - RRF'!B45</f>
        <v>58885883.32</v>
      </c>
      <c r="M45" s="27">
        <f>'Fluxo dív. garantidas - RRF'!D45</f>
        <v>63846504.190000005</v>
      </c>
      <c r="N45" s="69">
        <f>'Contratos fora RRF'!AN45</f>
        <v>514013.56908284104</v>
      </c>
      <c r="O45" s="69">
        <f>'Contratos fora RRF'!AM45</f>
        <v>1188004.619088341</v>
      </c>
      <c r="P45" s="28">
        <f>'Contratos fora RRF'!AO45</f>
        <v>1702018.188171183</v>
      </c>
      <c r="Q45" s="30"/>
      <c r="R45" s="30"/>
      <c r="S45" s="30"/>
      <c r="T45" s="148">
        <f>'Operação a contratar - BID prec'!B44</f>
        <v>0</v>
      </c>
      <c r="U45" s="148">
        <f>'Operação a contratar - BID prec'!C44</f>
        <v>0</v>
      </c>
      <c r="V45" s="148">
        <f>'Operação a contratar - BID prec'!D44</f>
        <v>0</v>
      </c>
      <c r="W45" s="70">
        <f t="shared" si="7"/>
        <v>326522433.04391229</v>
      </c>
      <c r="X45" s="70">
        <f t="shared" si="8"/>
        <v>257714310.82130307</v>
      </c>
      <c r="Y45" s="70">
        <f t="shared" si="0"/>
        <v>584236743.8652153</v>
      </c>
      <c r="AA45">
        <f t="shared" si="1"/>
        <v>2025</v>
      </c>
      <c r="AC45" s="6">
        <f t="shared" si="2"/>
        <v>0</v>
      </c>
      <c r="AD45" s="6">
        <f t="shared" si="3"/>
        <v>0</v>
      </c>
      <c r="AE45" s="6">
        <f t="shared" si="4"/>
        <v>0</v>
      </c>
    </row>
    <row r="46" spans="1:31" x14ac:dyDescent="0.25">
      <c r="A46" s="68">
        <v>45870</v>
      </c>
      <c r="B46" s="25">
        <f>'Art. 9º-A'!J47</f>
        <v>111593417.91285513</v>
      </c>
      <c r="C46" s="25">
        <f>'Art. 9º-A'!K47</f>
        <v>57831504.974466547</v>
      </c>
      <c r="D46" s="25">
        <f>'Art. 9º-A'!I47</f>
        <v>169424922.88732168</v>
      </c>
      <c r="E46" s="26">
        <f>'9496'!P46</f>
        <v>210319801.80114493</v>
      </c>
      <c r="F46" s="26">
        <f>'9496'!Q46</f>
        <v>141315451.67365664</v>
      </c>
      <c r="G46" s="26">
        <f>'9496'!R46</f>
        <v>351635253.47480154</v>
      </c>
      <c r="H46" s="47"/>
      <c r="I46" s="47"/>
      <c r="J46" s="47"/>
      <c r="K46" s="27">
        <f>'Fluxo dív. garantidas - RRF'!C46</f>
        <v>5189458.91</v>
      </c>
      <c r="L46" s="27">
        <f>'Fluxo dív. garantidas - RRF'!B46</f>
        <v>58929856.769999996</v>
      </c>
      <c r="M46" s="27">
        <f>'Fluxo dív. garantidas - RRF'!D46</f>
        <v>64119315.68</v>
      </c>
      <c r="N46" s="69">
        <f>'Contratos fora RRF'!AN46</f>
        <v>543855.13440944604</v>
      </c>
      <c r="O46" s="69">
        <f>'Contratos fora RRF'!AM46</f>
        <v>1190312.296524226</v>
      </c>
      <c r="P46" s="28">
        <f>'Contratos fora RRF'!AO46</f>
        <v>1734167.4309336729</v>
      </c>
      <c r="Q46" s="30"/>
      <c r="R46" s="30"/>
      <c r="S46" s="30"/>
      <c r="T46" s="148">
        <f>'Operação a contratar - BID prec'!B45</f>
        <v>0</v>
      </c>
      <c r="U46" s="148">
        <f>'Operação a contratar - BID prec'!C45</f>
        <v>0</v>
      </c>
      <c r="V46" s="148">
        <f>'Operação a contratar - BID prec'!D45</f>
        <v>0</v>
      </c>
      <c r="W46" s="70">
        <f t="shared" si="7"/>
        <v>327646533.7584095</v>
      </c>
      <c r="X46" s="70">
        <f t="shared" si="8"/>
        <v>259267125.71464741</v>
      </c>
      <c r="Y46" s="70">
        <f t="shared" si="0"/>
        <v>586913659.47305691</v>
      </c>
      <c r="AA46">
        <f t="shared" si="1"/>
        <v>2025</v>
      </c>
      <c r="AC46" s="6">
        <f t="shared" si="2"/>
        <v>0</v>
      </c>
      <c r="AD46" s="6">
        <f t="shared" si="3"/>
        <v>0</v>
      </c>
      <c r="AE46" s="6">
        <f t="shared" si="4"/>
        <v>0</v>
      </c>
    </row>
    <row r="47" spans="1:31" x14ac:dyDescent="0.25">
      <c r="A47" s="68">
        <v>45901</v>
      </c>
      <c r="B47" s="25">
        <f>'Art. 9º-A'!J48</f>
        <v>112642459.86748965</v>
      </c>
      <c r="C47" s="25">
        <f>'Art. 9º-A'!K48</f>
        <v>58671089.225869164</v>
      </c>
      <c r="D47" s="25">
        <f>'Art. 9º-A'!I48</f>
        <v>171313549.09335881</v>
      </c>
      <c r="E47" s="26">
        <f>'9496'!P47</f>
        <v>210660898.16746894</v>
      </c>
      <c r="F47" s="26">
        <f>'9496'!Q47</f>
        <v>142310492.73201978</v>
      </c>
      <c r="G47" s="26">
        <f>'9496'!R47</f>
        <v>352971390.89948869</v>
      </c>
      <c r="H47" s="47"/>
      <c r="I47" s="47"/>
      <c r="J47" s="47"/>
      <c r="K47" s="27">
        <f>'Fluxo dív. garantidas - RRF'!C47</f>
        <v>19068630.579999998</v>
      </c>
      <c r="L47" s="27">
        <f>'Fluxo dív. garantidas - RRF'!B47</f>
        <v>167971164.03999999</v>
      </c>
      <c r="M47" s="27">
        <f>'Fluxo dív. garantidas - RRF'!D47</f>
        <v>187039794.62</v>
      </c>
      <c r="N47" s="69">
        <f>'Contratos fora RRF'!AN47</f>
        <v>536942.30855888803</v>
      </c>
      <c r="O47" s="69">
        <f>'Contratos fora RRF'!AM47</f>
        <v>1192677.7570055251</v>
      </c>
      <c r="P47" s="28">
        <f>'Contratos fora RRF'!AO47</f>
        <v>1729620.0655644131</v>
      </c>
      <c r="Q47" s="30"/>
      <c r="R47" s="30"/>
      <c r="S47" s="30"/>
      <c r="T47" s="148">
        <f>'Operação a contratar - BID prec'!B46</f>
        <v>0</v>
      </c>
      <c r="U47" s="148">
        <f>'Operação a contratar - BID prec'!C46</f>
        <v>0</v>
      </c>
      <c r="V47" s="148">
        <f>'Operação a contratar - BID prec'!D46</f>
        <v>0</v>
      </c>
      <c r="W47" s="70">
        <f t="shared" si="7"/>
        <v>342908930.92351747</v>
      </c>
      <c r="X47" s="70">
        <f t="shared" si="8"/>
        <v>370145423.7548945</v>
      </c>
      <c r="Y47" s="70">
        <f t="shared" si="0"/>
        <v>713054354.67841196</v>
      </c>
      <c r="AA47">
        <f t="shared" si="1"/>
        <v>2025</v>
      </c>
      <c r="AC47" s="6">
        <f t="shared" si="2"/>
        <v>0</v>
      </c>
      <c r="AD47" s="6">
        <f t="shared" si="3"/>
        <v>0</v>
      </c>
      <c r="AE47" s="6">
        <f t="shared" si="4"/>
        <v>0</v>
      </c>
    </row>
    <row r="48" spans="1:31" x14ac:dyDescent="0.25">
      <c r="A48" s="68">
        <v>45931</v>
      </c>
      <c r="B48" s="25">
        <f>'Art. 9º-A'!J49</f>
        <v>113907151.51063737</v>
      </c>
      <c r="C48" s="25">
        <f>'Art. 9º-A'!K49</f>
        <v>59631115.906198531</v>
      </c>
      <c r="D48" s="25">
        <f>'Art. 9º-A'!I49</f>
        <v>173538267.4168359</v>
      </c>
      <c r="E48" s="26">
        <f>'9496'!P48</f>
        <v>210511580.08019364</v>
      </c>
      <c r="F48" s="26">
        <f>'9496'!Q48</f>
        <v>143030599.29511726</v>
      </c>
      <c r="G48" s="26">
        <f>'9496'!R48</f>
        <v>353542179.3753109</v>
      </c>
      <c r="H48" s="47"/>
      <c r="I48" s="47"/>
      <c r="J48" s="47"/>
      <c r="K48" s="27">
        <f>'Fluxo dív. garantidas - RRF'!C48</f>
        <v>4880090.8499999996</v>
      </c>
      <c r="L48" s="27">
        <f>'Fluxo dív. garantidas - RRF'!B48</f>
        <v>59012215.200000003</v>
      </c>
      <c r="M48" s="27">
        <f>'Fluxo dív. garantidas - RRF'!D48</f>
        <v>63892306.049999997</v>
      </c>
      <c r="N48" s="69">
        <f>'Contratos fora RRF'!AN48</f>
        <v>820980.49831343</v>
      </c>
      <c r="O48" s="69">
        <f>'Contratos fora RRF'!AM48</f>
        <v>1195097.1163822729</v>
      </c>
      <c r="P48" s="28">
        <f>'Contratos fora RRF'!AO48</f>
        <v>2016077.6146957031</v>
      </c>
      <c r="Q48" s="30"/>
      <c r="R48" s="30"/>
      <c r="S48" s="30"/>
      <c r="T48" s="148">
        <f>'Operação a contratar - BID prec'!B47</f>
        <v>63792797.260273971</v>
      </c>
      <c r="U48" s="148">
        <f>'Operação a contratar - BID prec'!C47</f>
        <v>0</v>
      </c>
      <c r="V48" s="148">
        <f>'Operação a contratar - BID prec'!D47</f>
        <v>63792797.260273971</v>
      </c>
      <c r="W48" s="70">
        <f t="shared" si="7"/>
        <v>393912600.19941849</v>
      </c>
      <c r="X48" s="70">
        <f t="shared" si="8"/>
        <v>262869027.51769808</v>
      </c>
      <c r="Y48" s="70">
        <f t="shared" si="0"/>
        <v>656781627.71711659</v>
      </c>
      <c r="AA48">
        <f t="shared" si="1"/>
        <v>2025</v>
      </c>
      <c r="AC48" s="6">
        <f t="shared" si="2"/>
        <v>0</v>
      </c>
      <c r="AD48" s="6">
        <f t="shared" si="3"/>
        <v>0</v>
      </c>
      <c r="AE48" s="6">
        <f t="shared" si="4"/>
        <v>0</v>
      </c>
    </row>
    <row r="49" spans="1:31" x14ac:dyDescent="0.25">
      <c r="A49" s="68">
        <v>45962</v>
      </c>
      <c r="B49" s="25">
        <f>'Art. 9º-A'!J50</f>
        <v>114929907.79239161</v>
      </c>
      <c r="C49" s="25">
        <f>'Art. 9º-A'!K50</f>
        <v>60472616.41441007</v>
      </c>
      <c r="D49" s="25">
        <f>'Art. 9º-A'!I50</f>
        <v>175402524.20680168</v>
      </c>
      <c r="E49" s="26">
        <f>'9496'!P49</f>
        <v>210683722.58233544</v>
      </c>
      <c r="F49" s="26">
        <f>'9496'!Q49</f>
        <v>143925598.92038193</v>
      </c>
      <c r="G49" s="26">
        <f>'9496'!R49</f>
        <v>354609321.50271738</v>
      </c>
      <c r="H49" s="47"/>
      <c r="I49" s="47"/>
      <c r="J49" s="47"/>
      <c r="K49" s="27">
        <f>'Fluxo dív. garantidas - RRF'!C49</f>
        <v>14683526.34</v>
      </c>
      <c r="L49" s="27">
        <f>'Fluxo dív. garantidas - RRF'!B49</f>
        <v>165142343.72</v>
      </c>
      <c r="M49" s="27">
        <f>'Fluxo dív. garantidas - RRF'!D49</f>
        <v>179825870.06</v>
      </c>
      <c r="N49" s="69">
        <f>'Contratos fora RRF'!AN49</f>
        <v>3576050.6827536072</v>
      </c>
      <c r="O49" s="69">
        <f>'Contratos fora RRF'!AM49</f>
        <v>28163893.114883967</v>
      </c>
      <c r="P49" s="28">
        <f>'Contratos fora RRF'!AO49</f>
        <v>31739943.797637552</v>
      </c>
      <c r="Q49" s="30"/>
      <c r="R49" s="30"/>
      <c r="S49" s="30"/>
      <c r="T49" s="148">
        <f>'Operação a contratar - BID prec'!B48</f>
        <v>0</v>
      </c>
      <c r="U49" s="148">
        <f>'Operação a contratar - BID prec'!C48</f>
        <v>0</v>
      </c>
      <c r="V49" s="148">
        <f>'Operação a contratar - BID prec'!D48</f>
        <v>0</v>
      </c>
      <c r="W49" s="70">
        <f t="shared" si="7"/>
        <v>343873207.39748067</v>
      </c>
      <c r="X49" s="70">
        <f t="shared" si="8"/>
        <v>397704452.16967595</v>
      </c>
      <c r="Y49" s="70">
        <f t="shared" si="0"/>
        <v>741577659.56715655</v>
      </c>
      <c r="AA49">
        <f t="shared" si="1"/>
        <v>2025</v>
      </c>
      <c r="AC49" s="6">
        <f t="shared" si="2"/>
        <v>0</v>
      </c>
      <c r="AD49" s="6">
        <f t="shared" si="3"/>
        <v>0</v>
      </c>
      <c r="AE49" s="6">
        <f t="shared" si="4"/>
        <v>0</v>
      </c>
    </row>
    <row r="50" spans="1:31" x14ac:dyDescent="0.25">
      <c r="A50" s="68">
        <v>45992</v>
      </c>
      <c r="B50" s="25">
        <f>'Art. 9º-A'!J51</f>
        <v>116243218.84968491</v>
      </c>
      <c r="C50" s="25">
        <f>'Art. 9º-A'!K51</f>
        <v>61475340.993920639</v>
      </c>
      <c r="D50" s="25">
        <f>'Art. 9º-A'!I51</f>
        <v>177718559.84360555</v>
      </c>
      <c r="E50" s="26">
        <f>'9496'!P50</f>
        <v>210802311.31696984</v>
      </c>
      <c r="F50" s="26">
        <f>'9496'!Q50</f>
        <v>144841751.69103873</v>
      </c>
      <c r="G50" s="26">
        <f>'9496'!R50</f>
        <v>355644063.0080086</v>
      </c>
      <c r="H50" s="47"/>
      <c r="I50" s="47"/>
      <c r="J50" s="47"/>
      <c r="K50" s="27">
        <f>'Fluxo dív. garantidas - RRF'!C50</f>
        <v>4497426.1500000004</v>
      </c>
      <c r="L50" s="27">
        <f>'Fluxo dív. garantidas - RRF'!B50</f>
        <v>59097508.829999998</v>
      </c>
      <c r="M50" s="27">
        <f>'Fluxo dív. garantidas - RRF'!D50</f>
        <v>63594934.980000004</v>
      </c>
      <c r="N50" s="69">
        <f>'Contratos fora RRF'!AN50</f>
        <v>468186.58735637699</v>
      </c>
      <c r="O50" s="69">
        <f>'Contratos fora RRF'!AM50</f>
        <v>1199807.9325651391</v>
      </c>
      <c r="P50" s="28">
        <f>'Contratos fora RRF'!AO50</f>
        <v>1667994.5199215179</v>
      </c>
      <c r="Q50" s="30"/>
      <c r="R50" s="30"/>
      <c r="S50" s="30"/>
      <c r="T50" s="148">
        <f>'Operação a contratar - BID prec'!B49</f>
        <v>0</v>
      </c>
      <c r="U50" s="148">
        <f>'Operação a contratar - BID prec'!C49</f>
        <v>0</v>
      </c>
      <c r="V50" s="148">
        <f>'Operação a contratar - BID prec'!D49</f>
        <v>0</v>
      </c>
      <c r="W50" s="70">
        <f t="shared" si="7"/>
        <v>332011142.90401113</v>
      </c>
      <c r="X50" s="70">
        <f t="shared" si="8"/>
        <v>266614409.44752449</v>
      </c>
      <c r="Y50" s="70">
        <f t="shared" si="0"/>
        <v>598625552.35153556</v>
      </c>
      <c r="AA50">
        <f t="shared" si="1"/>
        <v>2025</v>
      </c>
      <c r="AC50" s="6">
        <f t="shared" si="2"/>
        <v>0</v>
      </c>
      <c r="AD50" s="6">
        <f t="shared" si="3"/>
        <v>0</v>
      </c>
      <c r="AE50" s="6">
        <f t="shared" si="4"/>
        <v>0</v>
      </c>
    </row>
    <row r="51" spans="1:31" x14ac:dyDescent="0.25">
      <c r="A51" s="68">
        <v>46023</v>
      </c>
      <c r="B51" s="25">
        <f>'Art. 9º-A'!J52</f>
        <v>117207399.39148556</v>
      </c>
      <c r="C51" s="25">
        <f>'Art. 9º-A'!K52</f>
        <v>62301694.028840676</v>
      </c>
      <c r="D51" s="25">
        <f>'Art. 9º-A'!I52</f>
        <v>179509093.42032623</v>
      </c>
      <c r="E51" s="26">
        <f>'9496'!P51</f>
        <v>210590744.53941059</v>
      </c>
      <c r="F51" s="26">
        <f>'9496'!Q51</f>
        <v>145511975.69883153</v>
      </c>
      <c r="G51" s="26">
        <f>'9496'!R51</f>
        <v>356102720.23824215</v>
      </c>
      <c r="H51" s="47"/>
      <c r="I51" s="47"/>
      <c r="J51" s="47"/>
      <c r="K51" s="27">
        <f>'Fluxo dív. garantidas - RRF'!C51</f>
        <v>4827466.18</v>
      </c>
      <c r="L51" s="27">
        <f>'Fluxo dív. garantidas - RRF'!B51</f>
        <v>59138771.469999999</v>
      </c>
      <c r="M51" s="27">
        <f>'Fluxo dív. garantidas - RRF'!D51</f>
        <v>63966237.649999999</v>
      </c>
      <c r="N51" s="69">
        <f>'Contratos fora RRF'!AN51</f>
        <v>511807.15483322606</v>
      </c>
      <c r="O51" s="69">
        <f>'Contratos fora RRF'!AM51</f>
        <v>1202196.741671179</v>
      </c>
      <c r="P51" s="28">
        <f>'Contratos fora RRF'!AO51</f>
        <v>1714003.896504405</v>
      </c>
      <c r="Q51" s="30"/>
      <c r="R51" s="30"/>
      <c r="S51" s="30"/>
      <c r="T51" s="148">
        <f>'Operação a contratar - BID prec'!B50</f>
        <v>0</v>
      </c>
      <c r="U51" s="148">
        <f>'Operação a contratar - BID prec'!C50</f>
        <v>0</v>
      </c>
      <c r="V51" s="148">
        <f>'Operação a contratar - BID prec'!D50</f>
        <v>0</v>
      </c>
      <c r="W51" s="70">
        <f t="shared" si="7"/>
        <v>333137417.26572937</v>
      </c>
      <c r="X51" s="70">
        <f t="shared" si="8"/>
        <v>268154637.93934339</v>
      </c>
      <c r="Y51" s="70">
        <f t="shared" si="0"/>
        <v>601292055.20507276</v>
      </c>
      <c r="AA51">
        <f t="shared" si="1"/>
        <v>2026</v>
      </c>
      <c r="AC51" s="6">
        <f t="shared" si="2"/>
        <v>0</v>
      </c>
      <c r="AD51" s="6">
        <f t="shared" si="3"/>
        <v>0</v>
      </c>
      <c r="AE51" s="6">
        <f t="shared" si="4"/>
        <v>0</v>
      </c>
    </row>
    <row r="52" spans="1:31" x14ac:dyDescent="0.25">
      <c r="A52" s="68">
        <v>46054</v>
      </c>
      <c r="B52" s="25">
        <f>'Art. 9º-A'!J53</f>
        <v>118079977.1900278</v>
      </c>
      <c r="C52" s="25">
        <f>'Art. 9º-A'!K53</f>
        <v>63086510.850867748</v>
      </c>
      <c r="D52" s="25">
        <f>'Art. 9º-A'!I53</f>
        <v>181166488.04089555</v>
      </c>
      <c r="E52" s="26">
        <f>'9496'!P52</f>
        <v>210803890.74224731</v>
      </c>
      <c r="F52" s="26">
        <f>'9496'!Q52</f>
        <v>146458374.11048287</v>
      </c>
      <c r="G52" s="26">
        <f>'9496'!R52</f>
        <v>357262264.85273015</v>
      </c>
      <c r="H52" s="47"/>
      <c r="I52" s="47"/>
      <c r="J52" s="47"/>
      <c r="K52" s="27">
        <f>'Fluxo dív. garantidas - RRF'!C52</f>
        <v>5108375.7699999996</v>
      </c>
      <c r="L52" s="27">
        <f>'Fluxo dív. garantidas - RRF'!B52</f>
        <v>59184425.890000001</v>
      </c>
      <c r="M52" s="27">
        <f>'Fluxo dív. garantidas - RRF'!D52</f>
        <v>64292801.660000004</v>
      </c>
      <c r="N52" s="69">
        <f>'Contratos fora RRF'!AN52</f>
        <v>554175.05739841005</v>
      </c>
      <c r="O52" s="69">
        <f>'Contratos fora RRF'!AM52</f>
        <v>1204470.133753476</v>
      </c>
      <c r="P52" s="28">
        <f>'Contratos fora RRF'!AO52</f>
        <v>1758645.1911518849</v>
      </c>
      <c r="Q52" s="30"/>
      <c r="R52" s="30"/>
      <c r="S52" s="30"/>
      <c r="T52" s="148">
        <f>'Operação a contratar - BID prec'!B51</f>
        <v>0</v>
      </c>
      <c r="U52" s="148">
        <f>'Operação a contratar - BID prec'!C51</f>
        <v>0</v>
      </c>
      <c r="V52" s="148">
        <f>'Operação a contratar - BID prec'!D51</f>
        <v>0</v>
      </c>
      <c r="W52" s="70">
        <f t="shared" si="7"/>
        <v>334546418.75967354</v>
      </c>
      <c r="X52" s="70">
        <f t="shared" si="8"/>
        <v>269933780.98510408</v>
      </c>
      <c r="Y52" s="70">
        <f t="shared" si="0"/>
        <v>604480199.74477768</v>
      </c>
      <c r="AA52">
        <f t="shared" si="1"/>
        <v>2026</v>
      </c>
      <c r="AC52" s="6">
        <f t="shared" si="2"/>
        <v>0</v>
      </c>
      <c r="AD52" s="6">
        <f t="shared" si="3"/>
        <v>0</v>
      </c>
      <c r="AE52" s="6">
        <f t="shared" si="4"/>
        <v>0</v>
      </c>
    </row>
    <row r="53" spans="1:31" x14ac:dyDescent="0.25">
      <c r="A53" s="68">
        <v>46082</v>
      </c>
      <c r="B53" s="25">
        <f>'Art. 9º-A'!J54</f>
        <v>118923112.17481536</v>
      </c>
      <c r="C53" s="25">
        <f>'Art. 9º-A'!K54</f>
        <v>63862494.499774486</v>
      </c>
      <c r="D53" s="25">
        <f>'Art. 9º-A'!I54</f>
        <v>182785606.67458984</v>
      </c>
      <c r="E53" s="26">
        <f>'9496'!P53</f>
        <v>210699284.57876363</v>
      </c>
      <c r="F53" s="26">
        <f>'9496'!Q53</f>
        <v>147238551.42332861</v>
      </c>
      <c r="G53" s="26">
        <f>'9496'!R53</f>
        <v>357937836.00209224</v>
      </c>
      <c r="H53" s="47"/>
      <c r="I53" s="47"/>
      <c r="J53" s="47"/>
      <c r="K53" s="27">
        <f>'Fluxo dív. garantidas - RRF'!C53</f>
        <v>17137412.289999999</v>
      </c>
      <c r="L53" s="27">
        <f>'Fluxo dív. garantidas - RRF'!B53</f>
        <v>191132652.06999999</v>
      </c>
      <c r="M53" s="27">
        <f>'Fluxo dív. garantidas - RRF'!D53</f>
        <v>208270064.35999998</v>
      </c>
      <c r="N53" s="69">
        <f>'Contratos fora RRF'!AN53</f>
        <v>418614.98124840902</v>
      </c>
      <c r="O53" s="69">
        <f>'Contratos fora RRF'!AM53</f>
        <v>1206927.761619291</v>
      </c>
      <c r="P53" s="28">
        <f>'Contratos fora RRF'!AO53</f>
        <v>1625542.7428676998</v>
      </c>
      <c r="Q53" s="30"/>
      <c r="R53" s="30"/>
      <c r="S53" s="30"/>
      <c r="T53" s="148">
        <f>'Operação a contratar - BID prec'!B52</f>
        <v>0</v>
      </c>
      <c r="U53" s="148">
        <f>'Operação a contratar - BID prec'!C52</f>
        <v>0</v>
      </c>
      <c r="V53" s="148">
        <f>'Operação a contratar - BID prec'!D52</f>
        <v>0</v>
      </c>
      <c r="W53" s="70">
        <f t="shared" si="7"/>
        <v>347178424.02482748</v>
      </c>
      <c r="X53" s="70">
        <f t="shared" si="8"/>
        <v>403440625.75472236</v>
      </c>
      <c r="Y53" s="70">
        <f t="shared" si="0"/>
        <v>750619049.77954984</v>
      </c>
      <c r="AA53">
        <f t="shared" si="1"/>
        <v>2026</v>
      </c>
      <c r="AC53" s="6">
        <f t="shared" si="2"/>
        <v>0</v>
      </c>
      <c r="AD53" s="6">
        <f t="shared" si="3"/>
        <v>0</v>
      </c>
      <c r="AE53" s="6">
        <f t="shared" si="4"/>
        <v>0</v>
      </c>
    </row>
    <row r="54" spans="1:31" x14ac:dyDescent="0.25">
      <c r="A54" s="68">
        <v>46113</v>
      </c>
      <c r="B54" s="25">
        <f>'Art. 9º-A'!J55</f>
        <v>119937754.65697712</v>
      </c>
      <c r="C54" s="25">
        <f>'Art. 9º-A'!K55</f>
        <v>64737937.739236921</v>
      </c>
      <c r="D54" s="25">
        <f>'Art. 9º-A'!I55</f>
        <v>184675692.39621404</v>
      </c>
      <c r="E54" s="26">
        <f>'9496'!P54</f>
        <v>210413539.8067404</v>
      </c>
      <c r="F54" s="26">
        <f>'9496'!Q54</f>
        <v>147847325.47925842</v>
      </c>
      <c r="G54" s="26">
        <f>'9496'!R54</f>
        <v>358260865.28599882</v>
      </c>
      <c r="H54" s="47"/>
      <c r="I54" s="47"/>
      <c r="J54" s="47"/>
      <c r="K54" s="27">
        <f>'Fluxo dív. garantidas - RRF'!C54</f>
        <v>4496361.82</v>
      </c>
      <c r="L54" s="27">
        <f>'Fluxo dív. garantidas - RRF'!B54</f>
        <v>70469384.319999993</v>
      </c>
      <c r="M54" s="27">
        <f>'Fluxo dív. garantidas - RRF'!D54</f>
        <v>74965746.140000001</v>
      </c>
      <c r="N54" s="69">
        <f>'Contratos fora RRF'!AN54</f>
        <v>699171.67476230196</v>
      </c>
      <c r="O54" s="69">
        <f>'Contratos fora RRF'!AM54</f>
        <v>2048357.1650562931</v>
      </c>
      <c r="P54" s="28">
        <f>'Contratos fora RRF'!AO54</f>
        <v>2747528.839818595</v>
      </c>
      <c r="Q54" s="30"/>
      <c r="R54" s="30"/>
      <c r="S54" s="30"/>
      <c r="T54" s="148">
        <f>'Operação a contratar - BID prec'!B53</f>
        <v>63444202.739726029</v>
      </c>
      <c r="U54" s="148">
        <f>'Operação a contratar - BID prec'!C53</f>
        <v>0</v>
      </c>
      <c r="V54" s="148">
        <f>'Operação a contratar - BID prec'!D53</f>
        <v>63444202.739726029</v>
      </c>
      <c r="W54" s="70">
        <f t="shared" si="7"/>
        <v>398991030.69820583</v>
      </c>
      <c r="X54" s="70">
        <f t="shared" si="8"/>
        <v>285103004.70355165</v>
      </c>
      <c r="Y54" s="70">
        <f t="shared" si="0"/>
        <v>684094035.40175748</v>
      </c>
      <c r="AA54">
        <f t="shared" si="1"/>
        <v>2026</v>
      </c>
      <c r="AC54" s="6">
        <f t="shared" si="2"/>
        <v>0</v>
      </c>
      <c r="AD54" s="6">
        <f t="shared" si="3"/>
        <v>0</v>
      </c>
      <c r="AE54" s="6">
        <f t="shared" si="4"/>
        <v>0</v>
      </c>
    </row>
    <row r="55" spans="1:31" x14ac:dyDescent="0.25">
      <c r="A55" s="68">
        <v>46143</v>
      </c>
      <c r="B55" s="25">
        <f>'Art. 9º-A'!J56</f>
        <v>120833485.77199212</v>
      </c>
      <c r="C55" s="25">
        <f>'Art. 9º-A'!K56</f>
        <v>65556775.164211631</v>
      </c>
      <c r="D55" s="25">
        <f>'Art. 9º-A'!I56</f>
        <v>186390260.93620375</v>
      </c>
      <c r="E55" s="26">
        <f>'9496'!P55</f>
        <v>210627060.21351263</v>
      </c>
      <c r="F55" s="26">
        <f>'9496'!Q55</f>
        <v>148865649.90457347</v>
      </c>
      <c r="G55" s="26">
        <f>'9496'!R55</f>
        <v>359492710.1180861</v>
      </c>
      <c r="H55" s="47"/>
      <c r="I55" s="47"/>
      <c r="J55" s="47"/>
      <c r="K55" s="27">
        <f>'Fluxo dív. garantidas - RRF'!C55</f>
        <v>13259849.189999999</v>
      </c>
      <c r="L55" s="27">
        <f>'Fluxo dív. garantidas - RRF'!B55</f>
        <v>177137171.87</v>
      </c>
      <c r="M55" s="27">
        <f>'Fluxo dív. garantidas - RRF'!D55</f>
        <v>190397021.06</v>
      </c>
      <c r="N55" s="69">
        <f>'Contratos fora RRF'!AN55</f>
        <v>3317666.4121066211</v>
      </c>
      <c r="O55" s="69">
        <f>'Contratos fora RRF'!AM55</f>
        <v>28862216.733472981</v>
      </c>
      <c r="P55" s="28">
        <f>'Contratos fora RRF'!AO55</f>
        <v>32179883.145579662</v>
      </c>
      <c r="Q55" s="30"/>
      <c r="R55" s="30"/>
      <c r="S55" s="30"/>
      <c r="T55" s="148">
        <f>'Operação a contratar - BID prec'!B54</f>
        <v>0</v>
      </c>
      <c r="U55" s="148">
        <f>'Operação a contratar - BID prec'!C54</f>
        <v>0</v>
      </c>
      <c r="V55" s="148">
        <f>'Operação a contratar - BID prec'!D54</f>
        <v>0</v>
      </c>
      <c r="W55" s="70">
        <f t="shared" si="7"/>
        <v>348038061.58761138</v>
      </c>
      <c r="X55" s="70">
        <f t="shared" si="8"/>
        <v>420421813.67225808</v>
      </c>
      <c r="Y55" s="70">
        <f t="shared" si="0"/>
        <v>768459875.25986946</v>
      </c>
      <c r="AA55">
        <f t="shared" si="1"/>
        <v>2026</v>
      </c>
      <c r="AC55" s="6">
        <f t="shared" si="2"/>
        <v>0</v>
      </c>
      <c r="AD55" s="6">
        <f t="shared" si="3"/>
        <v>0</v>
      </c>
      <c r="AE55" s="6">
        <f t="shared" si="4"/>
        <v>0</v>
      </c>
    </row>
    <row r="56" spans="1:31" x14ac:dyDescent="0.25">
      <c r="A56" s="68">
        <v>46174</v>
      </c>
      <c r="B56" s="25">
        <f>'Art. 9º-A'!J57</f>
        <v>121880045.15937951</v>
      </c>
      <c r="C56" s="25">
        <f>'Art. 9º-A'!K57</f>
        <v>66465188.464272588</v>
      </c>
      <c r="D56" s="25">
        <f>'Art. 9º-A'!I57</f>
        <v>188345233.6236521</v>
      </c>
      <c r="E56" s="26">
        <f>'9496'!P56</f>
        <v>210505413.82855266</v>
      </c>
      <c r="F56" s="26">
        <f>'9496'!Q56</f>
        <v>149601556.2662673</v>
      </c>
      <c r="G56" s="26">
        <f>'9496'!R56</f>
        <v>360106970.09481996</v>
      </c>
      <c r="H56" s="47"/>
      <c r="I56" s="47"/>
      <c r="J56" s="47"/>
      <c r="K56" s="27">
        <f>'Fluxo dív. garantidas - RRF'!C56</f>
        <v>4450425.25</v>
      </c>
      <c r="L56" s="27">
        <f>'Fluxo dív. garantidas - RRF'!B56</f>
        <v>67444329.200000003</v>
      </c>
      <c r="M56" s="27">
        <f>'Fluxo dív. garantidas - RRF'!D56</f>
        <v>71894754.450000003</v>
      </c>
      <c r="N56" s="69">
        <f>'Contratos fora RRF'!AN56</f>
        <v>479928.92174667603</v>
      </c>
      <c r="O56" s="69">
        <f>'Contratos fora RRF'!AM56</f>
        <v>1214184.5722558638</v>
      </c>
      <c r="P56" s="28">
        <f>'Contratos fora RRF'!AO56</f>
        <v>1694113.4940025411</v>
      </c>
      <c r="Q56" s="30"/>
      <c r="R56" s="30"/>
      <c r="S56" s="30"/>
      <c r="T56" s="148">
        <f>'Operação a contratar - BID prec'!B55</f>
        <v>0</v>
      </c>
      <c r="U56" s="148">
        <f>'Operação a contratar - BID prec'!C55</f>
        <v>0</v>
      </c>
      <c r="V56" s="148">
        <f>'Operação a contratar - BID prec'!D55</f>
        <v>0</v>
      </c>
      <c r="W56" s="70">
        <f t="shared" si="7"/>
        <v>337315813.15967888</v>
      </c>
      <c r="X56" s="70">
        <f t="shared" si="8"/>
        <v>284725258.50279576</v>
      </c>
      <c r="Y56" s="70">
        <f t="shared" si="0"/>
        <v>622041071.66247463</v>
      </c>
      <c r="AA56">
        <f t="shared" si="1"/>
        <v>2026</v>
      </c>
      <c r="AC56" s="6">
        <f t="shared" si="2"/>
        <v>0</v>
      </c>
      <c r="AD56" s="6">
        <f t="shared" si="3"/>
        <v>0</v>
      </c>
      <c r="AE56" s="6">
        <f t="shared" si="4"/>
        <v>0</v>
      </c>
    </row>
    <row r="57" spans="1:31" x14ac:dyDescent="0.25">
      <c r="A57" s="68">
        <v>46204</v>
      </c>
      <c r="B57" s="25">
        <f>'Art. 9º-A'!J58</f>
        <v>122707287.06048292</v>
      </c>
      <c r="C57" s="25">
        <f>'Art. 9º-A'!K58</f>
        <v>67261631.573560923</v>
      </c>
      <c r="D57" s="25">
        <f>'Art. 9º-A'!I58</f>
        <v>189968918.63404384</v>
      </c>
      <c r="E57" s="26">
        <f>'9496'!P57</f>
        <v>210385156.89637336</v>
      </c>
      <c r="F57" s="26">
        <f>'9496'!Q57</f>
        <v>150397456.48733208</v>
      </c>
      <c r="G57" s="26">
        <f>'9496'!R57</f>
        <v>360782613.38370544</v>
      </c>
      <c r="H57" s="47"/>
      <c r="I57" s="47"/>
      <c r="J57" s="47"/>
      <c r="K57" s="27">
        <f>'Fluxo dív. garantidas - RRF'!C57</f>
        <v>4247647.41</v>
      </c>
      <c r="L57" s="27">
        <f>'Fluxo dív. garantidas - RRF'!B57</f>
        <v>67495991.520000011</v>
      </c>
      <c r="M57" s="27">
        <f>'Fluxo dív. garantidas - RRF'!D57</f>
        <v>71743638.929999992</v>
      </c>
      <c r="N57" s="69">
        <f>'Contratos fora RRF'!AN57</f>
        <v>459218.36428961501</v>
      </c>
      <c r="O57" s="69">
        <f>'Contratos fora RRF'!AM57</f>
        <v>1216762.8287755172</v>
      </c>
      <c r="P57" s="28">
        <f>'Contratos fora RRF'!AO57</f>
        <v>1675981.1930651329</v>
      </c>
      <c r="Q57" s="30"/>
      <c r="R57" s="30"/>
      <c r="S57" s="30"/>
      <c r="T57" s="148">
        <f>'Operação a contratar - BID prec'!B56</f>
        <v>0</v>
      </c>
      <c r="U57" s="148">
        <f>'Operação a contratar - BID prec'!C56</f>
        <v>0</v>
      </c>
      <c r="V57" s="148">
        <f>'Operação a contratar - BID prec'!D56</f>
        <v>0</v>
      </c>
      <c r="W57" s="70">
        <f t="shared" si="7"/>
        <v>337799309.73114592</v>
      </c>
      <c r="X57" s="70">
        <f t="shared" si="8"/>
        <v>286371842.40966856</v>
      </c>
      <c r="Y57" s="70">
        <f t="shared" si="0"/>
        <v>624171152.14081454</v>
      </c>
      <c r="AA57">
        <f t="shared" si="1"/>
        <v>2026</v>
      </c>
      <c r="AC57" s="6">
        <f t="shared" si="2"/>
        <v>0</v>
      </c>
      <c r="AD57" s="6">
        <f t="shared" si="3"/>
        <v>0</v>
      </c>
      <c r="AE57" s="6">
        <f t="shared" si="4"/>
        <v>0</v>
      </c>
    </row>
    <row r="58" spans="1:31" x14ac:dyDescent="0.25">
      <c r="A58" s="68">
        <v>46235</v>
      </c>
      <c r="B58" s="25">
        <f>'Art. 9º-A'!J59</f>
        <v>123567602.60215157</v>
      </c>
      <c r="C58" s="25">
        <f>'Art. 9º-A'!K59</f>
        <v>68083387.344316244</v>
      </c>
      <c r="D58" s="25">
        <f>'Art. 9º-A'!I59</f>
        <v>191650989.94646782</v>
      </c>
      <c r="E58" s="26">
        <f>'9496'!P58</f>
        <v>210422123.31683102</v>
      </c>
      <c r="F58" s="26">
        <f>'9496'!Q58</f>
        <v>151285793.0366987</v>
      </c>
      <c r="G58" s="26">
        <f>'9496'!R58</f>
        <v>361707916.35352969</v>
      </c>
      <c r="H58" s="47"/>
      <c r="I58" s="47"/>
      <c r="J58" s="47"/>
      <c r="K58" s="27">
        <f>'Fluxo dív. garantidas - RRF'!C58</f>
        <v>4550439.1500000004</v>
      </c>
      <c r="L58" s="27">
        <f>'Fluxo dív. garantidas - RRF'!B58</f>
        <v>67547518.640000001</v>
      </c>
      <c r="M58" s="27">
        <f>'Fluxo dív. garantidas - RRF'!D58</f>
        <v>72097957.790000007</v>
      </c>
      <c r="N58" s="69">
        <f>'Contratos fora RRF'!AN58</f>
        <v>498132.60191748699</v>
      </c>
      <c r="O58" s="69">
        <f>'Contratos fora RRF'!AM58</f>
        <v>1219270.092087867</v>
      </c>
      <c r="P58" s="28">
        <f>'Contratos fora RRF'!AO58</f>
        <v>1717402.6940053538</v>
      </c>
      <c r="Q58" s="30"/>
      <c r="R58" s="30"/>
      <c r="S58" s="30"/>
      <c r="T58" s="148">
        <f>'Operação a contratar - BID prec'!B57</f>
        <v>0</v>
      </c>
      <c r="U58" s="148">
        <f>'Operação a contratar - BID prec'!C57</f>
        <v>0</v>
      </c>
      <c r="V58" s="148">
        <f>'Operação a contratar - BID prec'!D57</f>
        <v>0</v>
      </c>
      <c r="W58" s="70">
        <f t="shared" si="7"/>
        <v>339038297.67090011</v>
      </c>
      <c r="X58" s="70">
        <f t="shared" si="8"/>
        <v>288135969.11310279</v>
      </c>
      <c r="Y58" s="70">
        <f t="shared" si="0"/>
        <v>627174266.7840029</v>
      </c>
      <c r="AA58">
        <f t="shared" si="1"/>
        <v>2026</v>
      </c>
      <c r="AC58" s="6">
        <f t="shared" si="2"/>
        <v>0</v>
      </c>
      <c r="AD58" s="6">
        <f t="shared" si="3"/>
        <v>0</v>
      </c>
      <c r="AE58" s="6">
        <f t="shared" si="4"/>
        <v>0</v>
      </c>
    </row>
    <row r="59" spans="1:31" x14ac:dyDescent="0.25">
      <c r="A59" s="68">
        <v>46266</v>
      </c>
      <c r="B59" s="25">
        <f>'Art. 9º-A'!J60</f>
        <v>124495913.298011</v>
      </c>
      <c r="C59" s="25">
        <f>'Art. 9º-A'!K60</f>
        <v>68950152.411910743</v>
      </c>
      <c r="D59" s="25">
        <f>'Art. 9º-A'!I60</f>
        <v>193446065.70992175</v>
      </c>
      <c r="E59" s="26">
        <f>'9496'!P59</f>
        <v>210678382.09383899</v>
      </c>
      <c r="F59" s="26">
        <f>'9496'!Q59</f>
        <v>152312787.75697154</v>
      </c>
      <c r="G59" s="26">
        <f>'9496'!R59</f>
        <v>362991169.85081053</v>
      </c>
      <c r="H59" s="47"/>
      <c r="I59" s="47"/>
      <c r="J59" s="47"/>
      <c r="K59" s="27">
        <f>'Fluxo dív. garantidas - RRF'!C59</f>
        <v>16749376.380000001</v>
      </c>
      <c r="L59" s="27">
        <f>'Fluxo dív. garantidas - RRF'!B59</f>
        <v>188920625.61999997</v>
      </c>
      <c r="M59" s="27">
        <f>'Fluxo dív. garantidas - RRF'!D59</f>
        <v>205670002</v>
      </c>
      <c r="N59" s="69">
        <f>'Contratos fora RRF'!AN59</f>
        <v>431564.05739558197</v>
      </c>
      <c r="O59" s="69">
        <f>'Contratos fora RRF'!AM59</f>
        <v>1221789.32767319</v>
      </c>
      <c r="P59" s="28">
        <f>'Contratos fora RRF'!AO59</f>
        <v>1653353.3850687719</v>
      </c>
      <c r="Q59" s="30"/>
      <c r="R59" s="30"/>
      <c r="S59" s="30"/>
      <c r="T59" s="148">
        <f>'Operação a contratar - BID prec'!B58</f>
        <v>0</v>
      </c>
      <c r="U59" s="148">
        <f>'Operação a contratar - BID prec'!C58</f>
        <v>0</v>
      </c>
      <c r="V59" s="148">
        <f>'Operação a contratar - BID prec'!D58</f>
        <v>0</v>
      </c>
      <c r="W59" s="70">
        <f t="shared" si="7"/>
        <v>352355235.82924557</v>
      </c>
      <c r="X59" s="70">
        <f t="shared" si="8"/>
        <v>411405355.11655545</v>
      </c>
      <c r="Y59" s="70">
        <f t="shared" si="0"/>
        <v>763760590.94580102</v>
      </c>
      <c r="AA59">
        <f t="shared" si="1"/>
        <v>2026</v>
      </c>
      <c r="AC59" s="6">
        <f t="shared" si="2"/>
        <v>0</v>
      </c>
      <c r="AD59" s="6">
        <f t="shared" si="3"/>
        <v>0</v>
      </c>
      <c r="AE59" s="6">
        <f t="shared" si="4"/>
        <v>0</v>
      </c>
    </row>
    <row r="60" spans="1:31" x14ac:dyDescent="0.25">
      <c r="A60" s="68">
        <v>46296</v>
      </c>
      <c r="B60" s="25">
        <f>'Art. 9º-A'!J61</f>
        <v>125606709.48702268</v>
      </c>
      <c r="C60" s="25">
        <f>'Art. 9º-A'!K61</f>
        <v>69926326.424940333</v>
      </c>
      <c r="D60" s="25">
        <f>'Art. 9º-A'!I61</f>
        <v>195533035.91196302</v>
      </c>
      <c r="E60" s="26">
        <f>'9496'!P60</f>
        <v>210494654.24668431</v>
      </c>
      <c r="F60" s="26">
        <f>'9496'!Q60</f>
        <v>153083507.02019554</v>
      </c>
      <c r="G60" s="26">
        <f>'9496'!R60</f>
        <v>363578161.26687986</v>
      </c>
      <c r="H60" s="47"/>
      <c r="I60" s="47"/>
      <c r="J60" s="47"/>
      <c r="K60" s="27">
        <f>'Fluxo dív. garantidas - RRF'!C60</f>
        <v>4076265.69</v>
      </c>
      <c r="L60" s="27">
        <f>'Fluxo dív. garantidas - RRF'!B60</f>
        <v>67650832.349999994</v>
      </c>
      <c r="M60" s="27">
        <f>'Fluxo dív. garantidas - RRF'!D60</f>
        <v>71727098.040000007</v>
      </c>
      <c r="N60" s="69">
        <f>'Contratos fora RRF'!AN60</f>
        <v>656436.61607983895</v>
      </c>
      <c r="O60" s="69">
        <f>'Contratos fora RRF'!AM60</f>
        <v>2067538.3040569022</v>
      </c>
      <c r="P60" s="28">
        <f>'Contratos fora RRF'!AO60</f>
        <v>2723974.9201367409</v>
      </c>
      <c r="Q60" s="30"/>
      <c r="R60" s="30"/>
      <c r="S60" s="30"/>
      <c r="T60" s="148">
        <f>'Operação a contratar - BID prec'!B59</f>
        <v>63792797.260273971</v>
      </c>
      <c r="U60" s="148">
        <f>'Operação a contratar - BID prec'!C59</f>
        <v>53800000</v>
      </c>
      <c r="V60" s="148">
        <f>'Operação a contratar - BID prec'!D59</f>
        <v>117592797.26027396</v>
      </c>
      <c r="W60" s="70">
        <f t="shared" si="7"/>
        <v>404626863.30006087</v>
      </c>
      <c r="X60" s="70">
        <f t="shared" si="8"/>
        <v>346528204.0991928</v>
      </c>
      <c r="Y60" s="70">
        <f t="shared" si="0"/>
        <v>751155067.39925361</v>
      </c>
      <c r="AA60">
        <f t="shared" si="1"/>
        <v>2026</v>
      </c>
      <c r="AC60" s="6">
        <f t="shared" si="2"/>
        <v>0</v>
      </c>
      <c r="AD60" s="6">
        <f t="shared" si="3"/>
        <v>0</v>
      </c>
      <c r="AE60" s="6">
        <f t="shared" si="4"/>
        <v>0</v>
      </c>
    </row>
    <row r="61" spans="1:31" x14ac:dyDescent="0.25">
      <c r="A61" s="68">
        <v>46327</v>
      </c>
      <c r="B61" s="25">
        <f>'Art. 9º-A'!J62</f>
        <v>126469976.72449468</v>
      </c>
      <c r="C61" s="25">
        <f>'Art. 9º-A'!K62</f>
        <v>70772937.366820499</v>
      </c>
      <c r="D61" s="25">
        <f>'Art. 9º-A'!I62</f>
        <v>197242914.09131518</v>
      </c>
      <c r="E61" s="26">
        <f>'9496'!P61</f>
        <v>210523053.47721484</v>
      </c>
      <c r="F61" s="26">
        <f>'9496'!Q61</f>
        <v>153960139.07958758</v>
      </c>
      <c r="G61" s="26">
        <f>'9496'!R61</f>
        <v>364483192.55680239</v>
      </c>
      <c r="H61" s="47"/>
      <c r="I61" s="47"/>
      <c r="J61" s="47"/>
      <c r="K61" s="27">
        <f>'Fluxo dív. garantidas - RRF'!C61</f>
        <v>12845888.49</v>
      </c>
      <c r="L61" s="27">
        <f>'Fluxo dív. garantidas - RRF'!B61</f>
        <v>174844666.32999998</v>
      </c>
      <c r="M61" s="27">
        <f>'Fluxo dív. garantidas - RRF'!D61</f>
        <v>187690554.81999999</v>
      </c>
      <c r="N61" s="69">
        <f>'Contratos fora RRF'!AN61</f>
        <v>3212729.8851063638</v>
      </c>
      <c r="O61" s="69">
        <f>'Contratos fora RRF'!AM61</f>
        <v>29626417.437404972</v>
      </c>
      <c r="P61" s="28">
        <f>'Contratos fora RRF'!AO61</f>
        <v>32839147.322511397</v>
      </c>
      <c r="Q61" s="30"/>
      <c r="R61" s="30"/>
      <c r="S61" s="30"/>
      <c r="T61" s="148">
        <f>'Operação a contratar - BID prec'!B60</f>
        <v>0</v>
      </c>
      <c r="U61" s="148">
        <f>'Operação a contratar - BID prec'!C60</f>
        <v>0</v>
      </c>
      <c r="V61" s="148">
        <f>'Operação a contratar - BID prec'!D60</f>
        <v>0</v>
      </c>
      <c r="W61" s="70">
        <f t="shared" si="7"/>
        <v>353051648.5768159</v>
      </c>
      <c r="X61" s="70">
        <f t="shared" si="8"/>
        <v>429204160.21381301</v>
      </c>
      <c r="Y61" s="70">
        <f t="shared" si="0"/>
        <v>782255808.79062891</v>
      </c>
      <c r="AA61">
        <f t="shared" si="1"/>
        <v>2026</v>
      </c>
      <c r="AC61" s="6">
        <f t="shared" si="2"/>
        <v>0</v>
      </c>
      <c r="AD61" s="6">
        <f t="shared" si="3"/>
        <v>0</v>
      </c>
      <c r="AE61" s="6">
        <f t="shared" si="4"/>
        <v>0</v>
      </c>
    </row>
    <row r="62" spans="1:31" x14ac:dyDescent="0.25">
      <c r="A62" s="68">
        <v>46357</v>
      </c>
      <c r="B62" s="25">
        <f>'Art. 9º-A'!J63</f>
        <v>127548717.17046621</v>
      </c>
      <c r="C62" s="25">
        <f>'Art. 9º-A'!K63</f>
        <v>71748360.666774273</v>
      </c>
      <c r="D62" s="25">
        <f>'Art. 9º-A'!I63</f>
        <v>199297077.83724049</v>
      </c>
      <c r="E62" s="26">
        <f>'9496'!P62</f>
        <v>210442536.58288515</v>
      </c>
      <c r="F62" s="26">
        <f>'9496'!Q62</f>
        <v>154819482.38990715</v>
      </c>
      <c r="G62" s="26">
        <f>'9496'!R62</f>
        <v>365262018.97279227</v>
      </c>
      <c r="H62" s="47"/>
      <c r="I62" s="47"/>
      <c r="J62" s="47"/>
      <c r="K62" s="27">
        <f>'Fluxo dív. garantidas - RRF'!C62</f>
        <v>3857468.9299999997</v>
      </c>
      <c r="L62" s="27">
        <f>'Fluxo dív. garantidas - RRF'!B62</f>
        <v>67755563.890000001</v>
      </c>
      <c r="M62" s="27">
        <f>'Fluxo dív. garantidas - RRF'!D62</f>
        <v>71613032.820000008</v>
      </c>
      <c r="N62" s="69">
        <f>'Contratos fora RRF'!AN62</f>
        <v>414042.33680224797</v>
      </c>
      <c r="O62" s="69">
        <f>'Contratos fora RRF'!AM62</f>
        <v>1229459.8374453988</v>
      </c>
      <c r="P62" s="28">
        <f>'Contratos fora RRF'!AO62</f>
        <v>1643502.1742476469</v>
      </c>
      <c r="Q62" s="30"/>
      <c r="R62" s="30"/>
      <c r="S62" s="30"/>
      <c r="T62" s="148">
        <f>'Operação a contratar - BID prec'!B61</f>
        <v>0</v>
      </c>
      <c r="U62" s="148">
        <f>'Operação a contratar - BID prec'!C61</f>
        <v>0</v>
      </c>
      <c r="V62" s="148">
        <f>'Operação a contratar - BID prec'!D61</f>
        <v>0</v>
      </c>
      <c r="W62" s="70">
        <f t="shared" si="7"/>
        <v>342262765.02015358</v>
      </c>
      <c r="X62" s="70">
        <f t="shared" si="8"/>
        <v>295552866.78412682</v>
      </c>
      <c r="Y62" s="70">
        <f t="shared" si="0"/>
        <v>637815631.8042804</v>
      </c>
      <c r="AA62">
        <f t="shared" si="1"/>
        <v>2026</v>
      </c>
      <c r="AC62" s="6">
        <f t="shared" si="2"/>
        <v>0</v>
      </c>
      <c r="AD62" s="6">
        <f t="shared" si="3"/>
        <v>0</v>
      </c>
      <c r="AE62" s="6">
        <f t="shared" si="4"/>
        <v>0</v>
      </c>
    </row>
    <row r="63" spans="1:31" x14ac:dyDescent="0.25">
      <c r="A63" s="68">
        <v>46388</v>
      </c>
      <c r="B63" s="25">
        <f>'Art. 9º-A'!J64</f>
        <v>128379038.94574153</v>
      </c>
      <c r="C63" s="25">
        <f>'Art. 9º-A'!K64</f>
        <v>72592263.81979242</v>
      </c>
      <c r="D63" s="25">
        <f>'Art. 9º-A'!I64</f>
        <v>200971302.76553395</v>
      </c>
      <c r="E63" s="26">
        <f>'9496'!P63</f>
        <v>210302748.08920553</v>
      </c>
      <c r="F63" s="26">
        <f>'9496'!Q63</f>
        <v>155613973.90352935</v>
      </c>
      <c r="G63" s="26">
        <f>'9496'!R63</f>
        <v>365916721.99273491</v>
      </c>
      <c r="H63" s="47"/>
      <c r="I63" s="47"/>
      <c r="J63" s="47"/>
      <c r="K63" s="27">
        <f>'Fluxo dív. garantidas - RRF'!C63</f>
        <v>4036864.0100000002</v>
      </c>
      <c r="L63" s="27">
        <f>'Fluxo dív. garantidas - RRF'!B63</f>
        <v>67807388.140000001</v>
      </c>
      <c r="M63" s="27">
        <f>'Fluxo dív. garantidas - RRF'!D63</f>
        <v>71844252.150000006</v>
      </c>
      <c r="N63" s="69">
        <f>'Contratos fora RRF'!AN63</f>
        <v>435827.850103923</v>
      </c>
      <c r="O63" s="69">
        <f>'Contratos fora RRF'!AM63</f>
        <v>1232000.556292088</v>
      </c>
      <c r="P63" s="28">
        <f>'Contratos fora RRF'!AO63</f>
        <v>1667828.4063960111</v>
      </c>
      <c r="Q63" s="30"/>
      <c r="R63" s="30"/>
      <c r="S63" s="30"/>
      <c r="T63" s="148">
        <f>'Operação a contratar - BID prec'!B62</f>
        <v>0</v>
      </c>
      <c r="U63" s="148">
        <f>'Operação a contratar - BID prec'!C62</f>
        <v>0</v>
      </c>
      <c r="V63" s="148">
        <f>'Operação a contratar - BID prec'!D62</f>
        <v>0</v>
      </c>
      <c r="W63" s="70">
        <f t="shared" si="7"/>
        <v>343154478.89505094</v>
      </c>
      <c r="X63" s="70">
        <f t="shared" si="8"/>
        <v>297245626.41961384</v>
      </c>
      <c r="Y63" s="70">
        <f t="shared" si="0"/>
        <v>640400105.31466484</v>
      </c>
      <c r="AA63">
        <f t="shared" si="1"/>
        <v>2027</v>
      </c>
      <c r="AC63" s="6">
        <f t="shared" si="2"/>
        <v>0</v>
      </c>
      <c r="AD63" s="6">
        <f t="shared" si="3"/>
        <v>0</v>
      </c>
      <c r="AE63" s="6">
        <f t="shared" si="4"/>
        <v>0</v>
      </c>
    </row>
    <row r="64" spans="1:31" x14ac:dyDescent="0.25">
      <c r="A64" s="68">
        <v>46419</v>
      </c>
      <c r="B64" s="25">
        <f>'Art. 9º-A'!J65</f>
        <v>129116656.02334285</v>
      </c>
      <c r="C64" s="25">
        <f>'Art. 9º-A'!K65</f>
        <v>73391046.364005327</v>
      </c>
      <c r="D64" s="25">
        <f>'Art. 9º-A'!I65</f>
        <v>202507702.38734818</v>
      </c>
      <c r="E64" s="26">
        <f>'9496'!P64</f>
        <v>210482148.126037</v>
      </c>
      <c r="F64" s="26">
        <f>'9496'!Q64</f>
        <v>156626074.91463685</v>
      </c>
      <c r="G64" s="26">
        <f>'9496'!R64</f>
        <v>367108223.04067385</v>
      </c>
      <c r="H64" s="47"/>
      <c r="I64" s="47"/>
      <c r="J64" s="47"/>
      <c r="K64" s="27">
        <f>'Fluxo dív. garantidas - RRF'!C64</f>
        <v>3976749.63</v>
      </c>
      <c r="L64" s="27">
        <f>'Fluxo dív. garantidas - RRF'!B64</f>
        <v>67859255.099999994</v>
      </c>
      <c r="M64" s="27">
        <f>'Fluxo dív. garantidas - RRF'!D64</f>
        <v>71836004.730000004</v>
      </c>
      <c r="N64" s="69">
        <f>'Contratos fora RRF'!AN64</f>
        <v>428830.91699078702</v>
      </c>
      <c r="O64" s="69">
        <f>'Contratos fora RRF'!AM64</f>
        <v>1234456.195299763</v>
      </c>
      <c r="P64" s="28">
        <f>'Contratos fora RRF'!AO64</f>
        <v>1663287.112290551</v>
      </c>
      <c r="Q64" s="30"/>
      <c r="R64" s="30"/>
      <c r="S64" s="30"/>
      <c r="T64" s="148">
        <f>'Operação a contratar - BID prec'!B63</f>
        <v>0</v>
      </c>
      <c r="U64" s="148">
        <f>'Operação a contratar - BID prec'!C63</f>
        <v>0</v>
      </c>
      <c r="V64" s="148">
        <f>'Operação a contratar - BID prec'!D63</f>
        <v>0</v>
      </c>
      <c r="W64" s="70">
        <f t="shared" si="7"/>
        <v>344004384.69637066</v>
      </c>
      <c r="X64" s="70">
        <f t="shared" si="8"/>
        <v>299110832.57394195</v>
      </c>
      <c r="Y64" s="70">
        <f t="shared" si="0"/>
        <v>643115217.27031255</v>
      </c>
      <c r="AA64">
        <f t="shared" si="1"/>
        <v>2027</v>
      </c>
      <c r="AC64" s="6">
        <f t="shared" si="2"/>
        <v>0</v>
      </c>
      <c r="AD64" s="6">
        <f t="shared" si="3"/>
        <v>0</v>
      </c>
      <c r="AE64" s="6">
        <f t="shared" si="4"/>
        <v>0</v>
      </c>
    </row>
    <row r="65" spans="1:31" x14ac:dyDescent="0.25">
      <c r="A65" s="68">
        <v>46447</v>
      </c>
      <c r="B65" s="25">
        <f>'Art. 9º-A'!J66</f>
        <v>129785825.66382799</v>
      </c>
      <c r="C65" s="25">
        <f>'Art. 9º-A'!K66</f>
        <v>74157819.514910996</v>
      </c>
      <c r="D65" s="25">
        <f>'Art. 9º-A'!I66</f>
        <v>203943645.17873898</v>
      </c>
      <c r="E65" s="26">
        <f>'9496'!P65</f>
        <v>210232750.34271827</v>
      </c>
      <c r="F65" s="26">
        <f>'9496'!Q65</f>
        <v>157378633.57097432</v>
      </c>
      <c r="G65" s="26">
        <f>'9496'!R65</f>
        <v>367611383.91369259</v>
      </c>
      <c r="H65" s="47"/>
      <c r="I65" s="47"/>
      <c r="J65" s="47"/>
      <c r="K65" s="27">
        <f>'Fluxo dív. garantidas - RRF'!C65</f>
        <v>15354779.740000002</v>
      </c>
      <c r="L65" s="27">
        <f>'Fluxo dív. garantidas - RRF'!B65</f>
        <v>190388962.94999999</v>
      </c>
      <c r="M65" s="27">
        <f>'Fluxo dív. garantidas - RRF'!D65</f>
        <v>205743742.69</v>
      </c>
      <c r="N65" s="69">
        <f>'Contratos fora RRF'!AN65</f>
        <v>382271.2154862649</v>
      </c>
      <c r="O65" s="69">
        <f>'Contratos fora RRF'!AM65</f>
        <v>1237124.9004129921</v>
      </c>
      <c r="P65" s="28">
        <f>'Contratos fora RRF'!AO65</f>
        <v>1619396.1158992569</v>
      </c>
      <c r="Q65" s="30"/>
      <c r="R65" s="30"/>
      <c r="S65" s="30"/>
      <c r="T65" s="148">
        <f>'Operação a contratar - BID prec'!B64</f>
        <v>0</v>
      </c>
      <c r="U65" s="148">
        <f>'Operação a contratar - BID prec'!C64</f>
        <v>0</v>
      </c>
      <c r="V65" s="148">
        <f>'Operação a contratar - BID prec'!D64</f>
        <v>0</v>
      </c>
      <c r="W65" s="70">
        <f t="shared" si="7"/>
        <v>355755626.96203256</v>
      </c>
      <c r="X65" s="70">
        <f t="shared" si="8"/>
        <v>423162540.93629831</v>
      </c>
      <c r="Y65" s="70">
        <f t="shared" si="0"/>
        <v>778918167.89833093</v>
      </c>
      <c r="AA65">
        <f t="shared" si="1"/>
        <v>2027</v>
      </c>
      <c r="AC65" s="6">
        <f t="shared" si="2"/>
        <v>0</v>
      </c>
      <c r="AD65" s="6">
        <f t="shared" si="3"/>
        <v>0</v>
      </c>
      <c r="AE65" s="6">
        <f t="shared" si="4"/>
        <v>0</v>
      </c>
    </row>
    <row r="66" spans="1:31" x14ac:dyDescent="0.25">
      <c r="A66" s="68">
        <v>46478</v>
      </c>
      <c r="B66" s="25">
        <f>'Art. 9º-A'!J67</f>
        <v>130583302.94285482</v>
      </c>
      <c r="C66" s="25">
        <f>'Art. 9º-A'!K67</f>
        <v>75005054.745020688</v>
      </c>
      <c r="D66" s="25">
        <f>'Art. 9º-A'!I67</f>
        <v>205588357.68787551</v>
      </c>
      <c r="E66" s="26">
        <f>'9496'!P66</f>
        <v>209966525.98471549</v>
      </c>
      <c r="F66" s="26">
        <f>'9496'!Q66</f>
        <v>158069018.77143514</v>
      </c>
      <c r="G66" s="26">
        <f>'9496'!R66</f>
        <v>368035544.7561506</v>
      </c>
      <c r="H66" s="47"/>
      <c r="I66" s="47"/>
      <c r="J66" s="47"/>
      <c r="K66" s="27">
        <f>'Fluxo dív. garantidas - RRF'!C66</f>
        <v>3860606.3600000003</v>
      </c>
      <c r="L66" s="27">
        <f>'Fluxo dív. garantidas - RRF'!B66</f>
        <v>56649353.030000001</v>
      </c>
      <c r="M66" s="27">
        <f>'Fluxo dív. garantidas - RRF'!D66</f>
        <v>60509959.390000001</v>
      </c>
      <c r="N66" s="69">
        <f>'Contratos fora RRF'!AN66</f>
        <v>627182.01431034401</v>
      </c>
      <c r="O66" s="69">
        <f>'Contratos fora RRF'!AM66</f>
        <v>2087214.7834246031</v>
      </c>
      <c r="P66" s="28">
        <f>'Contratos fora RRF'!AO66</f>
        <v>2714396.7977349469</v>
      </c>
      <c r="Q66" s="30"/>
      <c r="R66" s="30"/>
      <c r="S66" s="30"/>
      <c r="T66" s="148">
        <f>'Operação a contratar - BID prec'!B65</f>
        <v>63444202.739726029</v>
      </c>
      <c r="U66" s="148">
        <f>'Operação a contratar - BID prec'!C65</f>
        <v>53800000</v>
      </c>
      <c r="V66" s="148">
        <f>'Operação a contratar - BID prec'!D65</f>
        <v>117244202.73972604</v>
      </c>
      <c r="W66" s="70">
        <f t="shared" si="7"/>
        <v>408481820.04160672</v>
      </c>
      <c r="X66" s="70">
        <f t="shared" si="8"/>
        <v>345610641.32988042</v>
      </c>
      <c r="Y66" s="70">
        <f t="shared" si="0"/>
        <v>754092461.37148714</v>
      </c>
      <c r="AA66">
        <f t="shared" si="1"/>
        <v>2027</v>
      </c>
      <c r="AC66" s="6">
        <f t="shared" si="2"/>
        <v>0</v>
      </c>
      <c r="AD66" s="6">
        <f t="shared" si="3"/>
        <v>0</v>
      </c>
      <c r="AE66" s="6">
        <f t="shared" si="4"/>
        <v>0</v>
      </c>
    </row>
    <row r="67" spans="1:31" x14ac:dyDescent="0.25">
      <c r="A67" s="68">
        <v>46508</v>
      </c>
      <c r="B67" s="25">
        <f>'Art. 9º-A'!J68</f>
        <v>131304796.22489335</v>
      </c>
      <c r="C67" s="25">
        <f>'Art. 9º-A'!K68</f>
        <v>75816026.256393358</v>
      </c>
      <c r="D67" s="25">
        <f>'Art. 9º-A'!I68</f>
        <v>207120822.4812867</v>
      </c>
      <c r="E67" s="26">
        <f>'9496'!P67</f>
        <v>210143251.95962939</v>
      </c>
      <c r="F67" s="26">
        <f>'9496'!Q67</f>
        <v>159157746.90485749</v>
      </c>
      <c r="G67" s="26">
        <f>'9496'!R67</f>
        <v>369300998.86448687</v>
      </c>
      <c r="H67" s="47"/>
      <c r="I67" s="47"/>
      <c r="J67" s="47"/>
      <c r="K67" s="27">
        <f>'Fluxo dív. garantidas - RRF'!C67</f>
        <v>11888344.540000001</v>
      </c>
      <c r="L67" s="27">
        <f>'Fluxo dív. garantidas - RRF'!B67</f>
        <v>164373247.84999999</v>
      </c>
      <c r="M67" s="27">
        <f>'Fluxo dív. garantidas - RRF'!D67</f>
        <v>176261592.38999999</v>
      </c>
      <c r="N67" s="69">
        <f>'Contratos fora RRF'!AN67</f>
        <v>2958377.547367644</v>
      </c>
      <c r="O67" s="69">
        <f>'Contratos fora RRF'!AM67</f>
        <v>30374454.797969643</v>
      </c>
      <c r="P67" s="28">
        <f>'Contratos fora RRF'!AO67</f>
        <v>33332832.34533722</v>
      </c>
      <c r="Q67" s="30"/>
      <c r="R67" s="30"/>
      <c r="S67" s="30"/>
      <c r="T67" s="148">
        <f>'Operação a contratar - BID prec'!B66</f>
        <v>0</v>
      </c>
      <c r="U67" s="148">
        <f>'Operação a contratar - BID prec'!C66</f>
        <v>0</v>
      </c>
      <c r="V67" s="148">
        <f>'Operação a contratar - BID prec'!D66</f>
        <v>0</v>
      </c>
      <c r="W67" s="70">
        <f t="shared" si="7"/>
        <v>356294770.2718904</v>
      </c>
      <c r="X67" s="70">
        <f t="shared" si="8"/>
        <v>429721475.80922049</v>
      </c>
      <c r="Y67" s="70">
        <f t="shared" ref="Y67:Y122" si="10">IFERROR(W67+X67,"")</f>
        <v>786016246.08111095</v>
      </c>
      <c r="AA67">
        <f t="shared" ref="AA67:AA122" si="11">YEAR(A67)</f>
        <v>2027</v>
      </c>
      <c r="AC67" s="6">
        <f t="shared" ref="AC67:AC130" si="12">SUMIF(AA:AA,AB67,X:X)</f>
        <v>0</v>
      </c>
      <c r="AD67" s="6">
        <f t="shared" ref="AD67:AD130" si="13">SUMIF(AA:AA,AB67,W:W)</f>
        <v>0</v>
      </c>
      <c r="AE67" s="6">
        <f t="shared" ref="AE67:AE130" si="14">SUMIF(AA:AA,AB67,Y:Y)</f>
        <v>0</v>
      </c>
    </row>
    <row r="68" spans="1:31" x14ac:dyDescent="0.25">
      <c r="A68" s="68">
        <v>46539</v>
      </c>
      <c r="B68" s="25">
        <f>'Art. 9º-A'!J69</f>
        <v>132163639.51361115</v>
      </c>
      <c r="C68" s="25">
        <f>'Art. 9º-A'!K69</f>
        <v>76713949.647856846</v>
      </c>
      <c r="D68" s="25">
        <f>'Art. 9º-A'!I69</f>
        <v>208877589.161468</v>
      </c>
      <c r="E68" s="26">
        <f>'9496'!P68</f>
        <v>210098364.79196501</v>
      </c>
      <c r="F68" s="26">
        <f>'9496'!Q68</f>
        <v>160028985.83202621</v>
      </c>
      <c r="G68" s="26">
        <f>'9496'!R68</f>
        <v>370127350.62399125</v>
      </c>
      <c r="H68" s="47"/>
      <c r="I68" s="47"/>
      <c r="J68" s="47"/>
      <c r="K68" s="27">
        <f>'Fluxo dív. garantidas - RRF'!C68</f>
        <v>3558102.99</v>
      </c>
      <c r="L68" s="27">
        <f>'Fluxo dív. garantidas - RRF'!B68</f>
        <v>53724006.089999996</v>
      </c>
      <c r="M68" s="27">
        <f>'Fluxo dív. garantidas - RRF'!D68</f>
        <v>57282109.079999998</v>
      </c>
      <c r="N68" s="69">
        <f>'Contratos fora RRF'!AN68</f>
        <v>377487.05924470548</v>
      </c>
      <c r="O68" s="69">
        <f>'Contratos fora RRF'!AM68</f>
        <v>1245101.0460190082</v>
      </c>
      <c r="P68" s="28">
        <f>'Contratos fora RRF'!AO68</f>
        <v>1622588.105263713</v>
      </c>
      <c r="Q68" s="30"/>
      <c r="R68" s="30"/>
      <c r="S68" s="30"/>
      <c r="T68" s="148">
        <f>'Operação a contratar - BID prec'!B67</f>
        <v>0</v>
      </c>
      <c r="U68" s="148">
        <f>'Operação a contratar - BID prec'!C67</f>
        <v>0</v>
      </c>
      <c r="V68" s="148">
        <f>'Operação a contratar - BID prec'!D67</f>
        <v>0</v>
      </c>
      <c r="W68" s="70">
        <f t="shared" ref="W68:W122" si="15">B68+E68+K68+N68+Q68+H68+T68</f>
        <v>346197594.35482085</v>
      </c>
      <c r="X68" s="70">
        <f t="shared" ref="X68:X122" si="16">R68+O68+L68+F68+C68+I68+U68</f>
        <v>291712042.61590207</v>
      </c>
      <c r="Y68" s="70">
        <f t="shared" si="10"/>
        <v>637909636.97072291</v>
      </c>
      <c r="AA68">
        <f t="shared" si="11"/>
        <v>2027</v>
      </c>
      <c r="AC68" s="6">
        <f t="shared" si="12"/>
        <v>0</v>
      </c>
      <c r="AD68" s="6">
        <f t="shared" si="13"/>
        <v>0</v>
      </c>
      <c r="AE68" s="6">
        <f t="shared" si="14"/>
        <v>0</v>
      </c>
    </row>
    <row r="69" spans="1:31" x14ac:dyDescent="0.25">
      <c r="A69" s="68">
        <v>46569</v>
      </c>
      <c r="B69" s="25">
        <f>'Art. 9º-A'!J70</f>
        <v>132810843.50479867</v>
      </c>
      <c r="C69" s="25">
        <f>'Art. 9º-A'!K70</f>
        <v>77496524.473767862</v>
      </c>
      <c r="D69" s="25">
        <f>'Art. 9º-A'!I70</f>
        <v>210307367.97856653</v>
      </c>
      <c r="E69" s="26">
        <f>'9496'!P69</f>
        <v>209886967.04228249</v>
      </c>
      <c r="F69" s="26">
        <f>'9496'!Q69</f>
        <v>160838623.46434215</v>
      </c>
      <c r="G69" s="26">
        <f>'9496'!R69</f>
        <v>370725590.50662464</v>
      </c>
      <c r="H69" s="47"/>
      <c r="I69" s="47"/>
      <c r="J69" s="47"/>
      <c r="K69" s="27">
        <f>'Fluxo dív. garantidas - RRF'!C69</f>
        <v>3595589.64</v>
      </c>
      <c r="L69" s="27">
        <f>'Fluxo dív. garantidas - RRF'!B69</f>
        <v>53766484.439999998</v>
      </c>
      <c r="M69" s="27">
        <f>'Fluxo dív. garantidas - RRF'!D69</f>
        <v>57362074.079999998</v>
      </c>
      <c r="N69" s="69">
        <f>'Contratos fora RRF'!AN69</f>
        <v>384584.44815596403</v>
      </c>
      <c r="O69" s="69">
        <f>'Contratos fora RRF'!AM69</f>
        <v>1247846.7354581151</v>
      </c>
      <c r="P69" s="28">
        <f>'Contratos fora RRF'!AO69</f>
        <v>1632431.1836140801</v>
      </c>
      <c r="Q69" s="30"/>
      <c r="R69" s="30"/>
      <c r="S69" s="30"/>
      <c r="T69" s="148">
        <f>'Operação a contratar - BID prec'!B68</f>
        <v>0</v>
      </c>
      <c r="U69" s="148">
        <f>'Operação a contratar - BID prec'!C68</f>
        <v>0</v>
      </c>
      <c r="V69" s="148">
        <f>'Operação a contratar - BID prec'!D68</f>
        <v>0</v>
      </c>
      <c r="W69" s="70">
        <f t="shared" si="15"/>
        <v>346677984.6352371</v>
      </c>
      <c r="X69" s="70">
        <f t="shared" si="16"/>
        <v>293349479.11356813</v>
      </c>
      <c r="Y69" s="70">
        <f t="shared" si="10"/>
        <v>640027463.74880528</v>
      </c>
      <c r="AA69">
        <f t="shared" si="11"/>
        <v>2027</v>
      </c>
      <c r="AC69" s="6">
        <f t="shared" si="12"/>
        <v>0</v>
      </c>
      <c r="AD69" s="6">
        <f t="shared" si="13"/>
        <v>0</v>
      </c>
      <c r="AE69" s="6">
        <f t="shared" si="14"/>
        <v>0</v>
      </c>
    </row>
    <row r="70" spans="1:31" x14ac:dyDescent="0.25">
      <c r="A70" s="68">
        <v>46600</v>
      </c>
      <c r="B70" s="25">
        <f>'Art. 9º-A'!J71</f>
        <v>133529185.64324832</v>
      </c>
      <c r="C70" s="25">
        <f>'Art. 9º-A'!K71</f>
        <v>78327753.846208721</v>
      </c>
      <c r="D70" s="25">
        <f>'Art. 9º-A'!I71</f>
        <v>211856939.48945704</v>
      </c>
      <c r="E70" s="26">
        <f>'9496'!P70</f>
        <v>209996801.15768018</v>
      </c>
      <c r="F70" s="26">
        <f>'9496'!Q70</f>
        <v>161872682.36972153</v>
      </c>
      <c r="G70" s="26">
        <f>'9496'!R70</f>
        <v>371869483.52740169</v>
      </c>
      <c r="H70" s="47"/>
      <c r="I70" s="47"/>
      <c r="J70" s="47"/>
      <c r="K70" s="27">
        <f>'Fluxo dív. garantidas - RRF'!C70</f>
        <v>3777674.5999999996</v>
      </c>
      <c r="L70" s="27">
        <f>'Fluxo dív. garantidas - RRF'!B70</f>
        <v>53807083.400000006</v>
      </c>
      <c r="M70" s="27">
        <f>'Fluxo dív. garantidas - RRF'!D70</f>
        <v>57584758</v>
      </c>
      <c r="N70" s="69">
        <f>'Contratos fora RRF'!AN70</f>
        <v>403069.70265587</v>
      </c>
      <c r="O70" s="69">
        <f>'Contratos fora RRF'!AM70</f>
        <v>1250614.131504304</v>
      </c>
      <c r="P70" s="28">
        <f>'Contratos fora RRF'!AO70</f>
        <v>1653683.834160174</v>
      </c>
      <c r="Q70" s="30"/>
      <c r="R70" s="30"/>
      <c r="S70" s="30"/>
      <c r="T70" s="148">
        <f>'Operação a contratar - BID prec'!B69</f>
        <v>0</v>
      </c>
      <c r="U70" s="148">
        <f>'Operação a contratar - BID prec'!C69</f>
        <v>0</v>
      </c>
      <c r="V70" s="148">
        <f>'Operação a contratar - BID prec'!D69</f>
        <v>0</v>
      </c>
      <c r="W70" s="70">
        <f t="shared" si="15"/>
        <v>347706731.10358435</v>
      </c>
      <c r="X70" s="70">
        <f t="shared" si="16"/>
        <v>295258133.74743456</v>
      </c>
      <c r="Y70" s="70">
        <f t="shared" si="10"/>
        <v>642964864.85101891</v>
      </c>
      <c r="AA70">
        <f t="shared" si="11"/>
        <v>2027</v>
      </c>
      <c r="AC70" s="6">
        <f t="shared" si="12"/>
        <v>0</v>
      </c>
      <c r="AD70" s="6">
        <f t="shared" si="13"/>
        <v>0</v>
      </c>
      <c r="AE70" s="6">
        <f t="shared" si="14"/>
        <v>0</v>
      </c>
    </row>
    <row r="71" spans="1:31" x14ac:dyDescent="0.25">
      <c r="A71" s="68">
        <v>46631</v>
      </c>
      <c r="B71" s="25">
        <f>'Art. 9º-A'!J72</f>
        <v>134248629.82673365</v>
      </c>
      <c r="C71" s="25">
        <f>'Art. 9º-A'!K72</f>
        <v>79167073.644835711</v>
      </c>
      <c r="D71" s="25">
        <f>'Art. 9º-A'!I72</f>
        <v>213415703.47156936</v>
      </c>
      <c r="E71" s="26">
        <f>'9496'!P71</f>
        <v>210053624.34903169</v>
      </c>
      <c r="F71" s="26">
        <f>'9496'!Q71</f>
        <v>162844700.27839264</v>
      </c>
      <c r="G71" s="26">
        <f>'9496'!R71</f>
        <v>372898324.62742436</v>
      </c>
      <c r="H71" s="47"/>
      <c r="I71" s="47"/>
      <c r="J71" s="47"/>
      <c r="K71" s="27">
        <f>'Fluxo dív. garantidas - RRF'!C71</f>
        <v>14823399.630000001</v>
      </c>
      <c r="L71" s="27">
        <f>'Fluxo dív. garantidas - RRF'!B71</f>
        <v>219542110.94</v>
      </c>
      <c r="M71" s="27">
        <f>'Fluxo dív. garantidas - RRF'!D71</f>
        <v>234365510.56999999</v>
      </c>
      <c r="N71" s="69">
        <f>'Contratos fora RRF'!AN71</f>
        <v>371494.64038948069</v>
      </c>
      <c r="O71" s="69">
        <f>'Contratos fora RRF'!AM71</f>
        <v>1253343.076038142</v>
      </c>
      <c r="P71" s="28">
        <f>'Contratos fora RRF'!AO71</f>
        <v>1624837.7164276231</v>
      </c>
      <c r="Q71" s="30"/>
      <c r="R71" s="30"/>
      <c r="S71" s="30"/>
      <c r="T71" s="148">
        <f>'Operação a contratar - BID prec'!B70</f>
        <v>0</v>
      </c>
      <c r="U71" s="148">
        <f>'Operação a contratar - BID prec'!C70</f>
        <v>0</v>
      </c>
      <c r="V71" s="148">
        <f>'Operação a contratar - BID prec'!D70</f>
        <v>0</v>
      </c>
      <c r="W71" s="70">
        <f t="shared" si="15"/>
        <v>359497148.44615483</v>
      </c>
      <c r="X71" s="70">
        <f t="shared" si="16"/>
        <v>462807227.9392665</v>
      </c>
      <c r="Y71" s="70">
        <f t="shared" si="10"/>
        <v>822304376.38542128</v>
      </c>
      <c r="AA71">
        <f t="shared" si="11"/>
        <v>2027</v>
      </c>
      <c r="AC71" s="6">
        <f t="shared" si="12"/>
        <v>0</v>
      </c>
      <c r="AD71" s="6">
        <f t="shared" si="13"/>
        <v>0</v>
      </c>
      <c r="AE71" s="6">
        <f t="shared" si="14"/>
        <v>0</v>
      </c>
    </row>
    <row r="72" spans="1:31" x14ac:dyDescent="0.25">
      <c r="A72" s="68">
        <v>46661</v>
      </c>
      <c r="B72" s="25">
        <f>'Art. 9º-A'!J73</f>
        <v>135230447.08169952</v>
      </c>
      <c r="C72" s="25">
        <f>'Art. 9º-A'!K73</f>
        <v>80169464.019477099</v>
      </c>
      <c r="D72" s="25">
        <f>'Art. 9º-A'!I73</f>
        <v>215399911.10117662</v>
      </c>
      <c r="E72" s="26">
        <f>'9496'!P72</f>
        <v>209996085.59724769</v>
      </c>
      <c r="F72" s="26">
        <f>'9496'!Q72</f>
        <v>163796211.09430012</v>
      </c>
      <c r="G72" s="26">
        <f>'9496'!R72</f>
        <v>373792296.69154781</v>
      </c>
      <c r="H72" s="47"/>
      <c r="I72" s="47"/>
      <c r="J72" s="47"/>
      <c r="K72" s="27">
        <f>'Fluxo dív. garantidas - RRF'!C72</f>
        <v>3488306.55</v>
      </c>
      <c r="L72" s="27">
        <f>'Fluxo dív. garantidas - RRF'!B72</f>
        <v>85164452.390000001</v>
      </c>
      <c r="M72" s="27">
        <f>'Fluxo dív. garantidas - RRF'!D72</f>
        <v>88652758.939999998</v>
      </c>
      <c r="N72" s="69">
        <f>'Contratos fora RRF'!AN72</f>
        <v>572048.84788603627</v>
      </c>
      <c r="O72" s="69">
        <f>'Contratos fora RRF'!AM72</f>
        <v>2107694.2865418592</v>
      </c>
      <c r="P72" s="28">
        <f>'Contratos fora RRF'!AO72</f>
        <v>2679743.1344278953</v>
      </c>
      <c r="Q72" s="30"/>
      <c r="R72" s="30"/>
      <c r="S72" s="30"/>
      <c r="T72" s="148">
        <f>'Operação a contratar - BID prec'!B71</f>
        <v>62516941.315068491</v>
      </c>
      <c r="U72" s="148">
        <f>'Operação a contratar - BID prec'!C71</f>
        <v>53800000</v>
      </c>
      <c r="V72" s="148">
        <f>'Operação a contratar - BID prec'!D71</f>
        <v>116316941.31506848</v>
      </c>
      <c r="W72" s="70">
        <f t="shared" si="15"/>
        <v>411803829.39190173</v>
      </c>
      <c r="X72" s="70">
        <f t="shared" si="16"/>
        <v>385037821.79031909</v>
      </c>
      <c r="Y72" s="70">
        <f t="shared" si="10"/>
        <v>796841651.18222082</v>
      </c>
      <c r="AA72">
        <f t="shared" si="11"/>
        <v>2027</v>
      </c>
      <c r="AC72" s="6">
        <f t="shared" si="12"/>
        <v>0</v>
      </c>
      <c r="AD72" s="6">
        <f t="shared" si="13"/>
        <v>0</v>
      </c>
      <c r="AE72" s="6">
        <f t="shared" si="14"/>
        <v>0</v>
      </c>
    </row>
    <row r="73" spans="1:31" x14ac:dyDescent="0.25">
      <c r="A73" s="68">
        <v>46692</v>
      </c>
      <c r="B73" s="25">
        <f>'Art. 9º-A'!J74</f>
        <v>135960690.70757017</v>
      </c>
      <c r="C73" s="25">
        <f>'Art. 9º-A'!K74</f>
        <v>81031180.563290477</v>
      </c>
      <c r="D73" s="25">
        <f>'Art. 9º-A'!I74</f>
        <v>216991871.27086064</v>
      </c>
      <c r="E73" s="26">
        <f>'9496'!P73</f>
        <v>209935856.9768303</v>
      </c>
      <c r="F73" s="26">
        <f>'9496'!Q73</f>
        <v>164692841.24899438</v>
      </c>
      <c r="G73" s="26">
        <f>'9496'!R73</f>
        <v>374628698.22582471</v>
      </c>
      <c r="H73" s="47"/>
      <c r="I73" s="47"/>
      <c r="J73" s="47"/>
      <c r="K73" s="27">
        <f>'Fluxo dív. garantidas - RRF'!C73</f>
        <v>11325179.16</v>
      </c>
      <c r="L73" s="27">
        <f>'Fluxo dív. garantidas - RRF'!B73</f>
        <v>193444466.16</v>
      </c>
      <c r="M73" s="27">
        <f>'Fluxo dív. garantidas - RRF'!D73</f>
        <v>204769645.31999999</v>
      </c>
      <c r="N73" s="69">
        <f>'Contratos fora RRF'!AN73</f>
        <v>2765978.828779886</v>
      </c>
      <c r="O73" s="69">
        <f>'Contratos fora RRF'!AM73</f>
        <v>31164098.722027596</v>
      </c>
      <c r="P73" s="28">
        <f>'Contratos fora RRF'!AO73</f>
        <v>33930077.550807521</v>
      </c>
      <c r="Q73" s="30"/>
      <c r="R73" s="30"/>
      <c r="S73" s="30"/>
      <c r="T73" s="148">
        <f>'Operação a contratar - BID prec'!B72</f>
        <v>0</v>
      </c>
      <c r="U73" s="148">
        <f>'Operação a contratar - BID prec'!C72</f>
        <v>0</v>
      </c>
      <c r="V73" s="148">
        <f>'Operação a contratar - BID prec'!D72</f>
        <v>0</v>
      </c>
      <c r="W73" s="70">
        <f t="shared" si="15"/>
        <v>359987705.67318034</v>
      </c>
      <c r="X73" s="70">
        <f t="shared" si="16"/>
        <v>470332586.69431245</v>
      </c>
      <c r="Y73" s="70">
        <f t="shared" si="10"/>
        <v>830320292.36749279</v>
      </c>
      <c r="AA73">
        <f t="shared" si="11"/>
        <v>2027</v>
      </c>
      <c r="AC73" s="6">
        <f t="shared" si="12"/>
        <v>0</v>
      </c>
      <c r="AD73" s="6">
        <f t="shared" si="13"/>
        <v>0</v>
      </c>
      <c r="AE73" s="6">
        <f t="shared" si="14"/>
        <v>0</v>
      </c>
    </row>
    <row r="74" spans="1:31" x14ac:dyDescent="0.25">
      <c r="A74" s="68">
        <v>46722</v>
      </c>
      <c r="B74" s="25">
        <f>'Art. 9º-A'!J75</f>
        <v>136826405.59748116</v>
      </c>
      <c r="C74" s="25">
        <f>'Art. 9º-A'!K75</f>
        <v>81981829.344216615</v>
      </c>
      <c r="D74" s="25">
        <f>'Art. 9º-A'!I75</f>
        <v>218808234.94169778</v>
      </c>
      <c r="E74" s="26">
        <f>'9496'!P74</f>
        <v>209708138.8616339</v>
      </c>
      <c r="F74" s="26">
        <f>'9496'!Q74</f>
        <v>165526074.81199524</v>
      </c>
      <c r="G74" s="26">
        <f>'9496'!R74</f>
        <v>375234213.67362916</v>
      </c>
      <c r="H74" s="47"/>
      <c r="I74" s="47"/>
      <c r="J74" s="47"/>
      <c r="K74" s="27">
        <f>'Fluxo dív. garantidas - RRF'!C74</f>
        <v>3283080.8600000003</v>
      </c>
      <c r="L74" s="27">
        <f>'Fluxo dív. garantidas - RRF'!B74</f>
        <v>85300143.799999997</v>
      </c>
      <c r="M74" s="27">
        <f>'Fluxo dív. garantidas - RRF'!D74</f>
        <v>88583224.659999996</v>
      </c>
      <c r="N74" s="69">
        <f>'Contratos fora RRF'!AN74</f>
        <v>340647.3833599771</v>
      </c>
      <c r="O74" s="69">
        <f>'Contratos fora RRF'!AM74</f>
        <v>1261640.2219960131</v>
      </c>
      <c r="P74" s="28">
        <f>'Contratos fora RRF'!AO74</f>
        <v>1602287.6053559901</v>
      </c>
      <c r="Q74" s="30"/>
      <c r="R74" s="30"/>
      <c r="S74" s="30"/>
      <c r="T74" s="148">
        <f>'Operação a contratar - BID prec'!B73</f>
        <v>0</v>
      </c>
      <c r="U74" s="148">
        <f>'Operação a contratar - BID prec'!C73</f>
        <v>0</v>
      </c>
      <c r="V74" s="148">
        <f>'Operação a contratar - BID prec'!D73</f>
        <v>0</v>
      </c>
      <c r="W74" s="70">
        <f t="shared" si="15"/>
        <v>350158272.70247501</v>
      </c>
      <c r="X74" s="70">
        <f t="shared" si="16"/>
        <v>334069688.17820787</v>
      </c>
      <c r="Y74" s="70">
        <f t="shared" si="10"/>
        <v>684227960.88068295</v>
      </c>
      <c r="AA74">
        <f t="shared" si="11"/>
        <v>2027</v>
      </c>
      <c r="AC74" s="6">
        <f t="shared" si="12"/>
        <v>0</v>
      </c>
      <c r="AD74" s="6">
        <f t="shared" si="13"/>
        <v>0</v>
      </c>
      <c r="AE74" s="6">
        <f t="shared" si="14"/>
        <v>0</v>
      </c>
    </row>
    <row r="75" spans="1:31" x14ac:dyDescent="0.25">
      <c r="A75" s="68">
        <v>46753</v>
      </c>
      <c r="B75" s="25">
        <f>'Art. 9º-A'!J76</f>
        <v>137519576.99826688</v>
      </c>
      <c r="C75" s="25">
        <f>'Art. 9º-A'!K76</f>
        <v>82837256.189289302</v>
      </c>
      <c r="D75" s="25">
        <f>'Art. 9º-A'!I76</f>
        <v>220356833.18755618</v>
      </c>
      <c r="E75" s="26">
        <f>'9496'!P75</f>
        <v>209583900.93043742</v>
      </c>
      <c r="F75" s="26">
        <f>'9496'!Q75</f>
        <v>166417291.47594064</v>
      </c>
      <c r="G75" s="26">
        <f>'9496'!R75</f>
        <v>376001192.40637803</v>
      </c>
      <c r="H75" s="47"/>
      <c r="I75" s="47"/>
      <c r="J75" s="47"/>
      <c r="K75" s="27">
        <f>'Fluxo dív. garantidas - RRF'!C75</f>
        <v>3631681.6100000003</v>
      </c>
      <c r="L75" s="27">
        <f>'Fluxo dív. garantidas - RRF'!B75</f>
        <v>85368689.420000002</v>
      </c>
      <c r="M75" s="27">
        <f>'Fluxo dív. garantidas - RRF'!D75</f>
        <v>89000371.030000001</v>
      </c>
      <c r="N75" s="69">
        <f>'Contratos fora RRF'!AN75</f>
        <v>380388.53799597581</v>
      </c>
      <c r="O75" s="69">
        <f>'Contratos fora RRF'!AM75</f>
        <v>1264456.7675898909</v>
      </c>
      <c r="P75" s="28">
        <f>'Contratos fora RRF'!AO75</f>
        <v>1644845.3055858659</v>
      </c>
      <c r="Q75" s="30"/>
      <c r="R75" s="30"/>
      <c r="S75" s="30"/>
      <c r="T75" s="148">
        <f>'Operação a contratar - BID prec'!B74</f>
        <v>0</v>
      </c>
      <c r="U75" s="148">
        <f>'Operação a contratar - BID prec'!C74</f>
        <v>0</v>
      </c>
      <c r="V75" s="148">
        <f>'Operação a contratar - BID prec'!D74</f>
        <v>0</v>
      </c>
      <c r="W75" s="70">
        <f t="shared" si="15"/>
        <v>351115548.07670027</v>
      </c>
      <c r="X75" s="70">
        <f t="shared" si="16"/>
        <v>335887693.8528198</v>
      </c>
      <c r="Y75" s="70">
        <f t="shared" si="10"/>
        <v>687003241.92952013</v>
      </c>
      <c r="AA75">
        <f t="shared" si="11"/>
        <v>2028</v>
      </c>
      <c r="AC75" s="6">
        <f t="shared" si="12"/>
        <v>0</v>
      </c>
      <c r="AD75" s="6">
        <f t="shared" si="13"/>
        <v>0</v>
      </c>
      <c r="AE75" s="6">
        <f t="shared" si="14"/>
        <v>0</v>
      </c>
    </row>
    <row r="76" spans="1:31" x14ac:dyDescent="0.25">
      <c r="A76" s="68">
        <v>46784</v>
      </c>
      <c r="B76" s="25">
        <f>'Art. 9º-A'!J77</f>
        <v>138151568.7625325</v>
      </c>
      <c r="C76" s="25">
        <f>'Art. 9º-A'!K77</f>
        <v>83663327.095081985</v>
      </c>
      <c r="D76" s="25">
        <f>'Art. 9º-A'!I77</f>
        <v>221814895.85761449</v>
      </c>
      <c r="E76" s="26">
        <f>'9496'!P76</f>
        <v>209774800.72159356</v>
      </c>
      <c r="F76" s="26">
        <f>'9496'!Q76</f>
        <v>167572081.66290882</v>
      </c>
      <c r="G76" s="26">
        <f>'9496'!R76</f>
        <v>377346882.38450241</v>
      </c>
      <c r="H76" s="47"/>
      <c r="I76" s="47"/>
      <c r="J76" s="47"/>
      <c r="K76" s="27">
        <f>'Fluxo dív. garantidas - RRF'!C76</f>
        <v>3203406.54</v>
      </c>
      <c r="L76" s="27">
        <f>'Fluxo dív. garantidas - RRF'!B76</f>
        <v>85444459.699999988</v>
      </c>
      <c r="M76" s="27">
        <f>'Fluxo dív. garantidas - RRF'!D76</f>
        <v>88647866.239999995</v>
      </c>
      <c r="N76" s="69">
        <f>'Contratos fora RRF'!AN76</f>
        <v>328099.05018795829</v>
      </c>
      <c r="O76" s="69">
        <f>'Contratos fora RRF'!AM76</f>
        <v>1267173.0176506671</v>
      </c>
      <c r="P76" s="28">
        <f>'Contratos fora RRF'!AO76</f>
        <v>1595272.0678386251</v>
      </c>
      <c r="Q76" s="30"/>
      <c r="R76" s="30"/>
      <c r="S76" s="30"/>
      <c r="T76" s="148">
        <f>'Operação a contratar - BID prec'!B75</f>
        <v>0</v>
      </c>
      <c r="U76" s="148">
        <f>'Operação a contratar - BID prec'!C75</f>
        <v>0</v>
      </c>
      <c r="V76" s="148">
        <f>'Operação a contratar - BID prec'!D75</f>
        <v>0</v>
      </c>
      <c r="W76" s="70">
        <f t="shared" si="15"/>
        <v>351457875.07431406</v>
      </c>
      <c r="X76" s="70">
        <f t="shared" si="16"/>
        <v>337947041.47564149</v>
      </c>
      <c r="Y76" s="70">
        <f t="shared" si="10"/>
        <v>689404916.54995561</v>
      </c>
      <c r="AA76">
        <f t="shared" si="11"/>
        <v>2028</v>
      </c>
      <c r="AC76" s="6">
        <f t="shared" si="12"/>
        <v>0</v>
      </c>
      <c r="AD76" s="6">
        <f t="shared" si="13"/>
        <v>0</v>
      </c>
      <c r="AE76" s="6">
        <f t="shared" si="14"/>
        <v>0</v>
      </c>
    </row>
    <row r="77" spans="1:31" x14ac:dyDescent="0.25">
      <c r="A77" s="68">
        <v>46813</v>
      </c>
      <c r="B77" s="25">
        <f>'Art. 9º-A'!J78</f>
        <v>138709525.54332754</v>
      </c>
      <c r="C77" s="25">
        <f>'Art. 9º-A'!K78</f>
        <v>84451701.951782554</v>
      </c>
      <c r="D77" s="25">
        <f>'Art. 9º-A'!I78</f>
        <v>223161227.49511009</v>
      </c>
      <c r="E77" s="26">
        <f>'9496'!P77</f>
        <v>209603154.86299148</v>
      </c>
      <c r="F77" s="26">
        <f>'9496'!Q77</f>
        <v>168437100.47958758</v>
      </c>
      <c r="G77" s="26">
        <f>'9496'!R77</f>
        <v>378040255.34257907</v>
      </c>
      <c r="H77" s="47"/>
      <c r="I77" s="47"/>
      <c r="J77" s="47"/>
      <c r="K77" s="27">
        <f>'Fluxo dív. garantidas - RRF'!C77</f>
        <v>13533999.140000001</v>
      </c>
      <c r="L77" s="27">
        <f>'Fluxo dív. garantidas - RRF'!B77</f>
        <v>146024889.10999998</v>
      </c>
      <c r="M77" s="27">
        <f>'Fluxo dív. garantidas - RRF'!D77</f>
        <v>159558888.25</v>
      </c>
      <c r="N77" s="69">
        <f>'Contratos fora RRF'!AN77</f>
        <v>321234.23530836642</v>
      </c>
      <c r="O77" s="69">
        <f>'Contratos fora RRF'!AM77</f>
        <v>1270134.9937257851</v>
      </c>
      <c r="P77" s="28">
        <f>'Contratos fora RRF'!AO77</f>
        <v>1591369.2290341519</v>
      </c>
      <c r="Q77" s="30"/>
      <c r="R77" s="30"/>
      <c r="S77" s="30"/>
      <c r="T77" s="148">
        <f>'Operação a contratar - BID prec'!B76</f>
        <v>0</v>
      </c>
      <c r="U77" s="148">
        <f>'Operação a contratar - BID prec'!C76</f>
        <v>0</v>
      </c>
      <c r="V77" s="148">
        <f>'Operação a contratar - BID prec'!D76</f>
        <v>0</v>
      </c>
      <c r="W77" s="70">
        <f t="shared" si="15"/>
        <v>362167913.78162736</v>
      </c>
      <c r="X77" s="70">
        <f t="shared" si="16"/>
        <v>400183826.53509593</v>
      </c>
      <c r="Y77" s="70">
        <f t="shared" si="10"/>
        <v>762351740.31672335</v>
      </c>
      <c r="AA77">
        <f t="shared" si="11"/>
        <v>2028</v>
      </c>
      <c r="AC77" s="6">
        <f t="shared" si="12"/>
        <v>0</v>
      </c>
      <c r="AD77" s="6">
        <f t="shared" si="13"/>
        <v>0</v>
      </c>
      <c r="AE77" s="6">
        <f t="shared" si="14"/>
        <v>0</v>
      </c>
    </row>
    <row r="78" spans="1:31" x14ac:dyDescent="0.25">
      <c r="A78" s="68">
        <v>46844</v>
      </c>
      <c r="B78" s="25">
        <f>'Art. 9º-A'!J79</f>
        <v>139271200.2511808</v>
      </c>
      <c r="C78" s="25">
        <f>'Art. 9º-A'!K79</f>
        <v>85249326.965228707</v>
      </c>
      <c r="D78" s="25">
        <f>'Art. 9º-A'!I79</f>
        <v>224520527.2164095</v>
      </c>
      <c r="E78" s="26">
        <f>'9496'!P78</f>
        <v>209358451.24524313</v>
      </c>
      <c r="F78" s="26">
        <f>'9496'!Q78</f>
        <v>169222876.59781286</v>
      </c>
      <c r="G78" s="26">
        <f>'9496'!R78</f>
        <v>378581327.84305596</v>
      </c>
      <c r="H78" s="47"/>
      <c r="I78" s="47"/>
      <c r="J78" s="47"/>
      <c r="K78" s="27">
        <f>'Fluxo dív. garantidas - RRF'!C78</f>
        <v>3478268.83</v>
      </c>
      <c r="L78" s="27">
        <f>'Fluxo dív. garantidas - RRF'!B78</f>
        <v>2924971.97</v>
      </c>
      <c r="M78" s="27">
        <f>'Fluxo dív. garantidas - RRF'!D78</f>
        <v>6403240.7999999998</v>
      </c>
      <c r="N78" s="69">
        <f>'Contratos fora RRF'!AN78</f>
        <v>560658.76307416649</v>
      </c>
      <c r="O78" s="69">
        <f>'Contratos fora RRF'!AM78</f>
        <v>2128744.2779600988</v>
      </c>
      <c r="P78" s="28">
        <f>'Contratos fora RRF'!AO78</f>
        <v>2689403.041034264</v>
      </c>
      <c r="Q78" s="30"/>
      <c r="R78" s="30"/>
      <c r="S78" s="30"/>
      <c r="T78" s="148">
        <f>'Operação a contratar - BID prec'!B77</f>
        <v>61241085.369863011</v>
      </c>
      <c r="U78" s="148">
        <f>'Operação a contratar - BID prec'!C77</f>
        <v>53800000</v>
      </c>
      <c r="V78" s="148">
        <f>'Operação a contratar - BID prec'!D77</f>
        <v>115041085.369863</v>
      </c>
      <c r="W78" s="70">
        <f t="shared" si="15"/>
        <v>413909664.45936114</v>
      </c>
      <c r="X78" s="70">
        <f t="shared" si="16"/>
        <v>313325919.81100166</v>
      </c>
      <c r="Y78" s="70">
        <f t="shared" si="10"/>
        <v>727235584.27036285</v>
      </c>
      <c r="AA78">
        <f t="shared" si="11"/>
        <v>2028</v>
      </c>
      <c r="AC78" s="6">
        <f t="shared" si="12"/>
        <v>0</v>
      </c>
      <c r="AD78" s="6">
        <f t="shared" si="13"/>
        <v>0</v>
      </c>
      <c r="AE78" s="6">
        <f t="shared" si="14"/>
        <v>0</v>
      </c>
    </row>
    <row r="79" spans="1:31" x14ac:dyDescent="0.25">
      <c r="A79" s="68">
        <v>46874</v>
      </c>
      <c r="B79" s="25">
        <f>'Art. 9º-A'!J80</f>
        <v>139811135.0870631</v>
      </c>
      <c r="C79" s="25">
        <f>'Art. 9º-A'!K80</f>
        <v>86040647.228280514</v>
      </c>
      <c r="D79" s="25">
        <f>'Art. 9º-A'!I80</f>
        <v>225851782.31534362</v>
      </c>
      <c r="E79" s="26">
        <f>'9496'!P79</f>
        <v>209549011.26971102</v>
      </c>
      <c r="F79" s="26">
        <f>'9496'!Q79</f>
        <v>170432672.10262755</v>
      </c>
      <c r="G79" s="26">
        <f>'9496'!R79</f>
        <v>379981683.37233853</v>
      </c>
      <c r="H79" s="47"/>
      <c r="I79" s="47"/>
      <c r="J79" s="47"/>
      <c r="K79" s="27">
        <f>'Fluxo dív. garantidas - RRF'!C79</f>
        <v>10168505.109999999</v>
      </c>
      <c r="L79" s="27">
        <f>'Fluxo dív. garantidas - RRF'!B79</f>
        <v>111680293.80999999</v>
      </c>
      <c r="M79" s="27">
        <f>'Fluxo dív. garantidas - RRF'!D79</f>
        <v>121848798.92</v>
      </c>
      <c r="N79" s="69">
        <f>'Contratos fora RRF'!AN79</f>
        <v>2443187.7017242848</v>
      </c>
      <c r="O79" s="69">
        <f>'Contratos fora RRF'!AM79</f>
        <v>32024731.005275436</v>
      </c>
      <c r="P79" s="28">
        <f>'Contratos fora RRF'!AO79</f>
        <v>34467918.706999667</v>
      </c>
      <c r="Q79" s="30"/>
      <c r="R79" s="30"/>
      <c r="S79" s="30"/>
      <c r="T79" s="148">
        <f>'Operação a contratar - BID prec'!B78</f>
        <v>0</v>
      </c>
      <c r="U79" s="148">
        <f>'Operação a contratar - BID prec'!C78</f>
        <v>0</v>
      </c>
      <c r="V79" s="148">
        <f>'Operação a contratar - BID prec'!D78</f>
        <v>0</v>
      </c>
      <c r="W79" s="70">
        <f t="shared" si="15"/>
        <v>361971839.1684984</v>
      </c>
      <c r="X79" s="70">
        <f t="shared" si="16"/>
        <v>400178344.14618349</v>
      </c>
      <c r="Y79" s="70">
        <f t="shared" si="10"/>
        <v>762150183.31468189</v>
      </c>
      <c r="AA79">
        <f t="shared" si="11"/>
        <v>2028</v>
      </c>
      <c r="AC79" s="6">
        <f t="shared" si="12"/>
        <v>0</v>
      </c>
      <c r="AD79" s="6">
        <f t="shared" si="13"/>
        <v>0</v>
      </c>
      <c r="AE79" s="6">
        <f t="shared" si="14"/>
        <v>0</v>
      </c>
    </row>
    <row r="80" spans="1:31" x14ac:dyDescent="0.25">
      <c r="A80" s="68">
        <v>46905</v>
      </c>
      <c r="B80" s="25">
        <f>'Art. 9º-A'!J81</f>
        <v>140292177.65624985</v>
      </c>
      <c r="C80" s="25">
        <f>'Art. 9º-A'!K81</f>
        <v>86802535.525745898</v>
      </c>
      <c r="D80" s="25">
        <f>'Art. 9º-A'!I81</f>
        <v>227094713.18199575</v>
      </c>
      <c r="E80" s="26">
        <f>'9496'!P80</f>
        <v>209082277.38760766</v>
      </c>
      <c r="F80" s="26">
        <f>'9496'!Q80</f>
        <v>171051456.42019525</v>
      </c>
      <c r="G80" s="26">
        <f>'9496'!R80</f>
        <v>380133733.80780292</v>
      </c>
      <c r="H80" s="47"/>
      <c r="I80" s="47"/>
      <c r="J80" s="47"/>
      <c r="K80" s="27">
        <f>'Fluxo dív. garantidas - RRF'!C80</f>
        <v>3385837.52</v>
      </c>
      <c r="L80" s="27">
        <f>'Fluxo dív. garantidas - RRF'!B80</f>
        <v>2925642.72</v>
      </c>
      <c r="M80" s="27">
        <f>'Fluxo dív. garantidas - RRF'!D80</f>
        <v>6311480.2400000002</v>
      </c>
      <c r="N80" s="69">
        <f>'Contratos fora RRF'!AN80</f>
        <v>334144.84955260961</v>
      </c>
      <c r="O80" s="69">
        <f>'Contratos fora RRF'!AM80</f>
        <v>1278695.8166213841</v>
      </c>
      <c r="P80" s="28">
        <f>'Contratos fora RRF'!AO80</f>
        <v>1612840.6661739941</v>
      </c>
      <c r="Q80" s="30"/>
      <c r="R80" s="30"/>
      <c r="S80" s="30"/>
      <c r="T80" s="148">
        <f>'Operação a contratar - BID prec'!B79</f>
        <v>0</v>
      </c>
      <c r="U80" s="148">
        <f>'Operação a contratar - BID prec'!C79</f>
        <v>0</v>
      </c>
      <c r="V80" s="148">
        <f>'Operação a contratar - BID prec'!D79</f>
        <v>0</v>
      </c>
      <c r="W80" s="70">
        <f t="shared" si="15"/>
        <v>353094437.41341013</v>
      </c>
      <c r="X80" s="70">
        <f t="shared" si="16"/>
        <v>262058330.48256254</v>
      </c>
      <c r="Y80" s="70">
        <f t="shared" si="10"/>
        <v>615152767.89597273</v>
      </c>
      <c r="AA80">
        <f t="shared" si="11"/>
        <v>2028</v>
      </c>
      <c r="AC80" s="6">
        <f t="shared" si="12"/>
        <v>0</v>
      </c>
      <c r="AD80" s="6">
        <f t="shared" si="13"/>
        <v>0</v>
      </c>
      <c r="AE80" s="6">
        <f t="shared" si="14"/>
        <v>0</v>
      </c>
    </row>
    <row r="81" spans="1:31" x14ac:dyDescent="0.25">
      <c r="A81" s="68">
        <v>46935</v>
      </c>
      <c r="B81" s="25">
        <f>'Art. 9º-A'!J82</f>
        <v>140793789.92997965</v>
      </c>
      <c r="C81" s="25">
        <f>'Art. 9º-A'!K82</f>
        <v>87583907.871643126</v>
      </c>
      <c r="D81" s="25">
        <f>'Art. 9º-A'!I82</f>
        <v>228377697.80162278</v>
      </c>
      <c r="E81" s="26">
        <f>'9496'!P81</f>
        <v>209211182.9786599</v>
      </c>
      <c r="F81" s="26">
        <f>'9496'!Q81</f>
        <v>172229603.3734372</v>
      </c>
      <c r="G81" s="26">
        <f>'9496'!R81</f>
        <v>381440786.35209709</v>
      </c>
      <c r="H81" s="47"/>
      <c r="I81" s="47"/>
      <c r="J81" s="47"/>
      <c r="K81" s="27">
        <f>'Fluxo dív. garantidas - RRF'!C81</f>
        <v>3263466.9899999998</v>
      </c>
      <c r="L81" s="27">
        <f>'Fluxo dív. garantidas - RRF'!B81</f>
        <v>2925985.73</v>
      </c>
      <c r="M81" s="27">
        <f>'Fluxo dív. garantidas - RRF'!D81</f>
        <v>6189452.7199999997</v>
      </c>
      <c r="N81" s="69">
        <f>'Contratos fora RRF'!AN81</f>
        <v>316555.73382306937</v>
      </c>
      <c r="O81" s="69">
        <f>'Contratos fora RRF'!AM81</f>
        <v>1281630.3357493959</v>
      </c>
      <c r="P81" s="28">
        <f>'Contratos fora RRF'!AO81</f>
        <v>1598186.0695724648</v>
      </c>
      <c r="Q81" s="30"/>
      <c r="R81" s="30"/>
      <c r="S81" s="30"/>
      <c r="T81" s="148">
        <f>'Operação a contratar - BID prec'!B80</f>
        <v>0</v>
      </c>
      <c r="U81" s="148">
        <f>'Operação a contratar - BID prec'!C80</f>
        <v>0</v>
      </c>
      <c r="V81" s="148">
        <f>'Operação a contratar - BID prec'!D80</f>
        <v>0</v>
      </c>
      <c r="W81" s="70">
        <f t="shared" si="15"/>
        <v>353584995.63246262</v>
      </c>
      <c r="X81" s="70">
        <f t="shared" si="16"/>
        <v>264021127.31082973</v>
      </c>
      <c r="Y81" s="70">
        <f t="shared" si="10"/>
        <v>617606122.94329238</v>
      </c>
      <c r="AA81">
        <f t="shared" si="11"/>
        <v>2028</v>
      </c>
      <c r="AC81" s="6">
        <f t="shared" si="12"/>
        <v>0</v>
      </c>
      <c r="AD81" s="6">
        <f t="shared" si="13"/>
        <v>0</v>
      </c>
      <c r="AE81" s="6">
        <f t="shared" si="14"/>
        <v>0</v>
      </c>
    </row>
    <row r="82" spans="1:31" x14ac:dyDescent="0.25">
      <c r="A82" s="68">
        <v>46966</v>
      </c>
      <c r="B82" s="25">
        <f>'Art. 9º-A'!J83</f>
        <v>141257678.79375705</v>
      </c>
      <c r="C82" s="25">
        <f>'Art. 9º-A'!K83</f>
        <v>88348585.863925815</v>
      </c>
      <c r="D82" s="25">
        <f>'Art. 9º-A'!I83</f>
        <v>229606264.65768287</v>
      </c>
      <c r="E82" s="26">
        <f>'9496'!P82</f>
        <v>209067172.99647549</v>
      </c>
      <c r="F82" s="26">
        <f>'9496'!Q82</f>
        <v>173159923.08981445</v>
      </c>
      <c r="G82" s="26">
        <f>'9496'!R82</f>
        <v>382227096.08628994</v>
      </c>
      <c r="H82" s="47"/>
      <c r="I82" s="47"/>
      <c r="J82" s="47"/>
      <c r="K82" s="27">
        <f>'Fluxo dív. garantidas - RRF'!C82</f>
        <v>3080701.27</v>
      </c>
      <c r="L82" s="27">
        <f>'Fluxo dív. garantidas - RRF'!B82</f>
        <v>2926318.34</v>
      </c>
      <c r="M82" s="27">
        <f>'Fluxo dív. garantidas - RRF'!D82</f>
        <v>6007019.6100000003</v>
      </c>
      <c r="N82" s="69">
        <f>'Contratos fora RRF'!AN82</f>
        <v>290075.06328644609</v>
      </c>
      <c r="O82" s="69">
        <f>'Contratos fora RRF'!AM82</f>
        <v>1284701.630991946</v>
      </c>
      <c r="P82" s="28">
        <f>'Contratos fora RRF'!AO82</f>
        <v>1574776.694278392</v>
      </c>
      <c r="Q82" s="30"/>
      <c r="R82" s="30"/>
      <c r="S82" s="30"/>
      <c r="T82" s="148">
        <f>'Operação a contratar - BID prec'!B81</f>
        <v>0</v>
      </c>
      <c r="U82" s="148">
        <f>'Operação a contratar - BID prec'!C81</f>
        <v>0</v>
      </c>
      <c r="V82" s="148">
        <f>'Operação a contratar - BID prec'!D81</f>
        <v>0</v>
      </c>
      <c r="W82" s="70">
        <f t="shared" si="15"/>
        <v>353695628.12351894</v>
      </c>
      <c r="X82" s="70">
        <f t="shared" si="16"/>
        <v>265719528.92473221</v>
      </c>
      <c r="Y82" s="70">
        <f t="shared" si="10"/>
        <v>619415157.04825115</v>
      </c>
      <c r="AA82">
        <f t="shared" si="11"/>
        <v>2028</v>
      </c>
      <c r="AC82" s="6">
        <f t="shared" si="12"/>
        <v>0</v>
      </c>
      <c r="AD82" s="6">
        <f t="shared" si="13"/>
        <v>0</v>
      </c>
      <c r="AE82" s="6">
        <f t="shared" si="14"/>
        <v>0</v>
      </c>
    </row>
    <row r="83" spans="1:31" x14ac:dyDescent="0.25">
      <c r="A83" s="68">
        <v>46997</v>
      </c>
      <c r="B83" s="25">
        <f>'Art. 9º-A'!J84</f>
        <v>141720757.1020526</v>
      </c>
      <c r="C83" s="25">
        <f>'Art. 9º-A'!K84</f>
        <v>89119472.615940571</v>
      </c>
      <c r="D83" s="25">
        <f>'Art. 9º-A'!I84</f>
        <v>230840229.71799317</v>
      </c>
      <c r="E83" s="26">
        <f>'9496'!P83</f>
        <v>209027026.28608108</v>
      </c>
      <c r="F83" s="26">
        <f>'9496'!Q83</f>
        <v>174151522.66142851</v>
      </c>
      <c r="G83" s="26">
        <f>'9496'!R83</f>
        <v>383178548.94750959</v>
      </c>
      <c r="H83" s="47"/>
      <c r="I83" s="47"/>
      <c r="J83" s="47"/>
      <c r="K83" s="27">
        <f>'Fluxo dív. garantidas - RRF'!C83</f>
        <v>12975896.609999999</v>
      </c>
      <c r="L83" s="27">
        <f>'Fluxo dív. garantidas - RRF'!B83</f>
        <v>118094530.64</v>
      </c>
      <c r="M83" s="27">
        <f>'Fluxo dív. garantidas - RRF'!D83</f>
        <v>131070427.25</v>
      </c>
      <c r="N83" s="69">
        <f>'Contratos fora RRF'!AN83</f>
        <v>303144.09657732019</v>
      </c>
      <c r="O83" s="69">
        <f>'Contratos fora RRF'!AM83</f>
        <v>1287617.6271589031</v>
      </c>
      <c r="P83" s="28">
        <f>'Contratos fora RRF'!AO83</f>
        <v>1590761.7237362231</v>
      </c>
      <c r="Q83" s="30"/>
      <c r="R83" s="30"/>
      <c r="S83" s="30"/>
      <c r="T83" s="148">
        <f>'Operação a contratar - BID prec'!B82</f>
        <v>0</v>
      </c>
      <c r="U83" s="148">
        <f>'Operação a contratar - BID prec'!C82</f>
        <v>0</v>
      </c>
      <c r="V83" s="148">
        <f>'Operação a contratar - BID prec'!D82</f>
        <v>0</v>
      </c>
      <c r="W83" s="70">
        <f t="shared" si="15"/>
        <v>364026824.09471101</v>
      </c>
      <c r="X83" s="70">
        <f t="shared" si="16"/>
        <v>382653143.54452801</v>
      </c>
      <c r="Y83" s="70">
        <f t="shared" si="10"/>
        <v>746679967.63923907</v>
      </c>
      <c r="AA83">
        <f t="shared" si="11"/>
        <v>2028</v>
      </c>
      <c r="AC83" s="6">
        <f t="shared" si="12"/>
        <v>0</v>
      </c>
      <c r="AD83" s="6">
        <f t="shared" si="13"/>
        <v>0</v>
      </c>
      <c r="AE83" s="6">
        <f t="shared" si="14"/>
        <v>0</v>
      </c>
    </row>
    <row r="84" spans="1:31" x14ac:dyDescent="0.25">
      <c r="A84" s="68">
        <v>47027</v>
      </c>
      <c r="B84" s="25">
        <f>'Art. 9º-A'!J85</f>
        <v>142398366.53069946</v>
      </c>
      <c r="C84" s="25">
        <f>'Art. 9º-A'!K85</f>
        <v>90032785.079153091</v>
      </c>
      <c r="D84" s="25">
        <f>'Art. 9º-A'!I85</f>
        <v>232431151.60985255</v>
      </c>
      <c r="E84" s="26">
        <f>'9496'!P84</f>
        <v>209090808.20570239</v>
      </c>
      <c r="F84" s="26">
        <f>'9496'!Q84</f>
        <v>175305545.45804533</v>
      </c>
      <c r="G84" s="26">
        <f>'9496'!R84</f>
        <v>384396353.66374773</v>
      </c>
      <c r="H84" s="47"/>
      <c r="I84" s="47"/>
      <c r="J84" s="47"/>
      <c r="K84" s="27">
        <f>'Fluxo dív. garantidas - RRF'!C84</f>
        <v>3216379.6399999997</v>
      </c>
      <c r="L84" s="27">
        <f>'Fluxo dív. garantidas - RRF'!B84</f>
        <v>2926996.86</v>
      </c>
      <c r="M84" s="27">
        <f>'Fluxo dív. garantidas - RRF'!D84</f>
        <v>6143376.5</v>
      </c>
      <c r="N84" s="69">
        <f>'Contratos fora RRF'!AN84</f>
        <v>492988.31782299525</v>
      </c>
      <c r="O84" s="69">
        <f>'Contratos fora RRF'!AM84</f>
        <v>2150740.977512233</v>
      </c>
      <c r="P84" s="28">
        <f>'Contratos fora RRF'!AO84</f>
        <v>2643729.2953352276</v>
      </c>
      <c r="Q84" s="30"/>
      <c r="R84" s="30"/>
      <c r="S84" s="30"/>
      <c r="T84" s="148">
        <f>'Operação a contratar - BID prec'!B83</f>
        <v>59965229.424657539</v>
      </c>
      <c r="U84" s="148">
        <f>'Operação a contratar - BID prec'!C83</f>
        <v>53800000</v>
      </c>
      <c r="V84" s="148">
        <f>'Operação a contratar - BID prec'!D83</f>
        <v>113765229.42465754</v>
      </c>
      <c r="W84" s="70">
        <f t="shared" si="15"/>
        <v>415163772.11888236</v>
      </c>
      <c r="X84" s="70">
        <f t="shared" si="16"/>
        <v>324216068.37471068</v>
      </c>
      <c r="Y84" s="70">
        <f t="shared" si="10"/>
        <v>739379840.49359298</v>
      </c>
      <c r="AA84">
        <f t="shared" si="11"/>
        <v>2028</v>
      </c>
      <c r="AC84" s="6">
        <f t="shared" si="12"/>
        <v>0</v>
      </c>
      <c r="AD84" s="6">
        <f t="shared" si="13"/>
        <v>0</v>
      </c>
      <c r="AE84" s="6">
        <f t="shared" si="14"/>
        <v>0</v>
      </c>
    </row>
    <row r="85" spans="1:31" x14ac:dyDescent="0.25">
      <c r="A85" s="68">
        <v>47058</v>
      </c>
      <c r="B85" s="25">
        <f>'Art. 9º-A'!J86</f>
        <v>142822787.10783574</v>
      </c>
      <c r="C85" s="25">
        <f>'Art. 9º-A'!K86</f>
        <v>90793483.258351445</v>
      </c>
      <c r="D85" s="25">
        <f>'Art. 9º-A'!I86</f>
        <v>233616270.36618719</v>
      </c>
      <c r="E85" s="26">
        <f>'9496'!P85</f>
        <v>208828595.72573906</v>
      </c>
      <c r="F85" s="26">
        <f>'9496'!Q85</f>
        <v>176127948.27416745</v>
      </c>
      <c r="G85" s="26">
        <f>'9496'!R85</f>
        <v>384956543.99990654</v>
      </c>
      <c r="H85" s="47"/>
      <c r="I85" s="47"/>
      <c r="J85" s="47"/>
      <c r="K85" s="27">
        <f>'Fluxo dív. garantidas - RRF'!C85</f>
        <v>9983838.870000001</v>
      </c>
      <c r="L85" s="27">
        <f>'Fluxo dív. garantidas - RRF'!B85</f>
        <v>112224357.40000001</v>
      </c>
      <c r="M85" s="27">
        <f>'Fluxo dív. garantidas - RRF'!D85</f>
        <v>122208196.27</v>
      </c>
      <c r="N85" s="69">
        <f>'Contratos fora RRF'!AN85</f>
        <v>2225244.7198171285</v>
      </c>
      <c r="O85" s="69">
        <f>'Contratos fora RRF'!AM85</f>
        <v>32937935.392012756</v>
      </c>
      <c r="P85" s="28">
        <f>'Contratos fora RRF'!AO85</f>
        <v>35163180.111829884</v>
      </c>
      <c r="Q85" s="30"/>
      <c r="R85" s="30"/>
      <c r="S85" s="30"/>
      <c r="T85" s="148">
        <f>'Operação a contratar - BID prec'!B84</f>
        <v>0</v>
      </c>
      <c r="U85" s="148">
        <f>'Operação a contratar - BID prec'!C84</f>
        <v>0</v>
      </c>
      <c r="V85" s="148">
        <f>'Operação a contratar - BID prec'!D84</f>
        <v>0</v>
      </c>
      <c r="W85" s="70">
        <f t="shared" si="15"/>
        <v>363860466.42339188</v>
      </c>
      <c r="X85" s="70">
        <f t="shared" si="16"/>
        <v>412083724.32453167</v>
      </c>
      <c r="Y85" s="70">
        <f t="shared" si="10"/>
        <v>775944190.74792361</v>
      </c>
      <c r="AA85">
        <f t="shared" si="11"/>
        <v>2028</v>
      </c>
      <c r="AC85" s="6">
        <f t="shared" si="12"/>
        <v>0</v>
      </c>
      <c r="AD85" s="6">
        <f t="shared" si="13"/>
        <v>0</v>
      </c>
      <c r="AE85" s="6">
        <f t="shared" si="14"/>
        <v>0</v>
      </c>
    </row>
    <row r="86" spans="1:31" x14ac:dyDescent="0.25">
      <c r="A86" s="68">
        <v>47088</v>
      </c>
      <c r="B86" s="25">
        <f>'Art. 9º-A'!J87</f>
        <v>143413388.02442703</v>
      </c>
      <c r="C86" s="25">
        <f>'Art. 9º-A'!K87</f>
        <v>91667073.741998911</v>
      </c>
      <c r="D86" s="25">
        <f>'Art. 9º-A'!I87</f>
        <v>235080461.76642594</v>
      </c>
      <c r="E86" s="26">
        <f>'9496'!P86</f>
        <v>208722244.19567049</v>
      </c>
      <c r="F86" s="26">
        <f>'9496'!Q86</f>
        <v>177156983.96183702</v>
      </c>
      <c r="G86" s="26">
        <f>'9496'!R86</f>
        <v>385879228.15750754</v>
      </c>
      <c r="H86" s="47"/>
      <c r="I86" s="47"/>
      <c r="J86" s="47"/>
      <c r="K86" s="27">
        <f>'Fluxo dív. garantidas - RRF'!C86</f>
        <v>3007491.44</v>
      </c>
      <c r="L86" s="27">
        <f>'Fluxo dív. garantidas - RRF'!B86</f>
        <v>2927693.54</v>
      </c>
      <c r="M86" s="27">
        <f>'Fluxo dív. garantidas - RRF'!D86</f>
        <v>5935184.9800000004</v>
      </c>
      <c r="N86" s="69">
        <f>'Contratos fora RRF'!AN86</f>
        <v>264320.83757716691</v>
      </c>
      <c r="O86" s="69">
        <f>'Contratos fora RRF'!AM86</f>
        <v>1296551.1923950301</v>
      </c>
      <c r="P86" s="28">
        <f>'Contratos fora RRF'!AO86</f>
        <v>1560872.029972197</v>
      </c>
      <c r="Q86" s="30"/>
      <c r="R86" s="30"/>
      <c r="S86" s="30"/>
      <c r="T86" s="148">
        <f>'Operação a contratar - BID prec'!B85</f>
        <v>0</v>
      </c>
      <c r="U86" s="148">
        <f>'Operação a contratar - BID prec'!C85</f>
        <v>0</v>
      </c>
      <c r="V86" s="148">
        <f>'Operação a contratar - BID prec'!D85</f>
        <v>0</v>
      </c>
      <c r="W86" s="70">
        <f t="shared" si="15"/>
        <v>355407444.4976747</v>
      </c>
      <c r="X86" s="70">
        <f t="shared" si="16"/>
        <v>273048302.43623096</v>
      </c>
      <c r="Y86" s="70">
        <f t="shared" si="10"/>
        <v>628455746.9339056</v>
      </c>
      <c r="AA86">
        <f t="shared" si="11"/>
        <v>2028</v>
      </c>
      <c r="AC86" s="6">
        <f t="shared" si="12"/>
        <v>0</v>
      </c>
      <c r="AD86" s="6">
        <f t="shared" si="13"/>
        <v>0</v>
      </c>
      <c r="AE86" s="6">
        <f t="shared" si="14"/>
        <v>0</v>
      </c>
    </row>
    <row r="87" spans="1:31" x14ac:dyDescent="0.25">
      <c r="A87" s="68">
        <v>47119</v>
      </c>
      <c r="B87" s="25">
        <f>'Art. 9º-A'!J88</f>
        <v>143835841.42697656</v>
      </c>
      <c r="C87" s="25">
        <f>'Art. 9º-A'!K88</f>
        <v>92440508.780330122</v>
      </c>
      <c r="D87" s="25">
        <f>'Art. 9º-A'!I88</f>
        <v>236276350.20730668</v>
      </c>
      <c r="E87" s="26">
        <f>'9496'!P87</f>
        <v>208504780.4159686</v>
      </c>
      <c r="F87" s="26">
        <f>'9496'!Q87</f>
        <v>178066105.46362638</v>
      </c>
      <c r="G87" s="26">
        <f>'9496'!R87</f>
        <v>386570885.87959498</v>
      </c>
      <c r="H87" s="47"/>
      <c r="I87" s="47"/>
      <c r="J87" s="47"/>
      <c r="K87" s="27">
        <f>'Fluxo dív. garantidas - RRF'!C87</f>
        <v>3183948.07</v>
      </c>
      <c r="L87" s="27">
        <f>'Fluxo dív. garantidas - RRF'!B87</f>
        <v>2928021.55</v>
      </c>
      <c r="M87" s="27">
        <f>'Fluxo dív. garantidas - RRF'!D87</f>
        <v>6111969.6200000001</v>
      </c>
      <c r="N87" s="69">
        <f>'Contratos fora RRF'!AN87</f>
        <v>274876.88605144992</v>
      </c>
      <c r="O87" s="69">
        <f>'Contratos fora RRF'!AM87</f>
        <v>1299672.2281161831</v>
      </c>
      <c r="P87" s="28">
        <f>'Contratos fora RRF'!AO87</f>
        <v>1574549.114167633</v>
      </c>
      <c r="Q87" s="30"/>
      <c r="R87" s="30"/>
      <c r="S87" s="30"/>
      <c r="T87" s="148">
        <f>'Operação a contratar - BID prec'!B86</f>
        <v>0</v>
      </c>
      <c r="U87" s="148">
        <f>'Operação a contratar - BID prec'!C86</f>
        <v>0</v>
      </c>
      <c r="V87" s="148">
        <f>'Operação a contratar - BID prec'!D86</f>
        <v>0</v>
      </c>
      <c r="W87" s="70">
        <f t="shared" si="15"/>
        <v>355799446.79899663</v>
      </c>
      <c r="X87" s="70">
        <f t="shared" si="16"/>
        <v>274734308.02207267</v>
      </c>
      <c r="Y87" s="70">
        <f t="shared" si="10"/>
        <v>630533754.82106924</v>
      </c>
      <c r="AA87">
        <f t="shared" si="11"/>
        <v>2029</v>
      </c>
      <c r="AC87" s="6">
        <f t="shared" si="12"/>
        <v>0</v>
      </c>
      <c r="AD87" s="6">
        <f t="shared" si="13"/>
        <v>0</v>
      </c>
      <c r="AE87" s="6">
        <f t="shared" si="14"/>
        <v>0</v>
      </c>
    </row>
    <row r="88" spans="1:31" x14ac:dyDescent="0.25">
      <c r="A88" s="68">
        <v>47150</v>
      </c>
      <c r="B88" s="25">
        <f>'Art. 9º-A'!J89</f>
        <v>144112052.43656597</v>
      </c>
      <c r="C88" s="25">
        <f>'Art. 9º-A'!K89</f>
        <v>93126252.453808665</v>
      </c>
      <c r="D88" s="25">
        <f>'Art. 9º-A'!I89</f>
        <v>237238304.89037463</v>
      </c>
      <c r="E88" s="26">
        <f>'9496'!P88</f>
        <v>208385581.23289916</v>
      </c>
      <c r="F88" s="26">
        <f>'9496'!Q88</f>
        <v>179035368.41038337</v>
      </c>
      <c r="G88" s="26">
        <f>'9496'!R88</f>
        <v>387420949.64328253</v>
      </c>
      <c r="H88" s="47"/>
      <c r="I88" s="47"/>
      <c r="J88" s="47"/>
      <c r="K88" s="27">
        <f>'Fluxo dív. garantidas - RRF'!C88</f>
        <v>3168276.08</v>
      </c>
      <c r="L88" s="27">
        <f>'Fluxo dív. garantidas - RRF'!B88</f>
        <v>2928373.19</v>
      </c>
      <c r="M88" s="27">
        <f>'Fluxo dív. garantidas - RRF'!D88</f>
        <v>6096649.2700000005</v>
      </c>
      <c r="N88" s="69">
        <f>'Contratos fora RRF'!AN88</f>
        <v>268405.13957085152</v>
      </c>
      <c r="O88" s="69">
        <f>'Contratos fora RRF'!AM88</f>
        <v>1302564.0331553561</v>
      </c>
      <c r="P88" s="28">
        <f>'Contratos fora RRF'!AO88</f>
        <v>1570969.1727262069</v>
      </c>
      <c r="Q88" s="30"/>
      <c r="R88" s="30"/>
      <c r="S88" s="30"/>
      <c r="T88" s="148">
        <f>'Operação a contratar - BID prec'!B87</f>
        <v>0</v>
      </c>
      <c r="U88" s="148">
        <f>'Operação a contratar - BID prec'!C87</f>
        <v>0</v>
      </c>
      <c r="V88" s="148">
        <f>'Operação a contratar - BID prec'!D87</f>
        <v>0</v>
      </c>
      <c r="W88" s="70">
        <f t="shared" si="15"/>
        <v>355934314.88903594</v>
      </c>
      <c r="X88" s="70">
        <f t="shared" si="16"/>
        <v>276392558.08734739</v>
      </c>
      <c r="Y88" s="70">
        <f t="shared" si="10"/>
        <v>632326872.97638333</v>
      </c>
      <c r="AA88">
        <f t="shared" si="11"/>
        <v>2029</v>
      </c>
      <c r="AC88" s="6">
        <f t="shared" si="12"/>
        <v>0</v>
      </c>
      <c r="AD88" s="6">
        <f t="shared" si="13"/>
        <v>0</v>
      </c>
      <c r="AE88" s="6">
        <f t="shared" si="14"/>
        <v>0</v>
      </c>
    </row>
    <row r="89" spans="1:31" x14ac:dyDescent="0.25">
      <c r="A89" s="68">
        <v>47178</v>
      </c>
      <c r="B89" s="25">
        <f>'Art. 9º-A'!J90</f>
        <v>144464482.46863157</v>
      </c>
      <c r="C89" s="25">
        <f>'Art. 9º-A'!K90</f>
        <v>93867367.855814546</v>
      </c>
      <c r="D89" s="25">
        <f>'Art. 9º-A'!I90</f>
        <v>238331850.32444611</v>
      </c>
      <c r="E89" s="26">
        <f>'9496'!P89</f>
        <v>208380438.64499298</v>
      </c>
      <c r="F89" s="26">
        <f>'9496'!Q89</f>
        <v>180175820.67762443</v>
      </c>
      <c r="G89" s="26">
        <f>'9496'!R89</f>
        <v>388556259.32261741</v>
      </c>
      <c r="H89" s="47"/>
      <c r="I89" s="47"/>
      <c r="J89" s="47"/>
      <c r="K89" s="27">
        <f>'Fluxo dív. garantidas - RRF'!C89</f>
        <v>11824887.379999999</v>
      </c>
      <c r="L89" s="27">
        <f>'Fluxo dív. garantidas - RRF'!B89</f>
        <v>124431698.07000001</v>
      </c>
      <c r="M89" s="27">
        <f>'Fluxo dív. garantidas - RRF'!D89</f>
        <v>136256585.44999999</v>
      </c>
      <c r="N89" s="69">
        <f>'Contratos fora RRF'!AN89</f>
        <v>236246.62236763869</v>
      </c>
      <c r="O89" s="69">
        <f>'Contratos fora RRF'!AM89</f>
        <v>1305658.9872944651</v>
      </c>
      <c r="P89" s="28">
        <f>'Contratos fora RRF'!AO89</f>
        <v>1541905.6096621039</v>
      </c>
      <c r="Q89" s="30"/>
      <c r="R89" s="30"/>
      <c r="S89" s="30"/>
      <c r="T89" s="148">
        <f>'Operação a contratar - BID prec'!B88</f>
        <v>0</v>
      </c>
      <c r="U89" s="148">
        <f>'Operação a contratar - BID prec'!C88</f>
        <v>0</v>
      </c>
      <c r="V89" s="148">
        <f>'Operação a contratar - BID prec'!D88</f>
        <v>0</v>
      </c>
      <c r="W89" s="70">
        <f t="shared" si="15"/>
        <v>364906055.11599219</v>
      </c>
      <c r="X89" s="70">
        <f t="shared" si="16"/>
        <v>399780545.59073341</v>
      </c>
      <c r="Y89" s="70">
        <f t="shared" si="10"/>
        <v>764686600.7067256</v>
      </c>
      <c r="AA89">
        <f t="shared" si="11"/>
        <v>2029</v>
      </c>
      <c r="AC89" s="6">
        <f t="shared" si="12"/>
        <v>0</v>
      </c>
      <c r="AD89" s="6">
        <f t="shared" si="13"/>
        <v>0</v>
      </c>
      <c r="AE89" s="6">
        <f t="shared" si="14"/>
        <v>0</v>
      </c>
    </row>
    <row r="90" spans="1:31" x14ac:dyDescent="0.25">
      <c r="A90" s="68">
        <v>47209</v>
      </c>
      <c r="B90" s="25">
        <f>'Art. 9º-A'!J91</f>
        <v>144757523.5458312</v>
      </c>
      <c r="C90" s="25">
        <f>'Art. 9º-A'!K91</f>
        <v>94576139.979513854</v>
      </c>
      <c r="D90" s="25">
        <f>'Art. 9º-A'!I91</f>
        <v>239333663.52534506</v>
      </c>
      <c r="E90" s="26">
        <f>'9496'!P90</f>
        <v>207933939.03151095</v>
      </c>
      <c r="F90" s="26">
        <f>'9496'!Q90</f>
        <v>180875366.53061435</v>
      </c>
      <c r="G90" s="26">
        <f>'9496'!R90</f>
        <v>388809305.56212533</v>
      </c>
      <c r="H90" s="47"/>
      <c r="I90" s="47"/>
      <c r="J90" s="47"/>
      <c r="K90" s="27">
        <f>'Fluxo dív. garantidas - RRF'!C90</f>
        <v>3223815.63</v>
      </c>
      <c r="L90" s="27">
        <f>'Fluxo dív. garantidas - RRF'!B90</f>
        <v>2929046.88</v>
      </c>
      <c r="M90" s="27">
        <f>'Fluxo dív. garantidas - RRF'!D90</f>
        <v>6152862.5099999998</v>
      </c>
      <c r="N90" s="69">
        <f>'Contratos fora RRF'!AN90</f>
        <v>454232.49556751299</v>
      </c>
      <c r="O90" s="69">
        <f>'Contratos fora RRF'!AM90</f>
        <v>2173232.2165643079</v>
      </c>
      <c r="P90" s="28">
        <f>'Contratos fora RRF'!AO90</f>
        <v>2627464.7121318197</v>
      </c>
      <c r="Q90" s="30"/>
      <c r="R90" s="30"/>
      <c r="S90" s="30"/>
      <c r="T90" s="148">
        <f>'Operação a contratar - BID prec'!B89</f>
        <v>58368666.520547941</v>
      </c>
      <c r="U90" s="148">
        <f>'Operação a contratar - BID prec'!C89</f>
        <v>53800000</v>
      </c>
      <c r="V90" s="148">
        <f>'Operação a contratar - BID prec'!D89</f>
        <v>112168666.52054794</v>
      </c>
      <c r="W90" s="70">
        <f t="shared" si="15"/>
        <v>414738177.22345757</v>
      </c>
      <c r="X90" s="70">
        <f t="shared" si="16"/>
        <v>334353785.60669255</v>
      </c>
      <c r="Y90" s="70">
        <f t="shared" si="10"/>
        <v>749091962.83015013</v>
      </c>
      <c r="AA90">
        <f t="shared" si="11"/>
        <v>2029</v>
      </c>
      <c r="AC90" s="6">
        <f t="shared" si="12"/>
        <v>0</v>
      </c>
      <c r="AD90" s="6">
        <f t="shared" si="13"/>
        <v>0</v>
      </c>
      <c r="AE90" s="6">
        <f t="shared" si="14"/>
        <v>0</v>
      </c>
    </row>
    <row r="91" spans="1:31" x14ac:dyDescent="0.25">
      <c r="A91" s="68">
        <v>47239</v>
      </c>
      <c r="B91" s="25">
        <f>'Art. 9º-A'!J92</f>
        <v>145068983.41709065</v>
      </c>
      <c r="C91" s="25">
        <f>'Art. 9º-A'!K92</f>
        <v>95303113.519550651</v>
      </c>
      <c r="D91" s="25">
        <f>'Art. 9º-A'!I92</f>
        <v>240372096.93664131</v>
      </c>
      <c r="E91" s="26">
        <f>'9496'!P91</f>
        <v>207916996.08940592</v>
      </c>
      <c r="F91" s="26">
        <f>'9496'!Q91</f>
        <v>182026612.94594768</v>
      </c>
      <c r="G91" s="26">
        <f>'9496'!R91</f>
        <v>389943609.0353536</v>
      </c>
      <c r="H91" s="47"/>
      <c r="I91" s="47"/>
      <c r="J91" s="47"/>
      <c r="K91" s="27">
        <f>'Fluxo dív. garantidas - RRF'!C91</f>
        <v>9134109.5</v>
      </c>
      <c r="L91" s="27">
        <f>'Fluxo dív. garantidas - RRF'!B91</f>
        <v>112773904.96000001</v>
      </c>
      <c r="M91" s="27">
        <f>'Fluxo dív. garantidas - RRF'!D91</f>
        <v>121908014.46000001</v>
      </c>
      <c r="N91" s="69">
        <f>'Contratos fora RRF'!AN91</f>
        <v>1886179.5326150174</v>
      </c>
      <c r="O91" s="69">
        <f>'Contratos fora RRF'!AM91</f>
        <v>33856966.164285786</v>
      </c>
      <c r="P91" s="28">
        <f>'Contratos fora RRF'!AO91</f>
        <v>35743145.696900815</v>
      </c>
      <c r="Q91" s="30"/>
      <c r="R91" s="30"/>
      <c r="S91" s="30"/>
      <c r="T91" s="148">
        <f>'Operação a contratar - BID prec'!B90</f>
        <v>0</v>
      </c>
      <c r="U91" s="148">
        <f>'Operação a contratar - BID prec'!C90</f>
        <v>0</v>
      </c>
      <c r="V91" s="148">
        <f>'Operação a contratar - BID prec'!D90</f>
        <v>0</v>
      </c>
      <c r="W91" s="70">
        <f t="shared" si="15"/>
        <v>364006268.53911155</v>
      </c>
      <c r="X91" s="70">
        <f t="shared" si="16"/>
        <v>423960597.58978415</v>
      </c>
      <c r="Y91" s="70">
        <f t="shared" si="10"/>
        <v>787966866.12889576</v>
      </c>
      <c r="AA91">
        <f t="shared" si="11"/>
        <v>2029</v>
      </c>
      <c r="AC91" s="6">
        <f t="shared" si="12"/>
        <v>0</v>
      </c>
      <c r="AD91" s="6">
        <f t="shared" si="13"/>
        <v>0</v>
      </c>
      <c r="AE91" s="6">
        <f t="shared" si="14"/>
        <v>0</v>
      </c>
    </row>
    <row r="92" spans="1:31" x14ac:dyDescent="0.25">
      <c r="A92" s="68">
        <v>47270</v>
      </c>
      <c r="B92" s="25">
        <f>'Art. 9º-A'!J93</f>
        <v>145465370.58154434</v>
      </c>
      <c r="C92" s="25">
        <f>'Art. 9º-A'!K93</f>
        <v>96092491.898022771</v>
      </c>
      <c r="D92" s="25">
        <f>'Art. 9º-A'!I93</f>
        <v>241557862.47956711</v>
      </c>
      <c r="E92" s="26">
        <f>'9496'!P92</f>
        <v>207845282.5268119</v>
      </c>
      <c r="F92" s="26">
        <f>'9496'!Q92</f>
        <v>183068987.57974744</v>
      </c>
      <c r="G92" s="26">
        <f>'9496'!R92</f>
        <v>390914270.10655934</v>
      </c>
      <c r="H92" s="47"/>
      <c r="I92" s="47"/>
      <c r="J92" s="47"/>
      <c r="K92" s="27">
        <f>'Fluxo dív. garantidas - RRF'!C92</f>
        <v>3105501.99</v>
      </c>
      <c r="L92" s="27">
        <f>'Fluxo dív. garantidas - RRF'!B92</f>
        <v>2929733.1199999996</v>
      </c>
      <c r="M92" s="27">
        <f>'Fluxo dív. garantidas - RRF'!D92</f>
        <v>6035235.1100000003</v>
      </c>
      <c r="N92" s="69">
        <f>'Contratos fora RRF'!AN92</f>
        <v>240469.7793313649</v>
      </c>
      <c r="O92" s="69">
        <f>'Contratos fora RRF'!AM92</f>
        <v>1315092.0958288419</v>
      </c>
      <c r="P92" s="28">
        <f>'Contratos fora RRF'!AO92</f>
        <v>1555561.875160207</v>
      </c>
      <c r="Q92" s="30"/>
      <c r="R92" s="30"/>
      <c r="S92" s="30"/>
      <c r="T92" s="148">
        <f>'Operação a contratar - BID prec'!B91</f>
        <v>0</v>
      </c>
      <c r="U92" s="148">
        <f>'Operação a contratar - BID prec'!C91</f>
        <v>0</v>
      </c>
      <c r="V92" s="148">
        <f>'Operação a contratar - BID prec'!D91</f>
        <v>0</v>
      </c>
      <c r="W92" s="70">
        <f t="shared" si="15"/>
        <v>356656624.87768763</v>
      </c>
      <c r="X92" s="70">
        <f t="shared" si="16"/>
        <v>283406304.69359905</v>
      </c>
      <c r="Y92" s="70">
        <f t="shared" si="10"/>
        <v>640062929.57128668</v>
      </c>
      <c r="AA92">
        <f t="shared" si="11"/>
        <v>2029</v>
      </c>
      <c r="AC92" s="6">
        <f t="shared" si="12"/>
        <v>0</v>
      </c>
      <c r="AD92" s="6">
        <f t="shared" si="13"/>
        <v>0</v>
      </c>
      <c r="AE92" s="6">
        <f t="shared" si="14"/>
        <v>0</v>
      </c>
    </row>
    <row r="93" spans="1:31" x14ac:dyDescent="0.25">
      <c r="A93" s="68">
        <v>47300</v>
      </c>
      <c r="B93" s="25">
        <f>'Art. 9º-A'!J94</f>
        <v>145774873.90018314</v>
      </c>
      <c r="C93" s="25">
        <f>'Art. 9º-A'!K94</f>
        <v>96831153.411908507</v>
      </c>
      <c r="D93" s="25">
        <f>'Art. 9º-A'!I94</f>
        <v>242606027.31209165</v>
      </c>
      <c r="E93" s="26">
        <f>'9496'!P93</f>
        <v>207658769.63192809</v>
      </c>
      <c r="F93" s="26">
        <f>'9496'!Q93</f>
        <v>184090804.72504309</v>
      </c>
      <c r="G93" s="26">
        <f>'9496'!R93</f>
        <v>391749574.35697114</v>
      </c>
      <c r="H93" s="47"/>
      <c r="I93" s="47"/>
      <c r="J93" s="47"/>
      <c r="K93" s="27">
        <f>'Fluxo dív. garantidas - RRF'!C93</f>
        <v>3075077.38</v>
      </c>
      <c r="L93" s="27">
        <f>'Fluxo dív. garantidas - RRF'!B93</f>
        <v>2930066.3200000003</v>
      </c>
      <c r="M93" s="27">
        <f>'Fluxo dív. garantidas - RRF'!D93</f>
        <v>6005143.7000000002</v>
      </c>
      <c r="N93" s="69">
        <f>'Contratos fora RRF'!AN93</f>
        <v>233189.13980171349</v>
      </c>
      <c r="O93" s="69">
        <f>'Contratos fora RRF'!AM93</f>
        <v>1318348.2276200708</v>
      </c>
      <c r="P93" s="28">
        <f>'Contratos fora RRF'!AO93</f>
        <v>1551537.367421783</v>
      </c>
      <c r="Q93" s="30"/>
      <c r="R93" s="30"/>
      <c r="S93" s="30"/>
      <c r="T93" s="148">
        <f>'Operação a contratar - BID prec'!B92</f>
        <v>0</v>
      </c>
      <c r="U93" s="148">
        <f>'Operação a contratar - BID prec'!C92</f>
        <v>0</v>
      </c>
      <c r="V93" s="148">
        <f>'Operação a contratar - BID prec'!D92</f>
        <v>0</v>
      </c>
      <c r="W93" s="70">
        <f t="shared" si="15"/>
        <v>356741910.05191296</v>
      </c>
      <c r="X93" s="70">
        <f t="shared" si="16"/>
        <v>285170372.68457162</v>
      </c>
      <c r="Y93" s="70">
        <f t="shared" si="10"/>
        <v>641912282.73648453</v>
      </c>
      <c r="AA93">
        <f t="shared" si="11"/>
        <v>2029</v>
      </c>
      <c r="AC93" s="6">
        <f t="shared" si="12"/>
        <v>0</v>
      </c>
      <c r="AD93" s="6">
        <f t="shared" si="13"/>
        <v>0</v>
      </c>
      <c r="AE93" s="6">
        <f t="shared" si="14"/>
        <v>0</v>
      </c>
    </row>
    <row r="94" spans="1:31" x14ac:dyDescent="0.25">
      <c r="A94" s="68">
        <v>47331</v>
      </c>
      <c r="B94" s="25">
        <f>'Art. 9º-A'!J95</f>
        <v>146083272.80227348</v>
      </c>
      <c r="C94" s="25">
        <f>'Art. 9º-A'!K95</f>
        <v>97575510.024476618</v>
      </c>
      <c r="D94" s="25">
        <f>'Art. 9º-A'!I95</f>
        <v>243658782.8267501</v>
      </c>
      <c r="E94" s="26">
        <f>'9496'!P94</f>
        <v>207524029.01023215</v>
      </c>
      <c r="F94" s="26">
        <f>'9496'!Q94</f>
        <v>185131662.11222672</v>
      </c>
      <c r="G94" s="26">
        <f>'9496'!R94</f>
        <v>392655691.12245888</v>
      </c>
      <c r="H94" s="47"/>
      <c r="I94" s="47"/>
      <c r="J94" s="47"/>
      <c r="K94" s="27">
        <f>'Fluxo dív. garantidas - RRF'!C94</f>
        <v>2989229.5500000003</v>
      </c>
      <c r="L94" s="27">
        <f>'Fluxo dív. garantidas - RRF'!B94</f>
        <v>2930409.8099999996</v>
      </c>
      <c r="M94" s="27">
        <f>'Fluxo dív. garantidas - RRF'!D94</f>
        <v>5919639.3599999994</v>
      </c>
      <c r="N94" s="69">
        <f>'Contratos fora RRF'!AN94</f>
        <v>219084.94782287482</v>
      </c>
      <c r="O94" s="69">
        <f>'Contratos fora RRF'!AM94</f>
        <v>1321691.9720504661</v>
      </c>
      <c r="P94" s="28">
        <f>'Contratos fora RRF'!AO94</f>
        <v>1540776.9198733401</v>
      </c>
      <c r="Q94" s="30"/>
      <c r="R94" s="30"/>
      <c r="S94" s="30"/>
      <c r="T94" s="148">
        <f>'Operação a contratar - BID prec'!B93</f>
        <v>0</v>
      </c>
      <c r="U94" s="148">
        <f>'Operação a contratar - BID prec'!C93</f>
        <v>0</v>
      </c>
      <c r="V94" s="148">
        <f>'Operação a contratar - BID prec'!D93</f>
        <v>0</v>
      </c>
      <c r="W94" s="70">
        <f t="shared" si="15"/>
        <v>356815616.31032848</v>
      </c>
      <c r="X94" s="70">
        <f t="shared" si="16"/>
        <v>286959273.9187538</v>
      </c>
      <c r="Y94" s="70">
        <f t="shared" si="10"/>
        <v>643774890.22908235</v>
      </c>
      <c r="AA94">
        <f t="shared" si="11"/>
        <v>2029</v>
      </c>
      <c r="AC94" s="6">
        <f t="shared" si="12"/>
        <v>0</v>
      </c>
      <c r="AD94" s="6">
        <f t="shared" si="13"/>
        <v>0</v>
      </c>
      <c r="AE94" s="6">
        <f t="shared" si="14"/>
        <v>0</v>
      </c>
    </row>
    <row r="95" spans="1:31" x14ac:dyDescent="0.25">
      <c r="A95" s="68">
        <v>47362</v>
      </c>
      <c r="B95" s="25">
        <f>'Art. 9º-A'!J96</f>
        <v>146429720.15356249</v>
      </c>
      <c r="C95" s="25">
        <f>'Art. 9º-A'!K96</f>
        <v>98351919.391776681</v>
      </c>
      <c r="D95" s="25">
        <f>'Art. 9º-A'!I96</f>
        <v>244781639.54533917</v>
      </c>
      <c r="E95" s="26">
        <f>'9496'!P95</f>
        <v>207550789.71156859</v>
      </c>
      <c r="F95" s="26">
        <f>'9496'!Q95</f>
        <v>186290104.91419807</v>
      </c>
      <c r="G95" s="26">
        <f>'9496'!R95</f>
        <v>393840894.62576663</v>
      </c>
      <c r="H95" s="47"/>
      <c r="I95" s="47"/>
      <c r="J95" s="47"/>
      <c r="K95" s="27">
        <f>'Fluxo dív. garantidas - RRF'!C95</f>
        <v>11707476.24</v>
      </c>
      <c r="L95" s="27">
        <f>'Fluxo dív. garantidas - RRF'!B95</f>
        <v>125034686.66</v>
      </c>
      <c r="M95" s="27">
        <f>'Fluxo dív. garantidas - RRF'!D95</f>
        <v>136742162.89999998</v>
      </c>
      <c r="N95" s="69">
        <f>'Contratos fora RRF'!AN95</f>
        <v>233015.80056165071</v>
      </c>
      <c r="O95" s="69">
        <f>'Contratos fora RRF'!AM95</f>
        <v>1324797.4665345829</v>
      </c>
      <c r="P95" s="28">
        <f>'Contratos fora RRF'!AO95</f>
        <v>1557813.267096234</v>
      </c>
      <c r="Q95" s="30"/>
      <c r="R95" s="30"/>
      <c r="S95" s="30"/>
      <c r="T95" s="148">
        <f>'Operação a contratar - BID prec'!B94</f>
        <v>0</v>
      </c>
      <c r="U95" s="148">
        <f>'Operação a contratar - BID prec'!C94</f>
        <v>0</v>
      </c>
      <c r="V95" s="148">
        <f>'Operação a contratar - BID prec'!D94</f>
        <v>0</v>
      </c>
      <c r="W95" s="70">
        <f t="shared" si="15"/>
        <v>365921001.90569276</v>
      </c>
      <c r="X95" s="70">
        <f t="shared" si="16"/>
        <v>411001508.4325093</v>
      </c>
      <c r="Y95" s="70">
        <f t="shared" si="10"/>
        <v>776922510.338202</v>
      </c>
      <c r="AA95">
        <f t="shared" si="11"/>
        <v>2029</v>
      </c>
      <c r="AC95" s="6">
        <f t="shared" si="12"/>
        <v>0</v>
      </c>
      <c r="AD95" s="6">
        <f t="shared" si="13"/>
        <v>0</v>
      </c>
      <c r="AE95" s="6">
        <f t="shared" si="14"/>
        <v>0</v>
      </c>
    </row>
    <row r="96" spans="1:31" x14ac:dyDescent="0.25">
      <c r="A96" s="68">
        <v>47392</v>
      </c>
      <c r="B96" s="25">
        <f>'Art. 9º-A'!J97</f>
        <v>146911501.42256767</v>
      </c>
      <c r="C96" s="25">
        <f>'Art. 9º-A'!K97</f>
        <v>99226591.272407383</v>
      </c>
      <c r="D96" s="25">
        <f>'Art. 9º-A'!I97</f>
        <v>246138092.69497505</v>
      </c>
      <c r="E96" s="26">
        <f>'9496'!P96</f>
        <v>207514185.63083547</v>
      </c>
      <c r="F96" s="26">
        <f>'9496'!Q96</f>
        <v>187475927.29078233</v>
      </c>
      <c r="G96" s="26">
        <f>'9496'!R96</f>
        <v>394990112.92161781</v>
      </c>
      <c r="H96" s="47"/>
      <c r="I96" s="47"/>
      <c r="J96" s="47"/>
      <c r="K96" s="27">
        <f>'Fluxo dív. garantidas - RRF'!C96</f>
        <v>2776917.66</v>
      </c>
      <c r="L96" s="27">
        <f>'Fluxo dív. garantidas - RRF'!B96</f>
        <v>2931090.74</v>
      </c>
      <c r="M96" s="27">
        <f>'Fluxo dív. garantidas - RRF'!D96</f>
        <v>5708008.4000000004</v>
      </c>
      <c r="N96" s="69">
        <f>'Contratos fora RRF'!AN96</f>
        <v>379494.78569385101</v>
      </c>
      <c r="O96" s="69">
        <f>'Contratos fora RRF'!AM96</f>
        <v>2196863.0621614014</v>
      </c>
      <c r="P96" s="28">
        <f>'Contratos fora RRF'!AO96</f>
        <v>2576357.8478552513</v>
      </c>
      <c r="Q96" s="30"/>
      <c r="R96" s="30"/>
      <c r="S96" s="30"/>
      <c r="T96" s="148">
        <f>'Operação a contratar - BID prec'!B95</f>
        <v>57413517.534246571</v>
      </c>
      <c r="U96" s="148">
        <f>'Operação a contratar - BID prec'!C95</f>
        <v>53800000</v>
      </c>
      <c r="V96" s="148">
        <f>'Operação a contratar - BID prec'!D95</f>
        <v>111213517.53424656</v>
      </c>
      <c r="W96" s="70">
        <f t="shared" si="15"/>
        <v>414995617.03334355</v>
      </c>
      <c r="X96" s="70">
        <f t="shared" si="16"/>
        <v>345630472.36535108</v>
      </c>
      <c r="Y96" s="70">
        <f t="shared" si="10"/>
        <v>760626089.39869463</v>
      </c>
      <c r="AA96">
        <f t="shared" si="11"/>
        <v>2029</v>
      </c>
      <c r="AC96" s="6">
        <f t="shared" si="12"/>
        <v>0</v>
      </c>
      <c r="AD96" s="6">
        <f t="shared" si="13"/>
        <v>0</v>
      </c>
      <c r="AE96" s="6">
        <f t="shared" si="14"/>
        <v>0</v>
      </c>
    </row>
    <row r="97" spans="1:31" x14ac:dyDescent="0.25">
      <c r="A97" s="68">
        <v>47423</v>
      </c>
      <c r="B97" s="25">
        <f>'Art. 9º-A'!J98</f>
        <v>147137836.67469236</v>
      </c>
      <c r="C97" s="25">
        <f>'Art. 9º-A'!K98</f>
        <v>99935721.356853127</v>
      </c>
      <c r="D97" s="25">
        <f>'Art. 9º-A'!I98</f>
        <v>247073558.03154549</v>
      </c>
      <c r="E97" s="26">
        <f>'9496'!P97</f>
        <v>207100933.98642832</v>
      </c>
      <c r="F97" s="26">
        <f>'9496'!Q97</f>
        <v>188255994.32403871</v>
      </c>
      <c r="G97" s="26">
        <f>'9496'!R97</f>
        <v>395356928.310467</v>
      </c>
      <c r="H97" s="47"/>
      <c r="I97" s="47"/>
      <c r="J97" s="47"/>
      <c r="K97" s="27">
        <f>'Fluxo dív. garantidas - RRF'!C97</f>
        <v>8942167.7300000004</v>
      </c>
      <c r="L97" s="27">
        <f>'Fluxo dív. garantidas - RRF'!B97</f>
        <v>113321424.35000001</v>
      </c>
      <c r="M97" s="27">
        <f>'Fluxo dív. garantidas - RRF'!D97</f>
        <v>122263592.08</v>
      </c>
      <c r="N97" s="69">
        <f>'Contratos fora RRF'!AN97</f>
        <v>1613004.0491004579</v>
      </c>
      <c r="O97" s="69">
        <f>'Contratos fora RRF'!AM97</f>
        <v>34825579.337692931</v>
      </c>
      <c r="P97" s="28">
        <f>'Contratos fora RRF'!AO97</f>
        <v>36438583.386793472</v>
      </c>
      <c r="Q97" s="30"/>
      <c r="R97" s="30"/>
      <c r="S97" s="30"/>
      <c r="T97" s="148">
        <f>'Operação a contratar - BID prec'!B96</f>
        <v>0</v>
      </c>
      <c r="U97" s="148">
        <f>'Operação a contratar - BID prec'!C96</f>
        <v>0</v>
      </c>
      <c r="V97" s="148">
        <f>'Operação a contratar - BID prec'!D96</f>
        <v>0</v>
      </c>
      <c r="W97" s="70">
        <f t="shared" si="15"/>
        <v>364793942.44022113</v>
      </c>
      <c r="X97" s="70">
        <f t="shared" si="16"/>
        <v>436338719.36858475</v>
      </c>
      <c r="Y97" s="70">
        <f t="shared" si="10"/>
        <v>801132661.80880594</v>
      </c>
      <c r="AA97">
        <f t="shared" si="11"/>
        <v>2029</v>
      </c>
      <c r="AC97" s="6">
        <f t="shared" si="12"/>
        <v>0</v>
      </c>
      <c r="AD97" s="6">
        <f t="shared" si="13"/>
        <v>0</v>
      </c>
      <c r="AE97" s="6">
        <f t="shared" si="14"/>
        <v>0</v>
      </c>
    </row>
    <row r="98" spans="1:31" x14ac:dyDescent="0.25">
      <c r="A98" s="68">
        <v>47453</v>
      </c>
      <c r="B98" s="25">
        <f>'Art. 9º-A'!J99</f>
        <v>147567247.65602076</v>
      </c>
      <c r="C98" s="25">
        <f>'Art. 9º-A'!K99</f>
        <v>100789654.78200638</v>
      </c>
      <c r="D98" s="25">
        <f>'Art. 9º-A'!I99</f>
        <v>248356902.43802714</v>
      </c>
      <c r="E98" s="26">
        <f>'9496'!P98</f>
        <v>207109909.50602347</v>
      </c>
      <c r="F98" s="26">
        <f>'9496'!Q98</f>
        <v>189503437.66382045</v>
      </c>
      <c r="G98" s="26">
        <f>'9496'!R98</f>
        <v>396613347.16984391</v>
      </c>
      <c r="H98" s="47"/>
      <c r="I98" s="47"/>
      <c r="J98" s="47"/>
      <c r="K98" s="27">
        <f>'Fluxo dív. garantidas - RRF'!C98</f>
        <v>2996533.63</v>
      </c>
      <c r="L98" s="27">
        <f>'Fluxo dív. garantidas - RRF'!B98</f>
        <v>2931794.81</v>
      </c>
      <c r="M98" s="27">
        <f>'Fluxo dív. garantidas - RRF'!D98</f>
        <v>5928328.4399999995</v>
      </c>
      <c r="N98" s="69">
        <f>'Contratos fora RRF'!AN98</f>
        <v>197302.2916119422</v>
      </c>
      <c r="O98" s="69">
        <f>'Contratos fora RRF'!AM98</f>
        <v>1334571.3158574691</v>
      </c>
      <c r="P98" s="28">
        <f>'Contratos fora RRF'!AO98</f>
        <v>1531873.6074694102</v>
      </c>
      <c r="Q98" s="30"/>
      <c r="R98" s="30"/>
      <c r="S98" s="30"/>
      <c r="T98" s="148">
        <f>'Operação a contratar - BID prec'!B97</f>
        <v>0</v>
      </c>
      <c r="U98" s="148">
        <f>'Operação a contratar - BID prec'!C97</f>
        <v>0</v>
      </c>
      <c r="V98" s="148">
        <f>'Operação a contratar - BID prec'!D97</f>
        <v>0</v>
      </c>
      <c r="W98" s="70">
        <f t="shared" si="15"/>
        <v>357870993.08365619</v>
      </c>
      <c r="X98" s="70">
        <f t="shared" si="16"/>
        <v>294559458.5716843</v>
      </c>
      <c r="Y98" s="70">
        <f t="shared" si="10"/>
        <v>652430451.65534043</v>
      </c>
      <c r="AA98">
        <f t="shared" si="11"/>
        <v>2029</v>
      </c>
      <c r="AC98" s="6">
        <f t="shared" si="12"/>
        <v>0</v>
      </c>
      <c r="AD98" s="6">
        <f t="shared" si="13"/>
        <v>0</v>
      </c>
      <c r="AE98" s="6">
        <f t="shared" si="14"/>
        <v>0</v>
      </c>
    </row>
    <row r="99" spans="1:31" x14ac:dyDescent="0.25">
      <c r="A99" s="68">
        <v>47484</v>
      </c>
      <c r="B99" s="25">
        <f>'Art. 9º-A'!J100</f>
        <v>147830503.69497612</v>
      </c>
      <c r="C99" s="25">
        <f>'Art. 9º-A'!K100</f>
        <v>101537194.86656997</v>
      </c>
      <c r="D99" s="25">
        <f>'Art. 9º-A'!I100</f>
        <v>249367698.56154609</v>
      </c>
      <c r="E99" s="26">
        <f>'9496'!P99</f>
        <v>206796408.35568798</v>
      </c>
      <c r="F99" s="26">
        <f>'9496'!Q99</f>
        <v>190428108.49672696</v>
      </c>
      <c r="G99" s="26">
        <f>'9496'!R99</f>
        <v>397224516.85241497</v>
      </c>
      <c r="H99" s="47"/>
      <c r="I99" s="47"/>
      <c r="J99" s="47"/>
      <c r="K99" s="27">
        <f>'Fluxo dív. garantidas - RRF'!C99</f>
        <v>2831450.27</v>
      </c>
      <c r="L99" s="27">
        <f>'Fluxo dív. garantidas - RRF'!B99</f>
        <v>2932121.9699999997</v>
      </c>
      <c r="M99" s="27">
        <f>'Fluxo dív. garantidas - RRF'!D99</f>
        <v>5763572.2400000002</v>
      </c>
      <c r="N99" s="69">
        <f>'Contratos fora RRF'!AN99</f>
        <v>177659.19746590359</v>
      </c>
      <c r="O99" s="69">
        <f>'Contratos fora RRF'!AM99</f>
        <v>1337947.0061709881</v>
      </c>
      <c r="P99" s="28">
        <f>'Contratos fora RRF'!AO99</f>
        <v>1515606.2036368912</v>
      </c>
      <c r="Q99" s="30"/>
      <c r="R99" s="30"/>
      <c r="S99" s="30"/>
      <c r="T99" s="148">
        <f>'Operação a contratar - BID prec'!B98</f>
        <v>0</v>
      </c>
      <c r="U99" s="148">
        <f>'Operação a contratar - BID prec'!C98</f>
        <v>0</v>
      </c>
      <c r="V99" s="148">
        <f>'Operação a contratar - BID prec'!D98</f>
        <v>0</v>
      </c>
      <c r="W99" s="70">
        <f t="shared" si="15"/>
        <v>357636021.51812994</v>
      </c>
      <c r="X99" s="70">
        <f t="shared" si="16"/>
        <v>296235372.33946788</v>
      </c>
      <c r="Y99" s="70">
        <f t="shared" si="10"/>
        <v>653871393.85759783</v>
      </c>
      <c r="AA99">
        <f t="shared" si="11"/>
        <v>2030</v>
      </c>
      <c r="AC99" s="6">
        <f t="shared" si="12"/>
        <v>0</v>
      </c>
      <c r="AD99" s="6">
        <f t="shared" si="13"/>
        <v>0</v>
      </c>
      <c r="AE99" s="6">
        <f t="shared" si="14"/>
        <v>0</v>
      </c>
    </row>
    <row r="100" spans="1:31" x14ac:dyDescent="0.25">
      <c r="A100" s="68">
        <v>47515</v>
      </c>
      <c r="B100" s="25">
        <f>'Art. 9º-A'!J101</f>
        <v>147942825.94541156</v>
      </c>
      <c r="C100" s="25">
        <f>'Art. 9º-A'!K101</f>
        <v>102187014.47975239</v>
      </c>
      <c r="D100" s="25">
        <f>'Art. 9º-A'!I101</f>
        <v>250129840.42516395</v>
      </c>
      <c r="E100" s="26">
        <f>'9496'!P100</f>
        <v>206633346.55877799</v>
      </c>
      <c r="F100" s="26">
        <f>'9496'!Q100</f>
        <v>191464661.23710585</v>
      </c>
      <c r="G100" s="26">
        <f>'9496'!R100</f>
        <v>398098007.79588383</v>
      </c>
      <c r="H100" s="47"/>
      <c r="I100" s="47"/>
      <c r="J100" s="47"/>
      <c r="K100" s="27">
        <f>'Fluxo dív. garantidas - RRF'!C100</f>
        <v>2979873.61</v>
      </c>
      <c r="L100" s="27">
        <f>'Fluxo dív. garantidas - RRF'!B100</f>
        <v>2932483.91</v>
      </c>
      <c r="M100" s="27">
        <f>'Fluxo dív. garantidas - RRF'!D100</f>
        <v>5912357.5199999996</v>
      </c>
      <c r="N100" s="69">
        <f>'Contratos fora RRF'!AN100</f>
        <v>183083.07500466279</v>
      </c>
      <c r="O100" s="69">
        <f>'Contratos fora RRF'!AM100</f>
        <v>1341210.1977588669</v>
      </c>
      <c r="P100" s="28">
        <f>'Contratos fora RRF'!AO100</f>
        <v>1524293.27276353</v>
      </c>
      <c r="Q100" s="30"/>
      <c r="R100" s="30"/>
      <c r="S100" s="30"/>
      <c r="T100" s="148">
        <f>'Operação a contratar - BID prec'!B99</f>
        <v>0</v>
      </c>
      <c r="U100" s="148">
        <f>'Operação a contratar - BID prec'!C99</f>
        <v>0</v>
      </c>
      <c r="V100" s="148">
        <f>'Operação a contratar - BID prec'!D99</f>
        <v>0</v>
      </c>
      <c r="W100" s="70">
        <f t="shared" si="15"/>
        <v>357739129.1891942</v>
      </c>
      <c r="X100" s="70">
        <f t="shared" si="16"/>
        <v>297925369.82461715</v>
      </c>
      <c r="Y100" s="70">
        <f t="shared" si="10"/>
        <v>655664499.01381135</v>
      </c>
      <c r="AA100">
        <f t="shared" si="11"/>
        <v>2030</v>
      </c>
      <c r="AC100" s="6">
        <f t="shared" si="12"/>
        <v>0</v>
      </c>
      <c r="AD100" s="6">
        <f t="shared" si="13"/>
        <v>0</v>
      </c>
      <c r="AE100" s="6">
        <f t="shared" si="14"/>
        <v>0</v>
      </c>
    </row>
    <row r="101" spans="1:31" x14ac:dyDescent="0.25">
      <c r="A101" s="68">
        <v>47543</v>
      </c>
      <c r="B101" s="25">
        <f>'Art. 9º-A'!J102</f>
        <v>148132976.02527398</v>
      </c>
      <c r="C101" s="25">
        <f>'Art. 9º-A'!K102</f>
        <v>102896324.42766222</v>
      </c>
      <c r="D101" s="25">
        <f>'Art. 9º-A'!I102</f>
        <v>251029300.4529362</v>
      </c>
      <c r="E101" s="26">
        <f>'9496'!P101</f>
        <v>206580317.94930306</v>
      </c>
      <c r="F101" s="26">
        <f>'9496'!Q101</f>
        <v>192684287.88933173</v>
      </c>
      <c r="G101" s="26">
        <f>'9496'!R101</f>
        <v>399264605.83863479</v>
      </c>
      <c r="H101" s="47"/>
      <c r="I101" s="47"/>
      <c r="J101" s="47"/>
      <c r="K101" s="27">
        <f>'Fluxo dív. garantidas - RRF'!C101</f>
        <v>10370536.340000002</v>
      </c>
      <c r="L101" s="27">
        <f>'Fluxo dív. garantidas - RRF'!B101</f>
        <v>125645723.17999999</v>
      </c>
      <c r="M101" s="27">
        <f>'Fluxo dív. garantidas - RRF'!D101</f>
        <v>136016259.52000001</v>
      </c>
      <c r="N101" s="69">
        <f>'Contratos fora RRF'!AN101</f>
        <v>158282.5384382848</v>
      </c>
      <c r="O101" s="69">
        <f>'Contratos fora RRF'!AM101</f>
        <v>1344419.0207029721</v>
      </c>
      <c r="P101" s="28">
        <f>'Contratos fora RRF'!AO101</f>
        <v>1502701.5591412568</v>
      </c>
      <c r="Q101" s="30"/>
      <c r="R101" s="30"/>
      <c r="S101" s="30"/>
      <c r="T101" s="148">
        <f>'Operação a contratar - BID prec'!B100</f>
        <v>0</v>
      </c>
      <c r="U101" s="148">
        <f>'Operação a contratar - BID prec'!C100</f>
        <v>0</v>
      </c>
      <c r="V101" s="148">
        <f>'Operação a contratar - BID prec'!D100</f>
        <v>0</v>
      </c>
      <c r="W101" s="70">
        <f t="shared" si="15"/>
        <v>365242112.8530153</v>
      </c>
      <c r="X101" s="70">
        <f t="shared" si="16"/>
        <v>422570754.51769698</v>
      </c>
      <c r="Y101" s="70">
        <f t="shared" si="10"/>
        <v>787812867.37071228</v>
      </c>
      <c r="AA101">
        <f t="shared" si="11"/>
        <v>2030</v>
      </c>
      <c r="AC101" s="6">
        <f t="shared" si="12"/>
        <v>0</v>
      </c>
      <c r="AD101" s="6">
        <f t="shared" si="13"/>
        <v>0</v>
      </c>
      <c r="AE101" s="6">
        <f t="shared" si="14"/>
        <v>0</v>
      </c>
    </row>
    <row r="102" spans="1:31" x14ac:dyDescent="0.25">
      <c r="A102" s="68">
        <v>47574</v>
      </c>
      <c r="B102" s="25">
        <f>'Art. 9º-A'!J103</f>
        <v>148290374.4234283</v>
      </c>
      <c r="C102" s="25">
        <f>'Art. 9º-A'!K103</f>
        <v>103588859.00340486</v>
      </c>
      <c r="D102" s="25">
        <f>'Art. 9º-A'!I103</f>
        <v>251879233.42683315</v>
      </c>
      <c r="E102" s="26">
        <f>'9496'!P102</f>
        <v>206310015.02005994</v>
      </c>
      <c r="F102" s="26">
        <f>'9496'!Q102</f>
        <v>193636808.45634726</v>
      </c>
      <c r="G102" s="26">
        <f>'9496'!R102</f>
        <v>399946823.47640717</v>
      </c>
      <c r="H102" s="47"/>
      <c r="I102" s="47"/>
      <c r="J102" s="47"/>
      <c r="K102" s="27">
        <f>'Fluxo dív. garantidas - RRF'!C102</f>
        <v>2948432.96</v>
      </c>
      <c r="L102" s="27">
        <f>'Fluxo dív. garantidas - RRF'!B102</f>
        <v>2933155.32</v>
      </c>
      <c r="M102" s="27">
        <f>'Fluxo dív. garantidas - RRF'!D102</f>
        <v>5881588.2800000003</v>
      </c>
      <c r="N102" s="69">
        <f>'Contratos fora RRF'!AN102</f>
        <v>350613.210997477</v>
      </c>
      <c r="O102" s="69">
        <f>'Contratos fora RRF'!AM102</f>
        <v>2220919.6838252349</v>
      </c>
      <c r="P102" s="28">
        <f>'Contratos fora RRF'!AO102</f>
        <v>2571532.8948227111</v>
      </c>
      <c r="Q102" s="30"/>
      <c r="R102" s="30"/>
      <c r="S102" s="30"/>
      <c r="T102" s="148">
        <f>'Operação a contratar - BID prec'!B101</f>
        <v>55830898.410958908</v>
      </c>
      <c r="U102" s="148">
        <f>'Operação a contratar - BID prec'!C101</f>
        <v>53800000</v>
      </c>
      <c r="V102" s="148">
        <f>'Operação a contratar - BID prec'!D101</f>
        <v>109630898.41095892</v>
      </c>
      <c r="W102" s="70">
        <f t="shared" si="15"/>
        <v>413730334.02544457</v>
      </c>
      <c r="X102" s="70">
        <f t="shared" si="16"/>
        <v>356179742.46357739</v>
      </c>
      <c r="Y102" s="70">
        <f t="shared" si="10"/>
        <v>769910076.48902202</v>
      </c>
      <c r="AA102">
        <f t="shared" si="11"/>
        <v>2030</v>
      </c>
      <c r="AC102" s="6">
        <f t="shared" si="12"/>
        <v>0</v>
      </c>
      <c r="AD102" s="6">
        <f t="shared" si="13"/>
        <v>0</v>
      </c>
      <c r="AE102" s="6">
        <f t="shared" si="14"/>
        <v>0</v>
      </c>
    </row>
    <row r="103" spans="1:31" x14ac:dyDescent="0.25">
      <c r="A103" s="68">
        <v>47604</v>
      </c>
      <c r="B103" s="25">
        <f>'Art. 9º-A'!J104</f>
        <v>148358012.74975777</v>
      </c>
      <c r="C103" s="25">
        <f>'Art. 9º-A'!K104</f>
        <v>104224249.34391066</v>
      </c>
      <c r="D103" s="25">
        <f>'Art. 9º-A'!I104</f>
        <v>252582262.09366843</v>
      </c>
      <c r="E103" s="26">
        <f>'9496'!P103</f>
        <v>205923196.98873636</v>
      </c>
      <c r="F103" s="26">
        <f>'9496'!Q103</f>
        <v>194565849.10892305</v>
      </c>
      <c r="G103" s="26">
        <f>'9496'!R103</f>
        <v>400489046.09765941</v>
      </c>
      <c r="H103" s="47"/>
      <c r="I103" s="47"/>
      <c r="J103" s="47"/>
      <c r="K103" s="27">
        <f>'Fluxo dív. garantidas - RRF'!C103</f>
        <v>8106711.1200000001</v>
      </c>
      <c r="L103" s="27">
        <f>'Fluxo dív. garantidas - RRF'!B103</f>
        <v>113874463.03</v>
      </c>
      <c r="M103" s="27">
        <f>'Fluxo dív. garantidas - RRF'!D103</f>
        <v>121981174.15000001</v>
      </c>
      <c r="N103" s="69">
        <f>'Contratos fora RRF'!AN103</f>
        <v>1228216.3474006632</v>
      </c>
      <c r="O103" s="69">
        <f>'Contratos fora RRF'!AM103</f>
        <v>35738025.863800719</v>
      </c>
      <c r="P103" s="28">
        <f>'Contratos fora RRF'!AO103</f>
        <v>36966242.21120137</v>
      </c>
      <c r="Q103" s="30"/>
      <c r="R103" s="30"/>
      <c r="S103" s="30"/>
      <c r="T103" s="148">
        <f>'Operação a contratar - BID prec'!B102</f>
        <v>0</v>
      </c>
      <c r="U103" s="148">
        <f>'Operação a contratar - BID prec'!C102</f>
        <v>0</v>
      </c>
      <c r="V103" s="148">
        <f>'Operação a contratar - BID prec'!D102</f>
        <v>0</v>
      </c>
      <c r="W103" s="70">
        <f t="shared" si="15"/>
        <v>363616137.20589483</v>
      </c>
      <c r="X103" s="70">
        <f t="shared" si="16"/>
        <v>448402587.34663451</v>
      </c>
      <c r="Y103" s="70">
        <f t="shared" si="10"/>
        <v>812018724.55252934</v>
      </c>
      <c r="AA103">
        <f t="shared" si="11"/>
        <v>2030</v>
      </c>
      <c r="AC103" s="6">
        <f t="shared" si="12"/>
        <v>0</v>
      </c>
      <c r="AD103" s="6">
        <f t="shared" si="13"/>
        <v>0</v>
      </c>
      <c r="AE103" s="6">
        <f t="shared" si="14"/>
        <v>0</v>
      </c>
    </row>
    <row r="104" spans="1:31" x14ac:dyDescent="0.25">
      <c r="A104" s="68">
        <v>47635</v>
      </c>
      <c r="B104" s="25">
        <f>'Art. 9º-A'!J105</f>
        <v>148546508.55331963</v>
      </c>
      <c r="C104" s="25">
        <f>'Art. 9º-A'!K105</f>
        <v>104950291.77815276</v>
      </c>
      <c r="D104" s="25">
        <f>'Art. 9º-A'!I105</f>
        <v>253496800.3314724</v>
      </c>
      <c r="E104" s="26">
        <f>'9496'!P104</f>
        <v>205909322.42017329</v>
      </c>
      <c r="F104" s="26">
        <f>'9496'!Q104</f>
        <v>195778337.28920791</v>
      </c>
      <c r="G104" s="26">
        <f>'9496'!R104</f>
        <v>401687659.70938122</v>
      </c>
      <c r="H104" s="47"/>
      <c r="I104" s="47"/>
      <c r="J104" s="47"/>
      <c r="K104" s="27">
        <f>'Fluxo dív. garantidas - RRF'!C104</f>
        <v>3075925.6700000004</v>
      </c>
      <c r="L104" s="27">
        <f>'Fluxo dív. garantidas - RRF'!B104</f>
        <v>2933854.0100000002</v>
      </c>
      <c r="M104" s="27">
        <f>'Fluxo dív. garantidas - RRF'!D104</f>
        <v>6009779.6800000006</v>
      </c>
      <c r="N104" s="69">
        <f>'Contratos fora RRF'!AN104</f>
        <v>163324.4517059059</v>
      </c>
      <c r="O104" s="69">
        <f>'Contratos fora RRF'!AM104</f>
        <v>1354537.7684011408</v>
      </c>
      <c r="P104" s="28">
        <f>'Contratos fora RRF'!AO104</f>
        <v>1517862.2201070469</v>
      </c>
      <c r="Q104" s="30"/>
      <c r="R104" s="30"/>
      <c r="S104" s="30"/>
      <c r="T104" s="148">
        <f>'Operação a contratar - BID prec'!B103</f>
        <v>0</v>
      </c>
      <c r="U104" s="148">
        <f>'Operação a contratar - BID prec'!C103</f>
        <v>0</v>
      </c>
      <c r="V104" s="148">
        <f>'Operação a contratar - BID prec'!D103</f>
        <v>0</v>
      </c>
      <c r="W104" s="70">
        <f t="shared" si="15"/>
        <v>357695081.09519887</v>
      </c>
      <c r="X104" s="70">
        <f t="shared" si="16"/>
        <v>305017020.84576178</v>
      </c>
      <c r="Y104" s="70">
        <f t="shared" si="10"/>
        <v>662712101.94096065</v>
      </c>
      <c r="AA104">
        <f t="shared" si="11"/>
        <v>2030</v>
      </c>
      <c r="AC104" s="6">
        <f t="shared" si="12"/>
        <v>0</v>
      </c>
      <c r="AD104" s="6">
        <f t="shared" si="13"/>
        <v>0</v>
      </c>
      <c r="AE104" s="6">
        <f t="shared" si="14"/>
        <v>0</v>
      </c>
    </row>
    <row r="105" spans="1:31" x14ac:dyDescent="0.25">
      <c r="A105" s="68">
        <v>47665</v>
      </c>
      <c r="B105" s="25">
        <f>'Art. 9º-A'!J106</f>
        <v>148730346.40558732</v>
      </c>
      <c r="C105" s="25">
        <f>'Art. 9º-A'!K106</f>
        <v>105679323.16006607</v>
      </c>
      <c r="D105" s="25">
        <f>'Art. 9º-A'!I106</f>
        <v>254409669.56565338</v>
      </c>
      <c r="E105" s="26">
        <f>'9496'!P105</f>
        <v>205781741.54559621</v>
      </c>
      <c r="F105" s="26">
        <f>'9496'!Q105</f>
        <v>196973369.17499352</v>
      </c>
      <c r="G105" s="26">
        <f>'9496'!R105</f>
        <v>402755110.72058976</v>
      </c>
      <c r="H105" s="47"/>
      <c r="I105" s="47"/>
      <c r="J105" s="47"/>
      <c r="K105" s="27">
        <f>'Fluxo dív. garantidas - RRF'!C105</f>
        <v>2649395.77</v>
      </c>
      <c r="L105" s="27">
        <f>'Fluxo dív. garantidas - RRF'!B105</f>
        <v>2934176.1199999996</v>
      </c>
      <c r="M105" s="27">
        <f>'Fluxo dív. garantidas - RRF'!D105</f>
        <v>5583571.8900000006</v>
      </c>
      <c r="N105" s="69">
        <f>'Contratos fora RRF'!AN105</f>
        <v>131724.51828277612</v>
      </c>
      <c r="O105" s="69">
        <f>'Contratos fora RRF'!AM105</f>
        <v>1358114.7284544208</v>
      </c>
      <c r="P105" s="28">
        <f>'Contratos fora RRF'!AO105</f>
        <v>1489839.246737198</v>
      </c>
      <c r="Q105" s="30"/>
      <c r="R105" s="30"/>
      <c r="S105" s="30"/>
      <c r="T105" s="148">
        <f>'Operação a contratar - BID prec'!B104</f>
        <v>0</v>
      </c>
      <c r="U105" s="148">
        <f>'Operação a contratar - BID prec'!C104</f>
        <v>0</v>
      </c>
      <c r="V105" s="148">
        <f>'Operação a contratar - BID prec'!D104</f>
        <v>0</v>
      </c>
      <c r="W105" s="70">
        <f t="shared" si="15"/>
        <v>357293208.23946631</v>
      </c>
      <c r="X105" s="70">
        <f t="shared" si="16"/>
        <v>306944983.183514</v>
      </c>
      <c r="Y105" s="70">
        <f t="shared" si="10"/>
        <v>664238191.42298031</v>
      </c>
      <c r="AA105">
        <f t="shared" si="11"/>
        <v>2030</v>
      </c>
      <c r="AC105" s="6">
        <f t="shared" si="12"/>
        <v>0</v>
      </c>
      <c r="AD105" s="6">
        <f t="shared" si="13"/>
        <v>0</v>
      </c>
      <c r="AE105" s="6">
        <f t="shared" si="14"/>
        <v>0</v>
      </c>
    </row>
    <row r="106" spans="1:31" x14ac:dyDescent="0.25">
      <c r="A106" s="68">
        <v>47696</v>
      </c>
      <c r="B106" s="25">
        <f>'Art. 9º-A'!J107</f>
        <v>148792738.74076608</v>
      </c>
      <c r="C106" s="25">
        <f>'Art. 9º-A'!K107</f>
        <v>106327902.98628339</v>
      </c>
      <c r="D106" s="25">
        <f>'Art. 9º-A'!I107</f>
        <v>255120641.72704947</v>
      </c>
      <c r="E106" s="26">
        <f>'9496'!P106</f>
        <v>205334525.17752784</v>
      </c>
      <c r="F106" s="26">
        <f>'9496'!Q106</f>
        <v>197831658.58922768</v>
      </c>
      <c r="G106" s="26">
        <f>'9496'!R106</f>
        <v>403166183.76675552</v>
      </c>
      <c r="H106" s="47"/>
      <c r="I106" s="47"/>
      <c r="J106" s="47"/>
      <c r="K106" s="27">
        <f>'Fluxo dív. garantidas - RRF'!C106</f>
        <v>2885537.83</v>
      </c>
      <c r="L106" s="27">
        <f>'Fluxo dív. garantidas - RRF'!B106</f>
        <v>2934526.57</v>
      </c>
      <c r="M106" s="27">
        <f>'Fluxo dív. garantidas - RRF'!D106</f>
        <v>5820064.4000000004</v>
      </c>
      <c r="N106" s="69">
        <f>'Contratos fora RRF'!AN106</f>
        <v>138626.7203720416</v>
      </c>
      <c r="O106" s="69">
        <f>'Contratos fora RRF'!AM106</f>
        <v>1361648.8280619511</v>
      </c>
      <c r="P106" s="28">
        <f>'Contratos fora RRF'!AO106</f>
        <v>1500275.5484339921</v>
      </c>
      <c r="Q106" s="30"/>
      <c r="R106" s="30"/>
      <c r="S106" s="30"/>
      <c r="T106" s="148">
        <f>'Operação a contratar - BID prec'!B105</f>
        <v>0</v>
      </c>
      <c r="U106" s="148">
        <f>'Operação a contratar - BID prec'!C105</f>
        <v>0</v>
      </c>
      <c r="V106" s="148">
        <f>'Operação a contratar - BID prec'!D105</f>
        <v>0</v>
      </c>
      <c r="W106" s="70">
        <f t="shared" si="15"/>
        <v>357151428.46866596</v>
      </c>
      <c r="X106" s="70">
        <f t="shared" si="16"/>
        <v>308455736.97357303</v>
      </c>
      <c r="Y106" s="70">
        <f t="shared" si="10"/>
        <v>665607165.44223905</v>
      </c>
      <c r="AA106">
        <f t="shared" si="11"/>
        <v>2030</v>
      </c>
      <c r="AC106" s="6">
        <f t="shared" si="12"/>
        <v>0</v>
      </c>
      <c r="AD106" s="6">
        <f t="shared" si="13"/>
        <v>0</v>
      </c>
      <c r="AE106" s="6">
        <f t="shared" si="14"/>
        <v>0</v>
      </c>
    </row>
    <row r="107" spans="1:31" x14ac:dyDescent="0.25">
      <c r="A107" s="68">
        <v>47727</v>
      </c>
      <c r="B107" s="25">
        <f>'Art. 9º-A'!J108</f>
        <v>149013045.91110176</v>
      </c>
      <c r="C107" s="25">
        <f>'Art. 9º-A'!K108</f>
        <v>107095389.19926906</v>
      </c>
      <c r="D107" s="25">
        <f>'Art. 9º-A'!I108</f>
        <v>256108435.11037081</v>
      </c>
      <c r="E107" s="26">
        <f>'9496'!P107</f>
        <v>205525096.01124576</v>
      </c>
      <c r="F107" s="26">
        <f>'9496'!Q107</f>
        <v>199274690.49763829</v>
      </c>
      <c r="G107" s="26">
        <f>'9496'!R107</f>
        <v>404799786.50888407</v>
      </c>
      <c r="H107" s="47"/>
      <c r="I107" s="47"/>
      <c r="J107" s="47"/>
      <c r="K107" s="27">
        <f>'Fluxo dív. garantidas - RRF'!C107</f>
        <v>10103349.75</v>
      </c>
      <c r="L107" s="27">
        <f>'Fluxo dív. garantidas - RRF'!B107</f>
        <v>126260092.02000001</v>
      </c>
      <c r="M107" s="27">
        <f>'Fluxo dív. garantidas - RRF'!D107</f>
        <v>136363441.77000001</v>
      </c>
      <c r="N107" s="69">
        <f>'Contratos fora RRF'!AN107</f>
        <v>135187.30396799781</v>
      </c>
      <c r="O107" s="69">
        <f>'Contratos fora RRF'!AM107</f>
        <v>1365135.3087134829</v>
      </c>
      <c r="P107" s="28">
        <f>'Contratos fora RRF'!AO107</f>
        <v>1500322.6126814811</v>
      </c>
      <c r="Q107" s="30"/>
      <c r="R107" s="30"/>
      <c r="S107" s="30"/>
      <c r="T107" s="148">
        <f>'Operação a contratar - BID prec'!B106</f>
        <v>0</v>
      </c>
      <c r="U107" s="148">
        <f>'Operação a contratar - BID prec'!C106</f>
        <v>0</v>
      </c>
      <c r="V107" s="148">
        <f>'Operação a contratar - BID prec'!D106</f>
        <v>0</v>
      </c>
      <c r="W107" s="70">
        <f t="shared" si="15"/>
        <v>364776678.97631556</v>
      </c>
      <c r="X107" s="70">
        <f t="shared" si="16"/>
        <v>433995307.02562082</v>
      </c>
      <c r="Y107" s="70">
        <f t="shared" si="10"/>
        <v>798771986.00193644</v>
      </c>
      <c r="AA107">
        <f t="shared" si="11"/>
        <v>2030</v>
      </c>
      <c r="AC107" s="6">
        <f t="shared" si="12"/>
        <v>0</v>
      </c>
      <c r="AD107" s="6">
        <f t="shared" si="13"/>
        <v>0</v>
      </c>
      <c r="AE107" s="6">
        <f t="shared" si="14"/>
        <v>0</v>
      </c>
    </row>
    <row r="108" spans="1:31" x14ac:dyDescent="0.25">
      <c r="A108" s="68">
        <v>47757</v>
      </c>
      <c r="B108" s="25">
        <f>'Art. 9º-A'!J109</f>
        <v>149240351.57657087</v>
      </c>
      <c r="C108" s="25">
        <f>'Art. 9º-A'!K109</f>
        <v>107874713.6846593</v>
      </c>
      <c r="D108" s="25">
        <f>'Art. 9º-A'!I109</f>
        <v>257115065.26123017</v>
      </c>
      <c r="E108" s="26">
        <f>'9496'!P108</f>
        <v>205277932.69870716</v>
      </c>
      <c r="F108" s="26">
        <f>'9496'!Q108</f>
        <v>200387090.9155297</v>
      </c>
      <c r="G108" s="26">
        <f>'9496'!R108</f>
        <v>405665023.61423683</v>
      </c>
      <c r="H108" s="47"/>
      <c r="I108" s="47"/>
      <c r="J108" s="47"/>
      <c r="K108" s="27">
        <f>'Fluxo dív. garantidas - RRF'!C108</f>
        <v>2684452.07</v>
      </c>
      <c r="L108" s="27">
        <f>'Fluxo dív. garantidas - RRF'!B108</f>
        <v>2935211.4400000004</v>
      </c>
      <c r="M108" s="27">
        <f>'Fluxo dív. garantidas - RRF'!D108</f>
        <v>5619663.5099999998</v>
      </c>
      <c r="N108" s="69">
        <f>'Contratos fora RRF'!AN108</f>
        <v>294192.90729369764</v>
      </c>
      <c r="O108" s="69">
        <f>'Contratos fora RRF'!AM108</f>
        <v>2246233.296521395</v>
      </c>
      <c r="P108" s="28">
        <f>'Contratos fora RRF'!AO108</f>
        <v>2540426.2038150923</v>
      </c>
      <c r="Q108" s="30"/>
      <c r="R108" s="30"/>
      <c r="S108" s="30"/>
      <c r="T108" s="148">
        <f>'Operação a contratar - BID prec'!B107</f>
        <v>54861805.643835619</v>
      </c>
      <c r="U108" s="148">
        <f>'Operação a contratar - BID prec'!C107</f>
        <v>53800000</v>
      </c>
      <c r="V108" s="148">
        <f>'Operação a contratar - BID prec'!D107</f>
        <v>108661805.64383562</v>
      </c>
      <c r="W108" s="70">
        <f t="shared" si="15"/>
        <v>412358734.89640731</v>
      </c>
      <c r="X108" s="70">
        <f t="shared" si="16"/>
        <v>367243249.33671039</v>
      </c>
      <c r="Y108" s="70">
        <f t="shared" si="10"/>
        <v>779601984.2331177</v>
      </c>
      <c r="AA108">
        <f t="shared" si="11"/>
        <v>2030</v>
      </c>
      <c r="AC108" s="6">
        <f t="shared" si="12"/>
        <v>0</v>
      </c>
      <c r="AD108" s="6">
        <f t="shared" si="13"/>
        <v>0</v>
      </c>
      <c r="AE108" s="6">
        <f t="shared" si="14"/>
        <v>0</v>
      </c>
    </row>
    <row r="109" spans="1:31" x14ac:dyDescent="0.25">
      <c r="A109" s="68">
        <v>47788</v>
      </c>
      <c r="B109" s="25">
        <f>'Art. 9º-A'!J110</f>
        <v>149377512.74065247</v>
      </c>
      <c r="C109" s="25">
        <f>'Art. 9º-A'!K110</f>
        <v>108595421.86913571</v>
      </c>
      <c r="D109" s="25">
        <f>'Art. 9º-A'!I110</f>
        <v>257972934.60978818</v>
      </c>
      <c r="E109" s="26">
        <f>'9496'!P109</f>
        <v>205088722.18187845</v>
      </c>
      <c r="F109" s="26">
        <f>'9496'!Q109</f>
        <v>201484021.71219432</v>
      </c>
      <c r="G109" s="26">
        <f>'9496'!R109</f>
        <v>406572743.89407277</v>
      </c>
      <c r="H109" s="47"/>
      <c r="I109" s="47"/>
      <c r="J109" s="47"/>
      <c r="K109" s="27">
        <f>'Fluxo dív. garantidas - RRF'!C109</f>
        <v>7945264.3399999999</v>
      </c>
      <c r="L109" s="27">
        <f>'Fluxo dív. garantidas - RRF'!B109</f>
        <v>114434084.67999999</v>
      </c>
      <c r="M109" s="27">
        <f>'Fluxo dív. garantidas - RRF'!D109</f>
        <v>122379349.02</v>
      </c>
      <c r="N109" s="69">
        <f>'Contratos fora RRF'!AN109</f>
        <v>881058.37461226108</v>
      </c>
      <c r="O109" s="69">
        <f>'Contratos fora RRF'!AM109</f>
        <v>36690658.274638772</v>
      </c>
      <c r="P109" s="28">
        <f>'Contratos fora RRF'!AO109</f>
        <v>37571716.649251007</v>
      </c>
      <c r="Q109" s="30"/>
      <c r="R109" s="30"/>
      <c r="S109" s="30"/>
      <c r="T109" s="148">
        <f>'Operação a contratar - BID prec'!B108</f>
        <v>0</v>
      </c>
      <c r="U109" s="148">
        <f>'Operação a contratar - BID prec'!C108</f>
        <v>0</v>
      </c>
      <c r="V109" s="148">
        <f>'Operação a contratar - BID prec'!D108</f>
        <v>0</v>
      </c>
      <c r="W109" s="70">
        <f t="shared" si="15"/>
        <v>363292557.63714314</v>
      </c>
      <c r="X109" s="70">
        <f t="shared" si="16"/>
        <v>461204186.53596878</v>
      </c>
      <c r="Y109" s="70">
        <f t="shared" si="10"/>
        <v>824496744.17311192</v>
      </c>
      <c r="AA109">
        <f t="shared" si="11"/>
        <v>2030</v>
      </c>
      <c r="AC109" s="6">
        <f t="shared" si="12"/>
        <v>0</v>
      </c>
      <c r="AD109" s="6">
        <f t="shared" si="13"/>
        <v>0</v>
      </c>
      <c r="AE109" s="6">
        <f t="shared" si="14"/>
        <v>0</v>
      </c>
    </row>
    <row r="110" spans="1:31" x14ac:dyDescent="0.25">
      <c r="A110" s="68">
        <v>47818</v>
      </c>
      <c r="B110" s="25">
        <f>'Art. 9º-A'!J111</f>
        <v>149636310.45073119</v>
      </c>
      <c r="C110" s="25">
        <f>'Art. 9º-A'!K111</f>
        <v>109411311.29023543</v>
      </c>
      <c r="D110" s="25">
        <f>'Art. 9º-A'!I111</f>
        <v>259047621.74096662</v>
      </c>
      <c r="E110" s="26">
        <f>'9496'!P110</f>
        <v>205045734.69851747</v>
      </c>
      <c r="F110" s="26">
        <f>'9496'!Q110</f>
        <v>202819164.52723578</v>
      </c>
      <c r="G110" s="26">
        <f>'9496'!R110</f>
        <v>407864899.22575325</v>
      </c>
      <c r="H110" s="47"/>
      <c r="I110" s="47"/>
      <c r="J110" s="47"/>
      <c r="K110" s="27">
        <f>'Fluxo dív. garantidas - RRF'!C110</f>
        <v>2578495.71</v>
      </c>
      <c r="L110" s="27">
        <f>'Fluxo dív. garantidas - RRF'!B110</f>
        <v>2935905.6900000004</v>
      </c>
      <c r="M110" s="27">
        <f>'Fluxo dív. garantidas - RRF'!D110</f>
        <v>5514401.3999999994</v>
      </c>
      <c r="N110" s="69">
        <f>'Contratos fora RRF'!AN110</f>
        <v>97832.046929000615</v>
      </c>
      <c r="O110" s="69">
        <f>'Contratos fora RRF'!AM110</f>
        <v>1375791.781599324</v>
      </c>
      <c r="P110" s="28">
        <f>'Contratos fora RRF'!AO110</f>
        <v>1473623.8285283251</v>
      </c>
      <c r="Q110" s="30"/>
      <c r="R110" s="30"/>
      <c r="S110" s="30"/>
      <c r="T110" s="148">
        <f>'Operação a contratar - BID prec'!B109</f>
        <v>0</v>
      </c>
      <c r="U110" s="148">
        <f>'Operação a contratar - BID prec'!C109</f>
        <v>0</v>
      </c>
      <c r="V110" s="148">
        <f>'Operação a contratar - BID prec'!D109</f>
        <v>0</v>
      </c>
      <c r="W110" s="70">
        <f t="shared" si="15"/>
        <v>357358372.90617764</v>
      </c>
      <c r="X110" s="70">
        <f t="shared" si="16"/>
        <v>316542173.28907049</v>
      </c>
      <c r="Y110" s="70">
        <f t="shared" si="10"/>
        <v>673900546.19524813</v>
      </c>
      <c r="AA110">
        <f t="shared" si="11"/>
        <v>2030</v>
      </c>
      <c r="AC110" s="6">
        <f t="shared" si="12"/>
        <v>0</v>
      </c>
      <c r="AD110" s="6">
        <f t="shared" si="13"/>
        <v>0</v>
      </c>
      <c r="AE110" s="6">
        <f t="shared" si="14"/>
        <v>0</v>
      </c>
    </row>
    <row r="111" spans="1:31" x14ac:dyDescent="0.25">
      <c r="A111" s="68">
        <v>47849</v>
      </c>
      <c r="B111" s="25">
        <f>'Art. 9º-A'!J112</f>
        <v>149729873.02880043</v>
      </c>
      <c r="C111" s="25">
        <f>'Art. 9º-A'!K112</f>
        <v>110113030.32256842</v>
      </c>
      <c r="D111" s="25">
        <f>'Art. 9º-A'!I112</f>
        <v>259842903.35136884</v>
      </c>
      <c r="E111" s="26">
        <f>'9496'!P111</f>
        <v>204633236.65943921</v>
      </c>
      <c r="F111" s="26">
        <f>'9496'!Q111</f>
        <v>203757666.52489591</v>
      </c>
      <c r="G111" s="26">
        <f>'9496'!R111</f>
        <v>408390903.18433511</v>
      </c>
      <c r="H111" s="47"/>
      <c r="I111" s="47"/>
      <c r="J111" s="47"/>
      <c r="K111" s="27">
        <f>'Fluxo dív. garantidas - RRF'!C111</f>
        <v>2730845.33</v>
      </c>
      <c r="L111" s="27">
        <f>'Fluxo dív. garantidas - RRF'!B111</f>
        <v>2936244.08</v>
      </c>
      <c r="M111" s="27">
        <f>'Fluxo dív. garantidas - RRF'!D111</f>
        <v>5667089.4100000001</v>
      </c>
      <c r="N111" s="69">
        <f>'Contratos fora RRF'!AN111</f>
        <v>97363.110183031706</v>
      </c>
      <c r="O111" s="69">
        <f>'Contratos fora RRF'!AM111</f>
        <v>1379438.951063337</v>
      </c>
      <c r="P111" s="28">
        <f>'Contratos fora RRF'!AO111</f>
        <v>1476802.061246369</v>
      </c>
      <c r="Q111" s="30"/>
      <c r="R111" s="30"/>
      <c r="S111" s="30"/>
      <c r="T111" s="148">
        <f>'Operação a contratar - BID prec'!B110</f>
        <v>0</v>
      </c>
      <c r="U111" s="148">
        <f>'Operação a contratar - BID prec'!C110</f>
        <v>0</v>
      </c>
      <c r="V111" s="148">
        <f>'Operação a contratar - BID prec'!D110</f>
        <v>0</v>
      </c>
      <c r="W111" s="70">
        <f t="shared" si="15"/>
        <v>357191318.12842268</v>
      </c>
      <c r="X111" s="70">
        <f t="shared" si="16"/>
        <v>318186379.87852764</v>
      </c>
      <c r="Y111" s="70">
        <f t="shared" si="10"/>
        <v>675377698.00695038</v>
      </c>
      <c r="AA111">
        <f t="shared" si="11"/>
        <v>2031</v>
      </c>
      <c r="AC111" s="6">
        <f t="shared" si="12"/>
        <v>0</v>
      </c>
      <c r="AD111" s="6">
        <f t="shared" si="13"/>
        <v>0</v>
      </c>
      <c r="AE111" s="6">
        <f t="shared" si="14"/>
        <v>0</v>
      </c>
    </row>
    <row r="112" spans="1:31" x14ac:dyDescent="0.25">
      <c r="A112" s="68">
        <v>47880</v>
      </c>
      <c r="B112" s="25">
        <f>'Art. 9º-A'!J113</f>
        <v>149708305.8192437</v>
      </c>
      <c r="C112" s="25">
        <f>'Art. 9º-A'!K113</f>
        <v>110735614.16757691</v>
      </c>
      <c r="D112" s="25">
        <f>'Art. 9º-A'!I113</f>
        <v>260443919.98682061</v>
      </c>
      <c r="E112" s="26">
        <f>'9496'!P112</f>
        <v>204529981.95688176</v>
      </c>
      <c r="F112" s="26">
        <f>'9496'!Q112</f>
        <v>204974819.03912252</v>
      </c>
      <c r="G112" s="26">
        <f>'9496'!R112</f>
        <v>409504800.99600428</v>
      </c>
      <c r="H112" s="47"/>
      <c r="I112" s="47"/>
      <c r="J112" s="47"/>
      <c r="K112" s="27">
        <f>'Fluxo dív. garantidas - RRF'!C112</f>
        <v>2941829.77</v>
      </c>
      <c r="L112" s="27">
        <f>'Fluxo dív. garantidas - RRF'!B112</f>
        <v>2936619.89</v>
      </c>
      <c r="M112" s="27">
        <f>'Fluxo dív. garantidas - RRF'!D112</f>
        <v>5878449.6600000001</v>
      </c>
      <c r="N112" s="69">
        <f>'Contratos fora RRF'!AN112</f>
        <v>99067.037575312104</v>
      </c>
      <c r="O112" s="69">
        <f>'Contratos fora RRF'!AM112</f>
        <v>1382811.46437982</v>
      </c>
      <c r="P112" s="28">
        <f>'Contratos fora RRF'!AO112</f>
        <v>1481878.5019551329</v>
      </c>
      <c r="Q112" s="30"/>
      <c r="R112" s="30"/>
      <c r="S112" s="30"/>
      <c r="T112" s="148">
        <f>'Operação a contratar - BID prec'!B111</f>
        <v>0</v>
      </c>
      <c r="U112" s="148">
        <f>'Operação a contratar - BID prec'!C111</f>
        <v>0</v>
      </c>
      <c r="V112" s="148">
        <f>'Operação a contratar - BID prec'!D111</f>
        <v>0</v>
      </c>
      <c r="W112" s="70">
        <f t="shared" si="15"/>
        <v>357279184.58370072</v>
      </c>
      <c r="X112" s="70">
        <f t="shared" si="16"/>
        <v>320029864.56107926</v>
      </c>
      <c r="Y112" s="70">
        <f t="shared" si="10"/>
        <v>677309049.14477992</v>
      </c>
      <c r="AA112">
        <f t="shared" si="11"/>
        <v>2031</v>
      </c>
      <c r="AC112" s="6">
        <f t="shared" si="12"/>
        <v>0</v>
      </c>
      <c r="AD112" s="6">
        <f t="shared" si="13"/>
        <v>0</v>
      </c>
      <c r="AE112" s="6">
        <f t="shared" si="14"/>
        <v>0</v>
      </c>
    </row>
    <row r="113" spans="1:31" x14ac:dyDescent="0.25">
      <c r="A113" s="68">
        <v>47908</v>
      </c>
      <c r="B113" s="25">
        <f>'Art. 9º-A'!J114</f>
        <v>149724780.88645777</v>
      </c>
      <c r="C113" s="25">
        <f>'Art. 9º-A'!K114</f>
        <v>111391605.30176878</v>
      </c>
      <c r="D113" s="25">
        <f>'Art. 9º-A'!I114</f>
        <v>261116386.18822655</v>
      </c>
      <c r="E113" s="26">
        <f>'9496'!P113</f>
        <v>204371416.57557026</v>
      </c>
      <c r="F113" s="26">
        <f>'9496'!Q113</f>
        <v>206227120.70014325</v>
      </c>
      <c r="G113" s="26">
        <f>'9496'!R113</f>
        <v>410598537.2757135</v>
      </c>
      <c r="H113" s="47"/>
      <c r="I113" s="47"/>
      <c r="J113" s="47"/>
      <c r="K113" s="27">
        <f>'Fluxo dív. garantidas - RRF'!C113</f>
        <v>8882936.3699999992</v>
      </c>
      <c r="L113" s="27">
        <f>'Fluxo dív. garantidas - RRF'!B113</f>
        <v>126877247.09999999</v>
      </c>
      <c r="M113" s="27">
        <f>'Fluxo dív. garantidas - RRF'!D113</f>
        <v>135760183.47</v>
      </c>
      <c r="N113" s="69">
        <f>'Contratos fora RRF'!AN113</f>
        <v>77012.70034528659</v>
      </c>
      <c r="O113" s="69">
        <f>'Contratos fora RRF'!AM113</f>
        <v>1386425.5592452129</v>
      </c>
      <c r="P113" s="28">
        <f>'Contratos fora RRF'!AO113</f>
        <v>1463438.2595904991</v>
      </c>
      <c r="Q113" s="30"/>
      <c r="R113" s="30"/>
      <c r="S113" s="30"/>
      <c r="T113" s="148">
        <f>'Operação a contratar - BID prec'!B112</f>
        <v>0</v>
      </c>
      <c r="U113" s="148">
        <f>'Operação a contratar - BID prec'!C112</f>
        <v>0</v>
      </c>
      <c r="V113" s="148">
        <f>'Operação a contratar - BID prec'!D112</f>
        <v>0</v>
      </c>
      <c r="W113" s="70">
        <f t="shared" si="15"/>
        <v>363056146.53237331</v>
      </c>
      <c r="X113" s="70">
        <f t="shared" si="16"/>
        <v>445882398.66115725</v>
      </c>
      <c r="Y113" s="70">
        <f t="shared" si="10"/>
        <v>808938545.19353056</v>
      </c>
      <c r="AA113">
        <f t="shared" si="11"/>
        <v>2031</v>
      </c>
      <c r="AC113" s="6">
        <f t="shared" si="12"/>
        <v>0</v>
      </c>
      <c r="AD113" s="6">
        <f t="shared" si="13"/>
        <v>0</v>
      </c>
      <c r="AE113" s="6">
        <f t="shared" si="14"/>
        <v>0</v>
      </c>
    </row>
    <row r="114" spans="1:31" x14ac:dyDescent="0.25">
      <c r="A114" s="68">
        <v>47939</v>
      </c>
      <c r="B114" s="25">
        <f>'Art. 9º-A'!J115</f>
        <v>149578401.86960828</v>
      </c>
      <c r="C114" s="25">
        <f>'Art. 9º-A'!K115</f>
        <v>111931225.59621778</v>
      </c>
      <c r="D114" s="25">
        <f>'Art. 9º-A'!I115</f>
        <v>261509627.46582606</v>
      </c>
      <c r="E114" s="26">
        <f>'9496'!P114</f>
        <v>203838125.85236859</v>
      </c>
      <c r="F114" s="26">
        <f>'9496'!Q114</f>
        <v>207027812.6382581</v>
      </c>
      <c r="G114" s="26">
        <f>'9496'!R114</f>
        <v>410865938.49062669</v>
      </c>
      <c r="H114" s="47"/>
      <c r="I114" s="47"/>
      <c r="J114" s="47"/>
      <c r="K114" s="27">
        <f>'Fluxo dív. garantidas - RRF'!C114</f>
        <v>2611124.48</v>
      </c>
      <c r="L114" s="27">
        <f>'Fluxo dív. garantidas - RRF'!B114</f>
        <v>2937278.9600000004</v>
      </c>
      <c r="M114" s="27">
        <f>'Fluxo dív. garantidas - RRF'!D114</f>
        <v>5548403.4399999995</v>
      </c>
      <c r="N114" s="69">
        <f>'Contratos fora RRF'!AN114</f>
        <v>245457.1864286247</v>
      </c>
      <c r="O114" s="69">
        <f>'Contratos fora RRF'!AM114</f>
        <v>2271826.675732533</v>
      </c>
      <c r="P114" s="28">
        <f>'Contratos fora RRF'!AO114</f>
        <v>2517283.8621611567</v>
      </c>
      <c r="Q114" s="30"/>
      <c r="R114" s="30"/>
      <c r="S114" s="30"/>
      <c r="T114" s="148">
        <f>'Operação a contratar - BID prec'!B113</f>
        <v>53293130.301369861</v>
      </c>
      <c r="U114" s="148">
        <f>'Operação a contratar - BID prec'!C113</f>
        <v>53800000</v>
      </c>
      <c r="V114" s="148">
        <f>'Operação a contratar - BID prec'!D113</f>
        <v>107093130.30136986</v>
      </c>
      <c r="W114" s="70">
        <f t="shared" si="15"/>
        <v>409566239.68977535</v>
      </c>
      <c r="X114" s="70">
        <f t="shared" si="16"/>
        <v>377968143.87020838</v>
      </c>
      <c r="Y114" s="70">
        <f t="shared" si="10"/>
        <v>787534383.55998373</v>
      </c>
      <c r="AA114">
        <f t="shared" si="11"/>
        <v>2031</v>
      </c>
      <c r="AC114" s="6">
        <f t="shared" si="12"/>
        <v>0</v>
      </c>
      <c r="AD114" s="6">
        <f t="shared" si="13"/>
        <v>0</v>
      </c>
      <c r="AE114" s="6">
        <f t="shared" si="14"/>
        <v>0</v>
      </c>
    </row>
    <row r="115" spans="1:31" x14ac:dyDescent="0.25">
      <c r="A115" s="68">
        <v>47969</v>
      </c>
      <c r="B115" s="25">
        <f>'Art. 9º-A'!J116</f>
        <v>149550409.6380626</v>
      </c>
      <c r="C115" s="25">
        <f>'Art. 9º-A'!K116</f>
        <v>112564089.59609184</v>
      </c>
      <c r="D115" s="25">
        <f>'Art. 9º-A'!I116</f>
        <v>262114499.23415443</v>
      </c>
      <c r="E115" s="26">
        <f>'9496'!P115</f>
        <v>203719073.76979253</v>
      </c>
      <c r="F115" s="26">
        <f>'9496'!Q115</f>
        <v>208345515.71604985</v>
      </c>
      <c r="G115" s="26">
        <f>'9496'!R115</f>
        <v>412064589.48584235</v>
      </c>
      <c r="H115" s="47"/>
      <c r="I115" s="47"/>
      <c r="J115" s="47"/>
      <c r="K115" s="27">
        <f>'Fluxo dív. garantidas - RRF'!C115</f>
        <v>6974056.9299999997</v>
      </c>
      <c r="L115" s="27">
        <f>'Fluxo dív. garantidas - RRF'!B115</f>
        <v>86994846.789999992</v>
      </c>
      <c r="M115" s="27">
        <f>'Fluxo dív. garantidas - RRF'!D115</f>
        <v>93968903.719999999</v>
      </c>
      <c r="N115" s="69">
        <f>'Contratos fora RRF'!AN115</f>
        <v>451980.12883862806</v>
      </c>
      <c r="O115" s="69">
        <f>'Contratos fora RRF'!AM115</f>
        <v>37642863.762391455</v>
      </c>
      <c r="P115" s="28">
        <f>'Contratos fora RRF'!AO115</f>
        <v>38094843.891230039</v>
      </c>
      <c r="Q115" s="30"/>
      <c r="R115" s="30"/>
      <c r="S115" s="30"/>
      <c r="T115" s="148">
        <f>'Operação a contratar - BID prec'!B114</f>
        <v>0</v>
      </c>
      <c r="U115" s="148">
        <f>'Operação a contratar - BID prec'!C114</f>
        <v>0</v>
      </c>
      <c r="V115" s="148">
        <f>'Operação a contratar - BID prec'!D114</f>
        <v>0</v>
      </c>
      <c r="W115" s="70">
        <f t="shared" si="15"/>
        <v>360695520.46669376</v>
      </c>
      <c r="X115" s="70">
        <f t="shared" si="16"/>
        <v>445547315.86453319</v>
      </c>
      <c r="Y115" s="70">
        <f t="shared" si="10"/>
        <v>806242836.33122694</v>
      </c>
      <c r="AA115">
        <f t="shared" si="11"/>
        <v>2031</v>
      </c>
      <c r="AC115" s="6">
        <f t="shared" si="12"/>
        <v>0</v>
      </c>
      <c r="AD115" s="6">
        <f t="shared" si="13"/>
        <v>0</v>
      </c>
      <c r="AE115" s="6">
        <f t="shared" si="14"/>
        <v>0</v>
      </c>
    </row>
    <row r="116" spans="1:31" x14ac:dyDescent="0.25">
      <c r="A116" s="68">
        <v>48000</v>
      </c>
      <c r="B116" s="25">
        <f>'Art. 9º-A'!J117</f>
        <v>149480110.10671204</v>
      </c>
      <c r="C116" s="25">
        <f>'Art. 9º-A'!K117</f>
        <v>113170151.16387701</v>
      </c>
      <c r="D116" s="25">
        <f>'Art. 9º-A'!I117</f>
        <v>262650261.27058905</v>
      </c>
      <c r="E116" s="26">
        <f>'9496'!P116</f>
        <v>203444286.22725636</v>
      </c>
      <c r="F116" s="26">
        <f>'9496'!Q116</f>
        <v>209428022.68643105</v>
      </c>
      <c r="G116" s="26">
        <f>'9496'!R116</f>
        <v>412872308.91368741</v>
      </c>
      <c r="H116" s="47"/>
      <c r="I116" s="47"/>
      <c r="J116" s="47"/>
      <c r="K116" s="27">
        <f>'Fluxo dív. garantidas - RRF'!C116</f>
        <v>2801621.0100000002</v>
      </c>
      <c r="L116" s="27">
        <f>'Fluxo dív. garantidas - RRF'!B116</f>
        <v>2937966.86</v>
      </c>
      <c r="M116" s="27">
        <f>'Fluxo dív. garantidas - RRF'!D116</f>
        <v>5739587.8700000001</v>
      </c>
      <c r="N116" s="69">
        <f>'Contratos fora RRF'!AN116</f>
        <v>64184.499167005182</v>
      </c>
      <c r="O116" s="69">
        <f>'Contratos fora RRF'!AM116</f>
        <v>1397260.894436647</v>
      </c>
      <c r="P116" s="28">
        <f>'Contratos fora RRF'!AO116</f>
        <v>1461445.3936036518</v>
      </c>
      <c r="Q116" s="30"/>
      <c r="R116" s="30"/>
      <c r="S116" s="30"/>
      <c r="T116" s="148">
        <f>'Operação a contratar - BID prec'!B115</f>
        <v>0</v>
      </c>
      <c r="U116" s="148">
        <f>'Operação a contratar - BID prec'!C115</f>
        <v>0</v>
      </c>
      <c r="V116" s="148">
        <f>'Operação a contratar - BID prec'!D115</f>
        <v>0</v>
      </c>
      <c r="W116" s="70">
        <f t="shared" si="15"/>
        <v>355790201.84313542</v>
      </c>
      <c r="X116" s="70">
        <f t="shared" si="16"/>
        <v>326933401.60474467</v>
      </c>
      <c r="Y116" s="70">
        <f t="shared" si="10"/>
        <v>682723603.44788003</v>
      </c>
      <c r="AA116">
        <f t="shared" si="11"/>
        <v>2031</v>
      </c>
      <c r="AC116" s="6">
        <f t="shared" si="12"/>
        <v>0</v>
      </c>
      <c r="AD116" s="6">
        <f t="shared" si="13"/>
        <v>0</v>
      </c>
      <c r="AE116" s="6">
        <f t="shared" si="14"/>
        <v>0</v>
      </c>
    </row>
    <row r="117" spans="1:31" x14ac:dyDescent="0.25">
      <c r="A117" s="68">
        <v>48030</v>
      </c>
      <c r="B117" s="25">
        <f>'Art. 9º-A'!J118</f>
        <v>149447751.22231048</v>
      </c>
      <c r="C117" s="25">
        <f>'Art. 9º-A'!K118</f>
        <v>113810020.10259742</v>
      </c>
      <c r="D117" s="25">
        <f>'Art. 9º-A'!I118</f>
        <v>263257771.3249079</v>
      </c>
      <c r="E117" s="26">
        <f>'9496'!P117</f>
        <v>203210287.44992918</v>
      </c>
      <c r="F117" s="26">
        <f>'9496'!Q117</f>
        <v>210651615.59973139</v>
      </c>
      <c r="G117" s="26">
        <f>'9496'!R117</f>
        <v>413861903.04966056</v>
      </c>
      <c r="H117" s="47"/>
      <c r="I117" s="47"/>
      <c r="J117" s="47"/>
      <c r="K117" s="27">
        <f>'Fluxo dív. garantidas - RRF'!C117</f>
        <v>2552062.73</v>
      </c>
      <c r="L117" s="27">
        <f>'Fluxo dív. garantidas - RRF'!B117</f>
        <v>2938309.21</v>
      </c>
      <c r="M117" s="27">
        <f>'Fluxo dív. garantidas - RRF'!D117</f>
        <v>5490371.9400000004</v>
      </c>
      <c r="N117" s="69">
        <f>'Contratos fora RRF'!AN117</f>
        <v>50918.541748941767</v>
      </c>
      <c r="O117" s="69">
        <f>'Contratos fora RRF'!AM117</f>
        <v>1401127.7326703251</v>
      </c>
      <c r="P117" s="28">
        <f>'Contratos fora RRF'!AO117</f>
        <v>1452046.274419266</v>
      </c>
      <c r="Q117" s="30"/>
      <c r="R117" s="30"/>
      <c r="S117" s="30"/>
      <c r="T117" s="148">
        <f>'Operação a contratar - BID prec'!B116</f>
        <v>0</v>
      </c>
      <c r="U117" s="148">
        <f>'Operação a contratar - BID prec'!C116</f>
        <v>0</v>
      </c>
      <c r="V117" s="148">
        <f>'Operação a contratar - BID prec'!D116</f>
        <v>0</v>
      </c>
      <c r="W117" s="70">
        <f t="shared" si="15"/>
        <v>355261019.94398862</v>
      </c>
      <c r="X117" s="70">
        <f t="shared" si="16"/>
        <v>328801072.64499915</v>
      </c>
      <c r="Y117" s="70">
        <f t="shared" si="10"/>
        <v>684062092.58898783</v>
      </c>
      <c r="AA117">
        <f t="shared" si="11"/>
        <v>2031</v>
      </c>
      <c r="AC117" s="6">
        <f t="shared" si="12"/>
        <v>0</v>
      </c>
      <c r="AD117" s="6">
        <f t="shared" si="13"/>
        <v>0</v>
      </c>
      <c r="AE117" s="6">
        <f t="shared" si="14"/>
        <v>0</v>
      </c>
    </row>
    <row r="118" spans="1:31" x14ac:dyDescent="0.25">
      <c r="A118" s="68">
        <v>48061</v>
      </c>
      <c r="B118" s="25">
        <f>'Art. 9º-A'!J119</f>
        <v>149373080.26652992</v>
      </c>
      <c r="C118" s="25">
        <f>'Art. 9º-A'!K119</f>
        <v>114422789.94296616</v>
      </c>
      <c r="D118" s="25">
        <f>'Art. 9º-A'!I119</f>
        <v>263795870.20949608</v>
      </c>
      <c r="E118" s="26">
        <f>'9496'!P118</f>
        <v>202871095.03399172</v>
      </c>
      <c r="F118" s="26">
        <f>'9496'!Q118</f>
        <v>211732622.44939452</v>
      </c>
      <c r="G118" s="26">
        <f>'9496'!R118</f>
        <v>414603717.48338628</v>
      </c>
      <c r="H118" s="47"/>
      <c r="I118" s="47"/>
      <c r="J118" s="47"/>
      <c r="K118" s="27">
        <f>'Fluxo dív. garantidas - RRF'!C118</f>
        <v>2696719.63</v>
      </c>
      <c r="L118" s="27">
        <f>'Fluxo dív. garantidas - RRF'!B118</f>
        <v>2938665.6</v>
      </c>
      <c r="M118" s="27">
        <f>'Fluxo dív. garantidas - RRF'!D118</f>
        <v>5635385.2300000004</v>
      </c>
      <c r="N118" s="69">
        <f>'Contratos fora RRF'!AN118</f>
        <v>46623.540029123949</v>
      </c>
      <c r="O118" s="69">
        <f>'Contratos fora RRF'!AM118</f>
        <v>1404865.4412217401</v>
      </c>
      <c r="P118" s="28">
        <f>'Contratos fora RRF'!AO118</f>
        <v>1451488.9812508649</v>
      </c>
      <c r="Q118" s="30"/>
      <c r="R118" s="30"/>
      <c r="S118" s="30"/>
      <c r="T118" s="148">
        <f>'Operação a contratar - BID prec'!B117</f>
        <v>0</v>
      </c>
      <c r="U118" s="148">
        <f>'Operação a contratar - BID prec'!C117</f>
        <v>0</v>
      </c>
      <c r="V118" s="148">
        <f>'Operação a contratar - BID prec'!D117</f>
        <v>0</v>
      </c>
      <c r="W118" s="70">
        <f t="shared" si="15"/>
        <v>354987518.47055072</v>
      </c>
      <c r="X118" s="70">
        <f t="shared" si="16"/>
        <v>330498943.43358243</v>
      </c>
      <c r="Y118" s="70">
        <f t="shared" si="10"/>
        <v>685486461.90413308</v>
      </c>
      <c r="AA118">
        <f t="shared" si="11"/>
        <v>2031</v>
      </c>
      <c r="AC118" s="6">
        <f t="shared" si="12"/>
        <v>0</v>
      </c>
      <c r="AD118" s="6">
        <f t="shared" si="13"/>
        <v>0</v>
      </c>
      <c r="AE118" s="6">
        <f t="shared" si="14"/>
        <v>0</v>
      </c>
    </row>
    <row r="119" spans="1:31" x14ac:dyDescent="0.25">
      <c r="A119" s="68">
        <v>48092</v>
      </c>
      <c r="B119" s="25">
        <f>'Art. 9º-A'!J120</f>
        <v>149416446.22064617</v>
      </c>
      <c r="C119" s="25">
        <f>'Art. 9º-A'!K120</f>
        <v>115131506.01481715</v>
      </c>
      <c r="D119" s="25">
        <f>'Art. 9º-A'!I120</f>
        <v>264547952.23546332</v>
      </c>
      <c r="E119" s="26">
        <f>'9496'!P119</f>
        <v>202955631.14287689</v>
      </c>
      <c r="F119" s="26">
        <f>'9496'!Q119</f>
        <v>213223490.22242889</v>
      </c>
      <c r="G119" s="26">
        <f>'9496'!R119</f>
        <v>416179121.36530578</v>
      </c>
      <c r="H119" s="47"/>
      <c r="I119" s="47"/>
      <c r="J119" s="47"/>
      <c r="K119" s="27">
        <f>'Fluxo dív. garantidas - RRF'!C119</f>
        <v>8483715.0099999998</v>
      </c>
      <c r="L119" s="27">
        <f>'Fluxo dív. garantidas - RRF'!B119</f>
        <v>127499938.69999999</v>
      </c>
      <c r="M119" s="27">
        <f>'Fluxo dív. garantidas - RRF'!D119</f>
        <v>135983653.71000001</v>
      </c>
      <c r="N119" s="69">
        <f>'Contratos fora RRF'!AN119</f>
        <v>38768.480000000003</v>
      </c>
      <c r="O119" s="69">
        <f>'Contratos fora RRF'!AM119</f>
        <v>826676.77</v>
      </c>
      <c r="P119" s="28">
        <f>'Contratos fora RRF'!AO119</f>
        <v>865445.25</v>
      </c>
      <c r="Q119" s="30"/>
      <c r="R119" s="30"/>
      <c r="S119" s="30"/>
      <c r="T119" s="148">
        <f>'Operação a contratar - BID prec'!B118</f>
        <v>0</v>
      </c>
      <c r="U119" s="148">
        <f>'Operação a contratar - BID prec'!C118</f>
        <v>0</v>
      </c>
      <c r="V119" s="148">
        <f>'Operação a contratar - BID prec'!D118</f>
        <v>0</v>
      </c>
      <c r="W119" s="70">
        <f t="shared" si="15"/>
        <v>360894560.85352308</v>
      </c>
      <c r="X119" s="70">
        <f t="shared" si="16"/>
        <v>456681611.70724607</v>
      </c>
      <c r="Y119" s="70">
        <f t="shared" si="10"/>
        <v>817576172.56076908</v>
      </c>
      <c r="AA119">
        <f t="shared" si="11"/>
        <v>2031</v>
      </c>
      <c r="AC119" s="6">
        <f t="shared" si="12"/>
        <v>0</v>
      </c>
      <c r="AD119" s="6">
        <f t="shared" si="13"/>
        <v>0</v>
      </c>
      <c r="AE119" s="6">
        <f t="shared" si="14"/>
        <v>0</v>
      </c>
    </row>
    <row r="120" spans="1:31" x14ac:dyDescent="0.25">
      <c r="A120" s="68">
        <v>48122</v>
      </c>
      <c r="B120" s="25">
        <f>'Art. 9º-A'!J121</f>
        <v>149377387.11012709</v>
      </c>
      <c r="C120" s="25">
        <f>'Art. 9º-A'!K121</f>
        <v>115782464.53885689</v>
      </c>
      <c r="D120" s="25">
        <f>'Art. 9º-A'!I121</f>
        <v>265159851.64898399</v>
      </c>
      <c r="E120" s="26">
        <f>'9496'!P120</f>
        <v>202549698.52120724</v>
      </c>
      <c r="F120" s="26">
        <f>'9496'!Q120</f>
        <v>214302424.26143083</v>
      </c>
      <c r="G120" s="26">
        <f>'9496'!R120</f>
        <v>416852122.78263807</v>
      </c>
      <c r="H120" s="47"/>
      <c r="I120" s="47"/>
      <c r="J120" s="47"/>
      <c r="K120" s="27">
        <f>'Fluxo dív. garantidas - RRF'!C120</f>
        <v>2578889.73</v>
      </c>
      <c r="L120" s="27">
        <f>'Fluxo dív. garantidas - RRF'!B120</f>
        <v>2939350.0100000002</v>
      </c>
      <c r="M120" s="27">
        <f>'Fluxo dív. garantidas - RRF'!D120</f>
        <v>5518239.7400000002</v>
      </c>
      <c r="N120" s="69">
        <f>'Contratos fora RRF'!AN120</f>
        <v>201355.91999999998</v>
      </c>
      <c r="O120" s="69">
        <f>'Contratos fora RRF'!AM120</f>
        <v>1712951.67</v>
      </c>
      <c r="P120" s="28">
        <f>'Contratos fora RRF'!AO120</f>
        <v>1914307.59</v>
      </c>
      <c r="Q120" s="30"/>
      <c r="R120" s="30"/>
      <c r="S120" s="30"/>
      <c r="T120" s="148">
        <f>'Operação a contratar - BID prec'!B119</f>
        <v>52310093.753424659</v>
      </c>
      <c r="U120" s="148">
        <f>'Operação a contratar - BID prec'!C119</f>
        <v>53800000</v>
      </c>
      <c r="V120" s="148">
        <f>'Operação a contratar - BID prec'!D119</f>
        <v>106110093.75342466</v>
      </c>
      <c r="W120" s="70">
        <f t="shared" si="15"/>
        <v>407017425.03475899</v>
      </c>
      <c r="X120" s="70">
        <f t="shared" si="16"/>
        <v>388537190.48028773</v>
      </c>
      <c r="Y120" s="70">
        <f t="shared" si="10"/>
        <v>795554615.51504672</v>
      </c>
      <c r="AA120">
        <f t="shared" si="11"/>
        <v>2031</v>
      </c>
      <c r="AC120" s="6">
        <f t="shared" si="12"/>
        <v>0</v>
      </c>
      <c r="AD120" s="6">
        <f t="shared" si="13"/>
        <v>0</v>
      </c>
      <c r="AE120" s="6">
        <f t="shared" si="14"/>
        <v>0</v>
      </c>
    </row>
    <row r="121" spans="1:31" x14ac:dyDescent="0.25">
      <c r="A121" s="68">
        <v>48153</v>
      </c>
      <c r="B121" s="25">
        <f>'Art. 9º-A'!J122</f>
        <v>149376141.47410443</v>
      </c>
      <c r="C121" s="25">
        <f>'Art. 9º-A'!K122</f>
        <v>116468352.91183719</v>
      </c>
      <c r="D121" s="25">
        <f>'Art. 9º-A'!I122</f>
        <v>265844494.38594162</v>
      </c>
      <c r="E121" s="26">
        <f>'9496'!P121</f>
        <v>202466961.32701004</v>
      </c>
      <c r="F121" s="26">
        <f>'9496'!Q121</f>
        <v>215643400.18093708</v>
      </c>
      <c r="G121" s="26">
        <f>'9496'!R121</f>
        <v>418110361.50794709</v>
      </c>
      <c r="H121" s="47"/>
      <c r="I121" s="47"/>
      <c r="J121" s="47"/>
      <c r="K121" s="27">
        <f>'Fluxo dív. garantidas - RRF'!C121</f>
        <v>6819059.7300000004</v>
      </c>
      <c r="L121" s="27">
        <f>'Fluxo dív. garantidas - RRF'!B121</f>
        <v>45136619.950000003</v>
      </c>
      <c r="M121" s="27">
        <f>'Fluxo dív. garantidas - RRF'!D121</f>
        <v>51955679.68</v>
      </c>
      <c r="N121" s="69">
        <f>'Contratos fora RRF'!AN121</f>
        <v>30369.41</v>
      </c>
      <c r="O121" s="69">
        <f>'Contratos fora RRF'!AM121</f>
        <v>826785.89</v>
      </c>
      <c r="P121" s="28">
        <f>'Contratos fora RRF'!AO121</f>
        <v>857155.3</v>
      </c>
      <c r="Q121" s="30"/>
      <c r="R121" s="30"/>
      <c r="S121" s="30"/>
      <c r="T121" s="148">
        <f>'Operação a contratar - BID prec'!B120</f>
        <v>0</v>
      </c>
      <c r="U121" s="148">
        <f>'Operação a contratar - BID prec'!C120</f>
        <v>0</v>
      </c>
      <c r="V121" s="148">
        <f>'Operação a contratar - BID prec'!D120</f>
        <v>0</v>
      </c>
      <c r="W121" s="70">
        <f t="shared" si="15"/>
        <v>358692531.94111449</v>
      </c>
      <c r="X121" s="70">
        <f t="shared" si="16"/>
        <v>378075158.93277431</v>
      </c>
      <c r="Y121" s="70">
        <f t="shared" si="10"/>
        <v>736767690.87388873</v>
      </c>
      <c r="AA121">
        <f t="shared" si="11"/>
        <v>2031</v>
      </c>
      <c r="AC121" s="6">
        <f t="shared" si="12"/>
        <v>0</v>
      </c>
      <c r="AD121" s="6">
        <f t="shared" si="13"/>
        <v>0</v>
      </c>
      <c r="AE121" s="6">
        <f t="shared" si="14"/>
        <v>0</v>
      </c>
    </row>
    <row r="122" spans="1:31" x14ac:dyDescent="0.25">
      <c r="A122" s="144">
        <v>48183</v>
      </c>
      <c r="B122" s="145">
        <f>'Art. 9º-A'!J123</f>
        <v>149412678.17282715</v>
      </c>
      <c r="C122" s="145">
        <f>'Art. 9º-A'!K123</f>
        <v>117189738.86660874</v>
      </c>
      <c r="D122" s="145">
        <f>'Art. 9º-A'!I123</f>
        <v>266602417.03943589</v>
      </c>
      <c r="E122" s="26">
        <f>'9496'!P122</f>
        <v>202314327.71630767</v>
      </c>
      <c r="F122" s="26">
        <f>'9496'!Q122</f>
        <v>217016069.81046492</v>
      </c>
      <c r="G122" s="26">
        <f>'9496'!R122</f>
        <v>419330397.52677262</v>
      </c>
      <c r="H122" s="87"/>
      <c r="I122" s="87"/>
      <c r="J122" s="87"/>
      <c r="K122" s="27">
        <f>'Fluxo dív. garantidas - RRF'!C122</f>
        <v>2408149.86</v>
      </c>
      <c r="L122" s="27">
        <f>'Fluxo dív. garantidas - RRF'!B122</f>
        <v>2940046.56</v>
      </c>
      <c r="M122" s="27">
        <f>'Fluxo dív. garantidas - RRF'!D122</f>
        <v>5348196.42</v>
      </c>
      <c r="N122" s="74">
        <f>'Contratos fora RRF'!AN122</f>
        <v>21130.1</v>
      </c>
      <c r="O122" s="74">
        <f>'Contratos fora RRF'!AM122</f>
        <v>826834.67999999993</v>
      </c>
      <c r="P122" s="75">
        <f>'Contratos fora RRF'!AO122</f>
        <v>847964.78</v>
      </c>
      <c r="Q122" s="30"/>
      <c r="R122" s="30"/>
      <c r="S122" s="30"/>
      <c r="T122" s="148">
        <f>'Operação a contratar - BID prec'!B121</f>
        <v>0</v>
      </c>
      <c r="U122" s="148">
        <f>'Operação a contratar - BID prec'!C121</f>
        <v>0</v>
      </c>
      <c r="V122" s="148">
        <f>'Operação a contratar - BID prec'!D121</f>
        <v>0</v>
      </c>
      <c r="W122" s="70">
        <f t="shared" si="15"/>
        <v>354156285.84913486</v>
      </c>
      <c r="X122" s="70">
        <f t="shared" si="16"/>
        <v>337972689.91707367</v>
      </c>
      <c r="Y122" s="70">
        <f t="shared" si="10"/>
        <v>692128975.76620853</v>
      </c>
      <c r="AA122">
        <f t="shared" si="11"/>
        <v>2031</v>
      </c>
      <c r="AC122" s="6">
        <f t="shared" si="12"/>
        <v>0</v>
      </c>
      <c r="AD122" s="6">
        <f t="shared" si="13"/>
        <v>0</v>
      </c>
      <c r="AE122" s="6">
        <f t="shared" si="14"/>
        <v>0</v>
      </c>
    </row>
    <row r="123" spans="1:31" x14ac:dyDescent="0.25">
      <c r="A123" s="32"/>
      <c r="B123" s="31"/>
      <c r="C123" s="31"/>
      <c r="D123" s="31"/>
      <c r="E123" s="31"/>
      <c r="F123" s="31"/>
      <c r="G123" s="31"/>
      <c r="H123" s="31"/>
      <c r="I123" s="31"/>
      <c r="J123" s="31"/>
      <c r="K123" s="30"/>
      <c r="L123" s="30"/>
      <c r="M123" s="30"/>
      <c r="N123" s="30"/>
      <c r="O123" s="30"/>
      <c r="P123" s="30"/>
      <c r="Q123" s="30"/>
      <c r="R123" s="30"/>
      <c r="S123" s="30"/>
      <c r="T123" s="30"/>
      <c r="U123" s="30"/>
      <c r="V123" s="30"/>
      <c r="W123" s="33"/>
      <c r="X123" s="33"/>
      <c r="Y123" s="33"/>
      <c r="AC123" s="6">
        <f t="shared" si="12"/>
        <v>0</v>
      </c>
      <c r="AD123" s="6">
        <f t="shared" si="13"/>
        <v>0</v>
      </c>
      <c r="AE123" s="6">
        <f t="shared" si="14"/>
        <v>0</v>
      </c>
    </row>
    <row r="124" spans="1:31" x14ac:dyDescent="0.25">
      <c r="A124" s="32"/>
      <c r="B124" s="31"/>
      <c r="C124" s="31"/>
      <c r="D124" s="31"/>
      <c r="E124" s="31"/>
      <c r="F124" s="31"/>
      <c r="G124" s="31"/>
      <c r="H124" s="31"/>
      <c r="I124" s="31"/>
      <c r="J124" s="31"/>
      <c r="K124" s="30"/>
      <c r="L124" s="30"/>
      <c r="M124" s="30"/>
      <c r="N124" s="30"/>
      <c r="O124" s="30"/>
      <c r="P124" s="30"/>
      <c r="Q124" s="30"/>
      <c r="R124" s="30"/>
      <c r="S124" s="30"/>
      <c r="T124" s="30"/>
      <c r="U124" s="30"/>
      <c r="V124" s="30"/>
      <c r="W124" s="33"/>
      <c r="X124" s="33"/>
      <c r="Y124" s="33"/>
      <c r="AC124" s="6">
        <f t="shared" si="12"/>
        <v>0</v>
      </c>
      <c r="AD124" s="6">
        <f t="shared" si="13"/>
        <v>0</v>
      </c>
      <c r="AE124" s="6">
        <f t="shared" si="14"/>
        <v>0</v>
      </c>
    </row>
    <row r="125" spans="1:31" x14ac:dyDescent="0.25">
      <c r="A125" s="32"/>
      <c r="B125" s="31"/>
      <c r="C125" s="31"/>
      <c r="D125" s="31"/>
      <c r="E125" s="31"/>
      <c r="F125" s="31"/>
      <c r="G125" s="31"/>
      <c r="H125" s="31"/>
      <c r="I125" s="31"/>
      <c r="J125" s="31"/>
      <c r="K125" s="30"/>
      <c r="L125" s="30"/>
      <c r="M125" s="30"/>
      <c r="N125" s="30"/>
      <c r="O125" s="30"/>
      <c r="P125" s="30"/>
      <c r="Q125" s="30"/>
      <c r="R125" s="30"/>
      <c r="S125" s="30"/>
      <c r="T125" s="30"/>
      <c r="U125" s="30"/>
      <c r="V125" s="30"/>
      <c r="W125" s="33"/>
      <c r="X125" s="33"/>
      <c r="Y125" s="33"/>
      <c r="AC125" s="6">
        <f t="shared" si="12"/>
        <v>0</v>
      </c>
      <c r="AD125" s="6">
        <f t="shared" si="13"/>
        <v>0</v>
      </c>
      <c r="AE125" s="6">
        <f t="shared" si="14"/>
        <v>0</v>
      </c>
    </row>
    <row r="126" spans="1:31" x14ac:dyDescent="0.25">
      <c r="A126" s="32"/>
      <c r="B126" s="31"/>
      <c r="C126" s="31"/>
      <c r="D126" s="31"/>
      <c r="E126" s="31"/>
      <c r="F126" s="31"/>
      <c r="G126" s="31"/>
      <c r="H126" s="31"/>
      <c r="I126" s="31"/>
      <c r="J126" s="31"/>
      <c r="K126" s="30"/>
      <c r="L126" s="30"/>
      <c r="M126" s="30"/>
      <c r="N126" s="30"/>
      <c r="O126" s="30"/>
      <c r="P126" s="30"/>
      <c r="Q126" s="30"/>
      <c r="R126" s="30"/>
      <c r="S126" s="30"/>
      <c r="T126" s="30"/>
      <c r="U126" s="30"/>
      <c r="V126" s="30"/>
      <c r="W126" s="33"/>
      <c r="X126" s="33"/>
      <c r="Y126" s="33"/>
      <c r="AC126" s="6">
        <f t="shared" si="12"/>
        <v>0</v>
      </c>
      <c r="AD126" s="6">
        <f t="shared" si="13"/>
        <v>0</v>
      </c>
      <c r="AE126" s="6">
        <f t="shared" si="14"/>
        <v>0</v>
      </c>
    </row>
    <row r="127" spans="1:31" x14ac:dyDescent="0.25">
      <c r="A127" s="32"/>
      <c r="B127" s="31"/>
      <c r="C127" s="31"/>
      <c r="D127" s="31"/>
      <c r="E127" s="31"/>
      <c r="F127" s="31"/>
      <c r="G127" s="31"/>
      <c r="H127" s="31"/>
      <c r="I127" s="31"/>
      <c r="J127" s="31"/>
      <c r="K127" s="30"/>
      <c r="L127" s="30"/>
      <c r="M127" s="30"/>
      <c r="N127" s="30"/>
      <c r="O127" s="30"/>
      <c r="P127" s="30"/>
      <c r="Q127" s="30"/>
      <c r="R127" s="30"/>
      <c r="S127" s="30"/>
      <c r="T127" s="30"/>
      <c r="U127" s="30"/>
      <c r="V127" s="30"/>
      <c r="W127" s="33"/>
      <c r="X127" s="33"/>
      <c r="Y127" s="33"/>
      <c r="AC127" s="6">
        <f t="shared" si="12"/>
        <v>0</v>
      </c>
      <c r="AD127" s="6">
        <f t="shared" si="13"/>
        <v>0</v>
      </c>
      <c r="AE127" s="6">
        <f t="shared" si="14"/>
        <v>0</v>
      </c>
    </row>
    <row r="128" spans="1:31" x14ac:dyDescent="0.25">
      <c r="A128" s="32"/>
      <c r="B128" s="31"/>
      <c r="C128" s="31"/>
      <c r="D128" s="31"/>
      <c r="E128" s="31"/>
      <c r="F128" s="31"/>
      <c r="G128" s="31"/>
      <c r="H128" s="31"/>
      <c r="I128" s="31"/>
      <c r="J128" s="31"/>
      <c r="K128" s="30"/>
      <c r="L128" s="30"/>
      <c r="M128" s="30"/>
      <c r="N128" s="30"/>
      <c r="O128" s="30"/>
      <c r="P128" s="30"/>
      <c r="Q128" s="30"/>
      <c r="R128" s="30"/>
      <c r="S128" s="30"/>
      <c r="T128" s="30"/>
      <c r="U128" s="30"/>
      <c r="V128" s="30"/>
      <c r="W128" s="33"/>
      <c r="X128" s="33"/>
      <c r="Y128" s="33"/>
      <c r="AC128" s="6">
        <f t="shared" si="12"/>
        <v>0</v>
      </c>
      <c r="AD128" s="6">
        <f t="shared" si="13"/>
        <v>0</v>
      </c>
      <c r="AE128" s="6">
        <f t="shared" si="14"/>
        <v>0</v>
      </c>
    </row>
    <row r="129" spans="1:31" x14ac:dyDescent="0.25">
      <c r="A129" s="32"/>
      <c r="B129" s="31"/>
      <c r="C129" s="31"/>
      <c r="D129" s="31"/>
      <c r="E129" s="31"/>
      <c r="F129" s="31"/>
      <c r="G129" s="31"/>
      <c r="H129" s="31"/>
      <c r="I129" s="31"/>
      <c r="J129" s="31"/>
      <c r="K129" s="30"/>
      <c r="L129" s="30"/>
      <c r="M129" s="30"/>
      <c r="N129" s="30"/>
      <c r="O129" s="30"/>
      <c r="P129" s="30"/>
      <c r="Q129" s="30"/>
      <c r="R129" s="30"/>
      <c r="S129" s="30"/>
      <c r="T129" s="30"/>
      <c r="U129" s="30"/>
      <c r="V129" s="30"/>
      <c r="W129" s="33"/>
      <c r="X129" s="33"/>
      <c r="Y129" s="33"/>
      <c r="AC129" s="6">
        <f t="shared" si="12"/>
        <v>0</v>
      </c>
      <c r="AD129" s="6">
        <f t="shared" si="13"/>
        <v>0</v>
      </c>
      <c r="AE129" s="6">
        <f t="shared" si="14"/>
        <v>0</v>
      </c>
    </row>
    <row r="130" spans="1:31" x14ac:dyDescent="0.25">
      <c r="A130" s="32"/>
      <c r="B130" s="31"/>
      <c r="C130" s="31"/>
      <c r="D130" s="31"/>
      <c r="E130" s="31"/>
      <c r="F130" s="31"/>
      <c r="G130" s="31"/>
      <c r="H130" s="31"/>
      <c r="I130" s="31"/>
      <c r="J130" s="31"/>
      <c r="K130" s="30"/>
      <c r="L130" s="30"/>
      <c r="M130" s="30"/>
      <c r="N130" s="30"/>
      <c r="O130" s="30"/>
      <c r="P130" s="30"/>
      <c r="Q130" s="30"/>
      <c r="R130" s="30"/>
      <c r="S130" s="30"/>
      <c r="T130" s="30"/>
      <c r="U130" s="30"/>
      <c r="V130" s="30"/>
      <c r="W130" s="33"/>
      <c r="X130" s="33"/>
      <c r="Y130" s="33"/>
      <c r="AC130" s="6">
        <f t="shared" si="12"/>
        <v>0</v>
      </c>
      <c r="AD130" s="6">
        <f t="shared" si="13"/>
        <v>0</v>
      </c>
      <c r="AE130" s="6">
        <f t="shared" si="14"/>
        <v>0</v>
      </c>
    </row>
    <row r="131" spans="1:31" x14ac:dyDescent="0.25">
      <c r="A131" s="32"/>
      <c r="B131" s="31"/>
      <c r="C131" s="31"/>
      <c r="D131" s="31"/>
      <c r="E131" s="31"/>
      <c r="F131" s="31"/>
      <c r="G131" s="31"/>
      <c r="H131" s="31"/>
      <c r="I131" s="31"/>
      <c r="J131" s="31"/>
      <c r="K131" s="30"/>
      <c r="L131" s="30"/>
      <c r="M131" s="30"/>
      <c r="N131" s="30"/>
      <c r="O131" s="30"/>
      <c r="P131" s="30"/>
      <c r="Q131" s="30"/>
      <c r="R131" s="30"/>
      <c r="S131" s="30"/>
      <c r="T131" s="30"/>
      <c r="U131" s="30"/>
      <c r="V131" s="30"/>
      <c r="W131" s="33"/>
      <c r="X131" s="33"/>
      <c r="Y131" s="33"/>
      <c r="AC131" s="6">
        <f t="shared" ref="AC131:AC194" si="17">SUMIF(AA:AA,AB131,X:X)</f>
        <v>0</v>
      </c>
      <c r="AD131" s="6">
        <f t="shared" ref="AD131:AD194" si="18">SUMIF(AA:AA,AB131,W:W)</f>
        <v>0</v>
      </c>
      <c r="AE131" s="6">
        <f t="shared" ref="AE131:AE194" si="19">SUMIF(AA:AA,AB131,Y:Y)</f>
        <v>0</v>
      </c>
    </row>
    <row r="132" spans="1:31" x14ac:dyDescent="0.25">
      <c r="A132" s="32"/>
      <c r="B132" s="31"/>
      <c r="C132" s="31"/>
      <c r="D132" s="31"/>
      <c r="E132" s="31"/>
      <c r="F132" s="31"/>
      <c r="G132" s="31"/>
      <c r="H132" s="31"/>
      <c r="I132" s="31"/>
      <c r="J132" s="31"/>
      <c r="K132" s="30"/>
      <c r="L132" s="30"/>
      <c r="M132" s="30"/>
      <c r="N132" s="30"/>
      <c r="O132" s="30"/>
      <c r="P132" s="30"/>
      <c r="Q132" s="30"/>
      <c r="R132" s="30"/>
      <c r="S132" s="30"/>
      <c r="T132" s="30"/>
      <c r="U132" s="30"/>
      <c r="V132" s="30"/>
      <c r="W132" s="33"/>
      <c r="X132" s="33"/>
      <c r="Y132" s="33"/>
      <c r="AC132" s="6">
        <f t="shared" si="17"/>
        <v>0</v>
      </c>
      <c r="AD132" s="6">
        <f t="shared" si="18"/>
        <v>0</v>
      </c>
      <c r="AE132" s="6">
        <f t="shared" si="19"/>
        <v>0</v>
      </c>
    </row>
    <row r="133" spans="1:31" x14ac:dyDescent="0.25">
      <c r="A133" s="32"/>
      <c r="B133" s="31"/>
      <c r="C133" s="31"/>
      <c r="D133" s="31"/>
      <c r="E133" s="31"/>
      <c r="F133" s="31"/>
      <c r="G133" s="31"/>
      <c r="H133" s="31"/>
      <c r="I133" s="31"/>
      <c r="J133" s="31"/>
      <c r="K133" s="30"/>
      <c r="L133" s="30"/>
      <c r="M133" s="30"/>
      <c r="N133" s="30"/>
      <c r="O133" s="30"/>
      <c r="P133" s="30"/>
      <c r="Q133" s="30"/>
      <c r="R133" s="30"/>
      <c r="S133" s="30"/>
      <c r="T133" s="30"/>
      <c r="U133" s="30"/>
      <c r="V133" s="30"/>
      <c r="W133" s="33"/>
      <c r="X133" s="33"/>
      <c r="Y133" s="33"/>
      <c r="AC133" s="6">
        <f t="shared" si="17"/>
        <v>0</v>
      </c>
      <c r="AD133" s="6">
        <f t="shared" si="18"/>
        <v>0</v>
      </c>
      <c r="AE133" s="6">
        <f t="shared" si="19"/>
        <v>0</v>
      </c>
    </row>
    <row r="134" spans="1:31" x14ac:dyDescent="0.25">
      <c r="A134" s="32"/>
      <c r="B134" s="31"/>
      <c r="C134" s="31"/>
      <c r="D134" s="31"/>
      <c r="E134" s="31"/>
      <c r="F134" s="31"/>
      <c r="G134" s="31"/>
      <c r="H134" s="31"/>
      <c r="I134" s="31"/>
      <c r="J134" s="31"/>
      <c r="K134" s="30"/>
      <c r="L134" s="30"/>
      <c r="M134" s="30"/>
      <c r="N134" s="30"/>
      <c r="O134" s="30"/>
      <c r="P134" s="30"/>
      <c r="Q134" s="30"/>
      <c r="R134" s="30"/>
      <c r="S134" s="30"/>
      <c r="T134" s="30"/>
      <c r="U134" s="30"/>
      <c r="V134" s="30"/>
      <c r="W134" s="33"/>
      <c r="X134" s="33"/>
      <c r="Y134" s="33"/>
      <c r="AC134" s="6">
        <f t="shared" si="17"/>
        <v>0</v>
      </c>
      <c r="AD134" s="6">
        <f t="shared" si="18"/>
        <v>0</v>
      </c>
      <c r="AE134" s="6">
        <f t="shared" si="19"/>
        <v>0</v>
      </c>
    </row>
    <row r="135" spans="1:31" x14ac:dyDescent="0.25">
      <c r="A135" s="32"/>
      <c r="B135" s="31"/>
      <c r="C135" s="31"/>
      <c r="D135" s="31"/>
      <c r="E135" s="31"/>
      <c r="F135" s="31"/>
      <c r="G135" s="31"/>
      <c r="H135" s="31"/>
      <c r="I135" s="31"/>
      <c r="J135" s="31"/>
      <c r="K135" s="30"/>
      <c r="L135" s="30"/>
      <c r="M135" s="30"/>
      <c r="N135" s="30"/>
      <c r="O135" s="30"/>
      <c r="P135" s="30"/>
      <c r="Q135" s="30"/>
      <c r="R135" s="30"/>
      <c r="S135" s="30"/>
      <c r="T135" s="30"/>
      <c r="U135" s="30"/>
      <c r="V135" s="30"/>
      <c r="W135" s="33"/>
      <c r="X135" s="33"/>
      <c r="Y135" s="33"/>
      <c r="AC135" s="6">
        <f t="shared" si="17"/>
        <v>0</v>
      </c>
      <c r="AD135" s="6">
        <f t="shared" si="18"/>
        <v>0</v>
      </c>
      <c r="AE135" s="6">
        <f t="shared" si="19"/>
        <v>0</v>
      </c>
    </row>
    <row r="136" spans="1:31" x14ac:dyDescent="0.25">
      <c r="A136" s="32"/>
      <c r="B136" s="31"/>
      <c r="C136" s="31"/>
      <c r="D136" s="31"/>
      <c r="E136" s="31"/>
      <c r="F136" s="31"/>
      <c r="G136" s="31"/>
      <c r="H136" s="31"/>
      <c r="I136" s="31"/>
      <c r="J136" s="31"/>
      <c r="K136" s="30"/>
      <c r="L136" s="30"/>
      <c r="M136" s="30"/>
      <c r="N136" s="30"/>
      <c r="O136" s="30"/>
      <c r="P136" s="30"/>
      <c r="Q136" s="30"/>
      <c r="R136" s="30"/>
      <c r="S136" s="30"/>
      <c r="T136" s="30"/>
      <c r="U136" s="30"/>
      <c r="V136" s="30"/>
      <c r="W136" s="33"/>
      <c r="X136" s="33"/>
      <c r="Y136" s="33"/>
      <c r="AC136" s="6">
        <f t="shared" si="17"/>
        <v>0</v>
      </c>
      <c r="AD136" s="6">
        <f t="shared" si="18"/>
        <v>0</v>
      </c>
      <c r="AE136" s="6">
        <f t="shared" si="19"/>
        <v>0</v>
      </c>
    </row>
    <row r="137" spans="1:31" x14ac:dyDescent="0.25">
      <c r="A137" s="32"/>
      <c r="B137" s="31"/>
      <c r="C137" s="31"/>
      <c r="D137" s="31"/>
      <c r="E137" s="31"/>
      <c r="F137" s="31"/>
      <c r="G137" s="31"/>
      <c r="H137" s="31"/>
      <c r="I137" s="31"/>
      <c r="J137" s="31"/>
      <c r="K137" s="30"/>
      <c r="L137" s="30"/>
      <c r="M137" s="30"/>
      <c r="N137" s="30"/>
      <c r="O137" s="30"/>
      <c r="P137" s="30"/>
      <c r="Q137" s="30"/>
      <c r="R137" s="30"/>
      <c r="S137" s="30"/>
      <c r="T137" s="30"/>
      <c r="U137" s="30"/>
      <c r="V137" s="30"/>
      <c r="W137" s="33"/>
      <c r="X137" s="33"/>
      <c r="Y137" s="33"/>
      <c r="AC137" s="6">
        <f t="shared" si="17"/>
        <v>0</v>
      </c>
      <c r="AD137" s="6">
        <f t="shared" si="18"/>
        <v>0</v>
      </c>
      <c r="AE137" s="6">
        <f t="shared" si="19"/>
        <v>0</v>
      </c>
    </row>
    <row r="138" spans="1:31" x14ac:dyDescent="0.25">
      <c r="A138" s="32"/>
      <c r="B138" s="31"/>
      <c r="C138" s="31"/>
      <c r="D138" s="31"/>
      <c r="E138" s="31"/>
      <c r="F138" s="31"/>
      <c r="G138" s="31"/>
      <c r="H138" s="31"/>
      <c r="I138" s="31"/>
      <c r="J138" s="31"/>
      <c r="K138" s="30"/>
      <c r="L138" s="30"/>
      <c r="M138" s="30"/>
      <c r="N138" s="30"/>
      <c r="O138" s="30"/>
      <c r="P138" s="30"/>
      <c r="Q138" s="30"/>
      <c r="R138" s="30"/>
      <c r="S138" s="30"/>
      <c r="T138" s="30"/>
      <c r="U138" s="30"/>
      <c r="V138" s="30"/>
      <c r="W138" s="33"/>
      <c r="X138" s="33"/>
      <c r="Y138" s="33"/>
      <c r="AC138" s="6">
        <f t="shared" si="17"/>
        <v>0</v>
      </c>
      <c r="AD138" s="6">
        <f t="shared" si="18"/>
        <v>0</v>
      </c>
      <c r="AE138" s="6">
        <f t="shared" si="19"/>
        <v>0</v>
      </c>
    </row>
    <row r="139" spans="1:31" x14ac:dyDescent="0.25">
      <c r="A139" s="32"/>
      <c r="B139" s="31"/>
      <c r="C139" s="31"/>
      <c r="D139" s="31"/>
      <c r="E139" s="31"/>
      <c r="F139" s="31"/>
      <c r="G139" s="31"/>
      <c r="H139" s="31"/>
      <c r="I139" s="31"/>
      <c r="J139" s="31"/>
      <c r="K139" s="30"/>
      <c r="L139" s="30"/>
      <c r="M139" s="30"/>
      <c r="N139" s="30"/>
      <c r="O139" s="30"/>
      <c r="P139" s="30"/>
      <c r="Q139" s="30"/>
      <c r="R139" s="30"/>
      <c r="S139" s="30"/>
      <c r="T139" s="30"/>
      <c r="U139" s="30"/>
      <c r="V139" s="30"/>
      <c r="W139" s="33"/>
      <c r="X139" s="33"/>
      <c r="Y139" s="33"/>
      <c r="AC139" s="6">
        <f t="shared" si="17"/>
        <v>0</v>
      </c>
      <c r="AD139" s="6">
        <f t="shared" si="18"/>
        <v>0</v>
      </c>
      <c r="AE139" s="6">
        <f t="shared" si="19"/>
        <v>0</v>
      </c>
    </row>
    <row r="140" spans="1:31" x14ac:dyDescent="0.25">
      <c r="A140" s="32"/>
      <c r="B140" s="31"/>
      <c r="C140" s="31"/>
      <c r="D140" s="31"/>
      <c r="E140" s="31"/>
      <c r="F140" s="31"/>
      <c r="G140" s="31"/>
      <c r="H140" s="31"/>
      <c r="I140" s="31"/>
      <c r="J140" s="31"/>
      <c r="K140" s="30"/>
      <c r="L140" s="30"/>
      <c r="M140" s="30"/>
      <c r="N140" s="30"/>
      <c r="O140" s="30"/>
      <c r="P140" s="30"/>
      <c r="Q140" s="30"/>
      <c r="R140" s="30"/>
      <c r="S140" s="30"/>
      <c r="T140" s="30"/>
      <c r="U140" s="30"/>
      <c r="V140" s="30"/>
      <c r="W140" s="33"/>
      <c r="X140" s="33"/>
      <c r="Y140" s="33"/>
      <c r="AC140" s="6">
        <f t="shared" si="17"/>
        <v>0</v>
      </c>
      <c r="AD140" s="6">
        <f t="shared" si="18"/>
        <v>0</v>
      </c>
      <c r="AE140" s="6">
        <f t="shared" si="19"/>
        <v>0</v>
      </c>
    </row>
    <row r="141" spans="1:31" x14ac:dyDescent="0.25">
      <c r="A141" s="32"/>
      <c r="B141" s="31"/>
      <c r="C141" s="31"/>
      <c r="D141" s="31"/>
      <c r="E141" s="31"/>
      <c r="F141" s="31"/>
      <c r="G141" s="31"/>
      <c r="H141" s="31"/>
      <c r="I141" s="31"/>
      <c r="J141" s="31"/>
      <c r="K141" s="30"/>
      <c r="L141" s="30"/>
      <c r="M141" s="30"/>
      <c r="N141" s="30"/>
      <c r="O141" s="30"/>
      <c r="P141" s="30"/>
      <c r="Q141" s="30"/>
      <c r="R141" s="30"/>
      <c r="S141" s="30"/>
      <c r="T141" s="30"/>
      <c r="U141" s="30"/>
      <c r="V141" s="30"/>
      <c r="W141" s="33"/>
      <c r="X141" s="33"/>
      <c r="Y141" s="33"/>
      <c r="AC141" s="6">
        <f t="shared" si="17"/>
        <v>0</v>
      </c>
      <c r="AD141" s="6">
        <f t="shared" si="18"/>
        <v>0</v>
      </c>
      <c r="AE141" s="6">
        <f t="shared" si="19"/>
        <v>0</v>
      </c>
    </row>
    <row r="142" spans="1:31" x14ac:dyDescent="0.25">
      <c r="A142" s="32"/>
      <c r="B142" s="31"/>
      <c r="C142" s="31"/>
      <c r="D142" s="31"/>
      <c r="E142" s="31"/>
      <c r="F142" s="31"/>
      <c r="G142" s="31"/>
      <c r="H142" s="31"/>
      <c r="I142" s="31"/>
      <c r="J142" s="31"/>
      <c r="K142" s="30"/>
      <c r="L142" s="30"/>
      <c r="M142" s="30"/>
      <c r="N142" s="30"/>
      <c r="O142" s="30"/>
      <c r="P142" s="30"/>
      <c r="Q142" s="30"/>
      <c r="R142" s="30"/>
      <c r="S142" s="30"/>
      <c r="T142" s="30"/>
      <c r="U142" s="30"/>
      <c r="V142" s="30"/>
      <c r="W142" s="33"/>
      <c r="X142" s="33"/>
      <c r="Y142" s="33"/>
      <c r="AC142" s="6">
        <f t="shared" si="17"/>
        <v>0</v>
      </c>
      <c r="AD142" s="6">
        <f t="shared" si="18"/>
        <v>0</v>
      </c>
      <c r="AE142" s="6">
        <f t="shared" si="19"/>
        <v>0</v>
      </c>
    </row>
    <row r="143" spans="1:31" x14ac:dyDescent="0.25">
      <c r="A143" s="32"/>
      <c r="B143" s="31"/>
      <c r="C143" s="31"/>
      <c r="D143" s="31"/>
      <c r="E143" s="31"/>
      <c r="F143" s="31"/>
      <c r="G143" s="31"/>
      <c r="H143" s="31"/>
      <c r="I143" s="31"/>
      <c r="J143" s="31"/>
      <c r="K143" s="30"/>
      <c r="L143" s="30"/>
      <c r="M143" s="30"/>
      <c r="N143" s="30"/>
      <c r="O143" s="30"/>
      <c r="P143" s="30"/>
      <c r="Q143" s="30"/>
      <c r="R143" s="30"/>
      <c r="S143" s="30"/>
      <c r="T143" s="30"/>
      <c r="U143" s="30"/>
      <c r="V143" s="30"/>
      <c r="W143" s="33"/>
      <c r="X143" s="33"/>
      <c r="Y143" s="33"/>
      <c r="AC143" s="6">
        <f t="shared" si="17"/>
        <v>0</v>
      </c>
      <c r="AD143" s="6">
        <f t="shared" si="18"/>
        <v>0</v>
      </c>
      <c r="AE143" s="6">
        <f t="shared" si="19"/>
        <v>0</v>
      </c>
    </row>
    <row r="144" spans="1:31" x14ac:dyDescent="0.25">
      <c r="A144" s="32"/>
      <c r="B144" s="31"/>
      <c r="C144" s="31"/>
      <c r="D144" s="31"/>
      <c r="E144" s="31"/>
      <c r="F144" s="31"/>
      <c r="G144" s="31"/>
      <c r="H144" s="31"/>
      <c r="I144" s="31"/>
      <c r="J144" s="31"/>
      <c r="K144" s="30"/>
      <c r="L144" s="30"/>
      <c r="M144" s="30"/>
      <c r="N144" s="30"/>
      <c r="O144" s="30"/>
      <c r="P144" s="30"/>
      <c r="Q144" s="30"/>
      <c r="R144" s="30"/>
      <c r="S144" s="30"/>
      <c r="T144" s="30"/>
      <c r="U144" s="30"/>
      <c r="V144" s="30"/>
      <c r="W144" s="33"/>
      <c r="X144" s="33"/>
      <c r="Y144" s="33"/>
      <c r="AC144" s="6">
        <f t="shared" si="17"/>
        <v>0</v>
      </c>
      <c r="AD144" s="6">
        <f t="shared" si="18"/>
        <v>0</v>
      </c>
      <c r="AE144" s="6">
        <f t="shared" si="19"/>
        <v>0</v>
      </c>
    </row>
    <row r="145" spans="1:31" x14ac:dyDescent="0.25">
      <c r="A145" s="32"/>
      <c r="B145" s="31"/>
      <c r="C145" s="31"/>
      <c r="D145" s="31"/>
      <c r="E145" s="31"/>
      <c r="F145" s="31"/>
      <c r="G145" s="31"/>
      <c r="H145" s="31"/>
      <c r="I145" s="31"/>
      <c r="J145" s="31"/>
      <c r="K145" s="30"/>
      <c r="L145" s="30"/>
      <c r="M145" s="30"/>
      <c r="N145" s="30"/>
      <c r="O145" s="30"/>
      <c r="P145" s="30"/>
      <c r="Q145" s="30"/>
      <c r="R145" s="30"/>
      <c r="S145" s="30"/>
      <c r="T145" s="30"/>
      <c r="U145" s="30"/>
      <c r="V145" s="30"/>
      <c r="W145" s="33"/>
      <c r="X145" s="33"/>
      <c r="Y145" s="33"/>
      <c r="AC145" s="6">
        <f t="shared" si="17"/>
        <v>0</v>
      </c>
      <c r="AD145" s="6">
        <f t="shared" si="18"/>
        <v>0</v>
      </c>
      <c r="AE145" s="6">
        <f t="shared" si="19"/>
        <v>0</v>
      </c>
    </row>
    <row r="146" spans="1:31" x14ac:dyDescent="0.25">
      <c r="A146" s="32"/>
      <c r="B146" s="31"/>
      <c r="C146" s="31"/>
      <c r="D146" s="31"/>
      <c r="E146" s="31"/>
      <c r="F146" s="31"/>
      <c r="G146" s="31"/>
      <c r="H146" s="31"/>
      <c r="I146" s="31"/>
      <c r="J146" s="31"/>
      <c r="K146" s="30"/>
      <c r="L146" s="30"/>
      <c r="M146" s="30"/>
      <c r="N146" s="30"/>
      <c r="O146" s="30"/>
      <c r="P146" s="30"/>
      <c r="Q146" s="30"/>
      <c r="R146" s="30"/>
      <c r="S146" s="30"/>
      <c r="T146" s="30"/>
      <c r="U146" s="30"/>
      <c r="V146" s="30"/>
      <c r="W146" s="33"/>
      <c r="X146" s="33"/>
      <c r="Y146" s="33"/>
      <c r="AC146" s="6">
        <f t="shared" si="17"/>
        <v>0</v>
      </c>
      <c r="AD146" s="6">
        <f t="shared" si="18"/>
        <v>0</v>
      </c>
      <c r="AE146" s="6">
        <f t="shared" si="19"/>
        <v>0</v>
      </c>
    </row>
    <row r="147" spans="1:31" x14ac:dyDescent="0.25">
      <c r="A147" s="32"/>
      <c r="B147" s="31"/>
      <c r="C147" s="31"/>
      <c r="D147" s="31"/>
      <c r="E147" s="31"/>
      <c r="F147" s="31"/>
      <c r="G147" s="31"/>
      <c r="H147" s="31"/>
      <c r="I147" s="31"/>
      <c r="J147" s="31"/>
      <c r="K147" s="30"/>
      <c r="L147" s="30"/>
      <c r="M147" s="30"/>
      <c r="N147" s="30"/>
      <c r="O147" s="30"/>
      <c r="P147" s="30"/>
      <c r="Q147" s="30"/>
      <c r="R147" s="30"/>
      <c r="S147" s="30"/>
      <c r="T147" s="30"/>
      <c r="U147" s="30"/>
      <c r="V147" s="30"/>
      <c r="W147" s="33"/>
      <c r="X147" s="33"/>
      <c r="Y147" s="33"/>
      <c r="AC147" s="6">
        <f t="shared" si="17"/>
        <v>0</v>
      </c>
      <c r="AD147" s="6">
        <f t="shared" si="18"/>
        <v>0</v>
      </c>
      <c r="AE147" s="6">
        <f t="shared" si="19"/>
        <v>0</v>
      </c>
    </row>
    <row r="148" spans="1:31" x14ac:dyDescent="0.25">
      <c r="A148" s="32"/>
      <c r="B148" s="31"/>
      <c r="C148" s="31"/>
      <c r="D148" s="31"/>
      <c r="E148" s="31"/>
      <c r="F148" s="31"/>
      <c r="G148" s="31"/>
      <c r="H148" s="31"/>
      <c r="I148" s="31"/>
      <c r="J148" s="31"/>
      <c r="K148" s="30"/>
      <c r="L148" s="30"/>
      <c r="M148" s="30"/>
      <c r="N148" s="30"/>
      <c r="O148" s="30"/>
      <c r="P148" s="30"/>
      <c r="Q148" s="30"/>
      <c r="R148" s="30"/>
      <c r="S148" s="30"/>
      <c r="T148" s="30"/>
      <c r="U148" s="30"/>
      <c r="V148" s="30"/>
      <c r="W148" s="33"/>
      <c r="X148" s="33"/>
      <c r="Y148" s="33"/>
      <c r="AC148" s="6">
        <f t="shared" si="17"/>
        <v>0</v>
      </c>
      <c r="AD148" s="6">
        <f t="shared" si="18"/>
        <v>0</v>
      </c>
      <c r="AE148" s="6">
        <f t="shared" si="19"/>
        <v>0</v>
      </c>
    </row>
    <row r="149" spans="1:31" x14ac:dyDescent="0.25">
      <c r="A149" s="32"/>
      <c r="B149" s="31"/>
      <c r="C149" s="31"/>
      <c r="D149" s="31"/>
      <c r="E149" s="31"/>
      <c r="F149" s="31"/>
      <c r="G149" s="31"/>
      <c r="H149" s="31"/>
      <c r="I149" s="31"/>
      <c r="J149" s="31"/>
      <c r="K149" s="30"/>
      <c r="L149" s="30"/>
      <c r="M149" s="30"/>
      <c r="N149" s="30"/>
      <c r="O149" s="30"/>
      <c r="P149" s="30"/>
      <c r="Q149" s="30"/>
      <c r="R149" s="30"/>
      <c r="S149" s="30"/>
      <c r="T149" s="30"/>
      <c r="U149" s="30"/>
      <c r="V149" s="30"/>
      <c r="W149" s="33"/>
      <c r="X149" s="33"/>
      <c r="Y149" s="33"/>
      <c r="AC149" s="6">
        <f t="shared" si="17"/>
        <v>0</v>
      </c>
      <c r="AD149" s="6">
        <f t="shared" si="18"/>
        <v>0</v>
      </c>
      <c r="AE149" s="6">
        <f t="shared" si="19"/>
        <v>0</v>
      </c>
    </row>
    <row r="150" spans="1:31" x14ac:dyDescent="0.25">
      <c r="A150" s="32"/>
      <c r="B150" s="31"/>
      <c r="C150" s="31"/>
      <c r="D150" s="31"/>
      <c r="E150" s="31"/>
      <c r="F150" s="31"/>
      <c r="G150" s="31"/>
      <c r="H150" s="31"/>
      <c r="I150" s="31"/>
      <c r="J150" s="31"/>
      <c r="K150" s="30"/>
      <c r="L150" s="30"/>
      <c r="M150" s="30"/>
      <c r="N150" s="30"/>
      <c r="O150" s="30"/>
      <c r="P150" s="30"/>
      <c r="Q150" s="30"/>
      <c r="R150" s="30"/>
      <c r="S150" s="30"/>
      <c r="T150" s="30"/>
      <c r="U150" s="30"/>
      <c r="V150" s="30"/>
      <c r="W150" s="33"/>
      <c r="X150" s="33"/>
      <c r="Y150" s="33"/>
      <c r="AC150" s="6">
        <f t="shared" si="17"/>
        <v>0</v>
      </c>
      <c r="AD150" s="6">
        <f t="shared" si="18"/>
        <v>0</v>
      </c>
      <c r="AE150" s="6">
        <f t="shared" si="19"/>
        <v>0</v>
      </c>
    </row>
    <row r="151" spans="1:31" x14ac:dyDescent="0.25">
      <c r="A151" s="32"/>
      <c r="B151" s="31"/>
      <c r="C151" s="31"/>
      <c r="D151" s="31"/>
      <c r="E151" s="31"/>
      <c r="F151" s="31"/>
      <c r="G151" s="31"/>
      <c r="H151" s="31"/>
      <c r="I151" s="31"/>
      <c r="J151" s="31"/>
      <c r="K151" s="30"/>
      <c r="L151" s="30"/>
      <c r="M151" s="30"/>
      <c r="N151" s="30"/>
      <c r="O151" s="30"/>
      <c r="P151" s="30"/>
      <c r="Q151" s="30"/>
      <c r="R151" s="30"/>
      <c r="S151" s="30"/>
      <c r="T151" s="30"/>
      <c r="U151" s="30"/>
      <c r="V151" s="30"/>
      <c r="W151" s="33"/>
      <c r="X151" s="33"/>
      <c r="Y151" s="33"/>
      <c r="AC151" s="6">
        <f t="shared" si="17"/>
        <v>0</v>
      </c>
      <c r="AD151" s="6">
        <f t="shared" si="18"/>
        <v>0</v>
      </c>
      <c r="AE151" s="6">
        <f t="shared" si="19"/>
        <v>0</v>
      </c>
    </row>
    <row r="152" spans="1:31" x14ac:dyDescent="0.25">
      <c r="A152" s="32"/>
      <c r="B152" s="31"/>
      <c r="C152" s="31"/>
      <c r="D152" s="31"/>
      <c r="E152" s="31"/>
      <c r="F152" s="31"/>
      <c r="G152" s="31"/>
      <c r="H152" s="31"/>
      <c r="I152" s="31"/>
      <c r="J152" s="31"/>
      <c r="K152" s="30"/>
      <c r="L152" s="30"/>
      <c r="M152" s="30"/>
      <c r="N152" s="30"/>
      <c r="O152" s="30"/>
      <c r="P152" s="30"/>
      <c r="Q152" s="30"/>
      <c r="R152" s="30"/>
      <c r="S152" s="30"/>
      <c r="T152" s="30"/>
      <c r="U152" s="30"/>
      <c r="V152" s="30"/>
      <c r="W152" s="33"/>
      <c r="X152" s="33"/>
      <c r="Y152" s="33"/>
      <c r="AC152" s="6">
        <f t="shared" si="17"/>
        <v>0</v>
      </c>
      <c r="AD152" s="6">
        <f t="shared" si="18"/>
        <v>0</v>
      </c>
      <c r="AE152" s="6">
        <f t="shared" si="19"/>
        <v>0</v>
      </c>
    </row>
    <row r="153" spans="1:31" x14ac:dyDescent="0.25">
      <c r="A153" s="32"/>
      <c r="B153" s="31"/>
      <c r="C153" s="31"/>
      <c r="D153" s="31"/>
      <c r="E153" s="31"/>
      <c r="F153" s="31"/>
      <c r="G153" s="31"/>
      <c r="H153" s="31"/>
      <c r="I153" s="31"/>
      <c r="J153" s="31"/>
      <c r="K153" s="30"/>
      <c r="L153" s="30"/>
      <c r="M153" s="30"/>
      <c r="N153" s="30"/>
      <c r="O153" s="30"/>
      <c r="P153" s="30"/>
      <c r="Q153" s="30"/>
      <c r="R153" s="30"/>
      <c r="S153" s="30"/>
      <c r="T153" s="30"/>
      <c r="U153" s="30"/>
      <c r="V153" s="30"/>
      <c r="W153" s="33"/>
      <c r="X153" s="33"/>
      <c r="Y153" s="33"/>
      <c r="AC153" s="6">
        <f t="shared" si="17"/>
        <v>0</v>
      </c>
      <c r="AD153" s="6">
        <f t="shared" si="18"/>
        <v>0</v>
      </c>
      <c r="AE153" s="6">
        <f t="shared" si="19"/>
        <v>0</v>
      </c>
    </row>
    <row r="154" spans="1:31" x14ac:dyDescent="0.25">
      <c r="A154" s="32"/>
      <c r="B154" s="31"/>
      <c r="C154" s="31"/>
      <c r="D154" s="31"/>
      <c r="E154" s="31"/>
      <c r="F154" s="31"/>
      <c r="G154" s="31"/>
      <c r="H154" s="31"/>
      <c r="I154" s="31"/>
      <c r="J154" s="31"/>
      <c r="K154" s="30"/>
      <c r="L154" s="30"/>
      <c r="M154" s="30"/>
      <c r="N154" s="30"/>
      <c r="O154" s="30"/>
      <c r="P154" s="30"/>
      <c r="Q154" s="30"/>
      <c r="R154" s="30"/>
      <c r="S154" s="30"/>
      <c r="T154" s="30"/>
      <c r="U154" s="30"/>
      <c r="V154" s="30"/>
      <c r="W154" s="33"/>
      <c r="X154" s="33"/>
      <c r="Y154" s="33"/>
      <c r="AC154" s="6">
        <f t="shared" si="17"/>
        <v>0</v>
      </c>
      <c r="AD154" s="6">
        <f t="shared" si="18"/>
        <v>0</v>
      </c>
      <c r="AE154" s="6">
        <f t="shared" si="19"/>
        <v>0</v>
      </c>
    </row>
    <row r="155" spans="1:31" x14ac:dyDescent="0.25">
      <c r="A155" s="32"/>
      <c r="B155" s="31"/>
      <c r="C155" s="31"/>
      <c r="D155" s="31"/>
      <c r="E155" s="31"/>
      <c r="F155" s="31"/>
      <c r="G155" s="31"/>
      <c r="H155" s="31"/>
      <c r="I155" s="31"/>
      <c r="J155" s="31"/>
      <c r="K155" s="30"/>
      <c r="L155" s="30"/>
      <c r="M155" s="30"/>
      <c r="N155" s="30"/>
      <c r="O155" s="30"/>
      <c r="P155" s="30"/>
      <c r="Q155" s="30"/>
      <c r="R155" s="30"/>
      <c r="S155" s="30"/>
      <c r="T155" s="30"/>
      <c r="U155" s="30"/>
      <c r="V155" s="30"/>
      <c r="W155" s="33"/>
      <c r="X155" s="33"/>
      <c r="Y155" s="33"/>
      <c r="AC155" s="6">
        <f t="shared" si="17"/>
        <v>0</v>
      </c>
      <c r="AD155" s="6">
        <f t="shared" si="18"/>
        <v>0</v>
      </c>
      <c r="AE155" s="6">
        <f t="shared" si="19"/>
        <v>0</v>
      </c>
    </row>
    <row r="156" spans="1:31" x14ac:dyDescent="0.25">
      <c r="A156" s="32"/>
      <c r="B156" s="31"/>
      <c r="C156" s="31"/>
      <c r="D156" s="31"/>
      <c r="E156" s="31"/>
      <c r="F156" s="31"/>
      <c r="G156" s="31"/>
      <c r="H156" s="31"/>
      <c r="I156" s="31"/>
      <c r="J156" s="31"/>
      <c r="K156" s="30"/>
      <c r="L156" s="30"/>
      <c r="M156" s="30"/>
      <c r="N156" s="30"/>
      <c r="O156" s="30"/>
      <c r="P156" s="30"/>
      <c r="Q156" s="30"/>
      <c r="R156" s="30"/>
      <c r="S156" s="30"/>
      <c r="T156" s="30"/>
      <c r="U156" s="30"/>
      <c r="V156" s="30"/>
      <c r="W156" s="33"/>
      <c r="X156" s="33"/>
      <c r="Y156" s="33"/>
      <c r="AC156" s="6">
        <f t="shared" si="17"/>
        <v>0</v>
      </c>
      <c r="AD156" s="6">
        <f t="shared" si="18"/>
        <v>0</v>
      </c>
      <c r="AE156" s="6">
        <f t="shared" si="19"/>
        <v>0</v>
      </c>
    </row>
    <row r="157" spans="1:31" x14ac:dyDescent="0.25">
      <c r="A157" s="32"/>
      <c r="B157" s="31"/>
      <c r="C157" s="31"/>
      <c r="D157" s="31"/>
      <c r="E157" s="31"/>
      <c r="F157" s="31"/>
      <c r="G157" s="31"/>
      <c r="H157" s="31"/>
      <c r="I157" s="31"/>
      <c r="J157" s="31"/>
      <c r="K157" s="30"/>
      <c r="L157" s="30"/>
      <c r="M157" s="30"/>
      <c r="N157" s="30"/>
      <c r="O157" s="30"/>
      <c r="P157" s="30"/>
      <c r="Q157" s="30"/>
      <c r="R157" s="30"/>
      <c r="S157" s="30"/>
      <c r="T157" s="30"/>
      <c r="U157" s="30"/>
      <c r="V157" s="30"/>
      <c r="W157" s="33"/>
      <c r="X157" s="33"/>
      <c r="Y157" s="33"/>
      <c r="AC157" s="6">
        <f t="shared" si="17"/>
        <v>0</v>
      </c>
      <c r="AD157" s="6">
        <f t="shared" si="18"/>
        <v>0</v>
      </c>
      <c r="AE157" s="6">
        <f t="shared" si="19"/>
        <v>0</v>
      </c>
    </row>
    <row r="158" spans="1:31" x14ac:dyDescent="0.25">
      <c r="A158" s="32"/>
      <c r="B158" s="31"/>
      <c r="C158" s="31"/>
      <c r="D158" s="31"/>
      <c r="E158" s="31"/>
      <c r="F158" s="31"/>
      <c r="G158" s="31"/>
      <c r="H158" s="31"/>
      <c r="I158" s="31"/>
      <c r="J158" s="31"/>
      <c r="K158" s="30"/>
      <c r="L158" s="30"/>
      <c r="M158" s="30"/>
      <c r="N158" s="30"/>
      <c r="O158" s="30"/>
      <c r="P158" s="30"/>
      <c r="Q158" s="30"/>
      <c r="R158" s="30"/>
      <c r="S158" s="30"/>
      <c r="T158" s="30"/>
      <c r="U158" s="30"/>
      <c r="V158" s="30"/>
      <c r="W158" s="33"/>
      <c r="X158" s="33"/>
      <c r="Y158" s="33"/>
      <c r="AC158" s="6">
        <f t="shared" si="17"/>
        <v>0</v>
      </c>
      <c r="AD158" s="6">
        <f t="shared" si="18"/>
        <v>0</v>
      </c>
      <c r="AE158" s="6">
        <f t="shared" si="19"/>
        <v>0</v>
      </c>
    </row>
    <row r="159" spans="1:31" x14ac:dyDescent="0.25">
      <c r="A159" s="32"/>
      <c r="B159" s="31"/>
      <c r="C159" s="31"/>
      <c r="D159" s="31"/>
      <c r="E159" s="31"/>
      <c r="F159" s="31"/>
      <c r="G159" s="31"/>
      <c r="H159" s="31"/>
      <c r="I159" s="31"/>
      <c r="J159" s="31"/>
      <c r="K159" s="30"/>
      <c r="L159" s="30"/>
      <c r="M159" s="30"/>
      <c r="N159" s="30"/>
      <c r="O159" s="30"/>
      <c r="P159" s="30"/>
      <c r="Q159" s="30"/>
      <c r="R159" s="30"/>
      <c r="S159" s="30"/>
      <c r="T159" s="30"/>
      <c r="U159" s="30"/>
      <c r="V159" s="30"/>
      <c r="W159" s="33"/>
      <c r="X159" s="33"/>
      <c r="Y159" s="33"/>
      <c r="AC159" s="6">
        <f t="shared" si="17"/>
        <v>0</v>
      </c>
      <c r="AD159" s="6">
        <f t="shared" si="18"/>
        <v>0</v>
      </c>
      <c r="AE159" s="6">
        <f t="shared" si="19"/>
        <v>0</v>
      </c>
    </row>
    <row r="160" spans="1:31" x14ac:dyDescent="0.25">
      <c r="A160" s="32"/>
      <c r="B160" s="31"/>
      <c r="C160" s="31"/>
      <c r="D160" s="31"/>
      <c r="E160" s="31"/>
      <c r="F160" s="31"/>
      <c r="G160" s="31"/>
      <c r="H160" s="31"/>
      <c r="I160" s="31"/>
      <c r="J160" s="31"/>
      <c r="K160" s="30"/>
      <c r="L160" s="30"/>
      <c r="M160" s="30"/>
      <c r="N160" s="30"/>
      <c r="O160" s="30"/>
      <c r="P160" s="30"/>
      <c r="Q160" s="30"/>
      <c r="R160" s="30"/>
      <c r="S160" s="30"/>
      <c r="T160" s="30"/>
      <c r="U160" s="30"/>
      <c r="V160" s="30"/>
      <c r="W160" s="33"/>
      <c r="X160" s="33"/>
      <c r="Y160" s="33"/>
      <c r="AC160" s="6">
        <f t="shared" si="17"/>
        <v>0</v>
      </c>
      <c r="AD160" s="6">
        <f t="shared" si="18"/>
        <v>0</v>
      </c>
      <c r="AE160" s="6">
        <f t="shared" si="19"/>
        <v>0</v>
      </c>
    </row>
    <row r="161" spans="1:31" x14ac:dyDescent="0.25">
      <c r="A161" s="32"/>
      <c r="B161" s="31"/>
      <c r="C161" s="31"/>
      <c r="D161" s="31"/>
      <c r="E161" s="31"/>
      <c r="F161" s="31"/>
      <c r="G161" s="31"/>
      <c r="H161" s="31"/>
      <c r="I161" s="31"/>
      <c r="J161" s="31"/>
      <c r="K161" s="30"/>
      <c r="L161" s="30"/>
      <c r="M161" s="30"/>
      <c r="N161" s="30"/>
      <c r="O161" s="30"/>
      <c r="P161" s="30"/>
      <c r="Q161" s="30"/>
      <c r="R161" s="30"/>
      <c r="S161" s="30"/>
      <c r="T161" s="30"/>
      <c r="U161" s="30"/>
      <c r="V161" s="30"/>
      <c r="W161" s="33"/>
      <c r="X161" s="33"/>
      <c r="Y161" s="33"/>
      <c r="AC161" s="6">
        <f t="shared" si="17"/>
        <v>0</v>
      </c>
      <c r="AD161" s="6">
        <f t="shared" si="18"/>
        <v>0</v>
      </c>
      <c r="AE161" s="6">
        <f t="shared" si="19"/>
        <v>0</v>
      </c>
    </row>
    <row r="162" spans="1:31" x14ac:dyDescent="0.25">
      <c r="A162" s="32"/>
      <c r="B162" s="31"/>
      <c r="C162" s="31"/>
      <c r="D162" s="31"/>
      <c r="E162" s="31"/>
      <c r="F162" s="31"/>
      <c r="G162" s="31"/>
      <c r="H162" s="31"/>
      <c r="I162" s="31"/>
      <c r="J162" s="31"/>
      <c r="K162" s="30"/>
      <c r="L162" s="30"/>
      <c r="M162" s="30"/>
      <c r="N162" s="30"/>
      <c r="O162" s="30"/>
      <c r="P162" s="30"/>
      <c r="Q162" s="30"/>
      <c r="R162" s="30"/>
      <c r="S162" s="30"/>
      <c r="T162" s="30"/>
      <c r="U162" s="30"/>
      <c r="V162" s="30"/>
      <c r="W162" s="33"/>
      <c r="X162" s="33"/>
      <c r="Y162" s="33"/>
      <c r="AC162" s="6">
        <f t="shared" si="17"/>
        <v>0</v>
      </c>
      <c r="AD162" s="6">
        <f t="shared" si="18"/>
        <v>0</v>
      </c>
      <c r="AE162" s="6">
        <f t="shared" si="19"/>
        <v>0</v>
      </c>
    </row>
    <row r="163" spans="1:31" x14ac:dyDescent="0.25">
      <c r="A163" s="32"/>
      <c r="B163" s="31"/>
      <c r="C163" s="31"/>
      <c r="D163" s="31"/>
      <c r="E163" s="31"/>
      <c r="F163" s="31"/>
      <c r="G163" s="31"/>
      <c r="H163" s="31"/>
      <c r="I163" s="31"/>
      <c r="J163" s="31"/>
      <c r="K163" s="30"/>
      <c r="L163" s="30"/>
      <c r="M163" s="30"/>
      <c r="N163" s="30"/>
      <c r="O163" s="30"/>
      <c r="P163" s="30"/>
      <c r="Q163" s="30"/>
      <c r="R163" s="30"/>
      <c r="S163" s="30"/>
      <c r="T163" s="30"/>
      <c r="U163" s="30"/>
      <c r="V163" s="30"/>
      <c r="W163" s="33"/>
      <c r="X163" s="33"/>
      <c r="Y163" s="33"/>
      <c r="AC163" s="6">
        <f t="shared" si="17"/>
        <v>0</v>
      </c>
      <c r="AD163" s="6">
        <f t="shared" si="18"/>
        <v>0</v>
      </c>
      <c r="AE163" s="6">
        <f t="shared" si="19"/>
        <v>0</v>
      </c>
    </row>
    <row r="164" spans="1:31" x14ac:dyDescent="0.25">
      <c r="A164" s="32"/>
      <c r="B164" s="31"/>
      <c r="C164" s="31"/>
      <c r="D164" s="31"/>
      <c r="E164" s="31"/>
      <c r="F164" s="31"/>
      <c r="G164" s="31"/>
      <c r="H164" s="31"/>
      <c r="I164" s="31"/>
      <c r="J164" s="31"/>
      <c r="K164" s="30"/>
      <c r="L164" s="30"/>
      <c r="M164" s="30"/>
      <c r="N164" s="30"/>
      <c r="O164" s="30"/>
      <c r="P164" s="30"/>
      <c r="Q164" s="30"/>
      <c r="R164" s="30"/>
      <c r="S164" s="30"/>
      <c r="T164" s="30"/>
      <c r="U164" s="30"/>
      <c r="V164" s="30"/>
      <c r="W164" s="33"/>
      <c r="X164" s="33"/>
      <c r="Y164" s="33"/>
      <c r="AC164" s="6">
        <f t="shared" si="17"/>
        <v>0</v>
      </c>
      <c r="AD164" s="6">
        <f t="shared" si="18"/>
        <v>0</v>
      </c>
      <c r="AE164" s="6">
        <f t="shared" si="19"/>
        <v>0</v>
      </c>
    </row>
    <row r="165" spans="1:31" x14ac:dyDescent="0.25">
      <c r="A165" s="32"/>
      <c r="B165" s="31"/>
      <c r="C165" s="31"/>
      <c r="D165" s="31"/>
      <c r="E165" s="31"/>
      <c r="F165" s="31"/>
      <c r="G165" s="31"/>
      <c r="H165" s="31"/>
      <c r="I165" s="31"/>
      <c r="J165" s="31"/>
      <c r="K165" s="30"/>
      <c r="L165" s="30"/>
      <c r="M165" s="30"/>
      <c r="N165" s="30"/>
      <c r="O165" s="30"/>
      <c r="P165" s="30"/>
      <c r="Q165" s="30"/>
      <c r="R165" s="30"/>
      <c r="S165" s="30"/>
      <c r="T165" s="30"/>
      <c r="U165" s="30"/>
      <c r="V165" s="30"/>
      <c r="W165" s="33"/>
      <c r="X165" s="33"/>
      <c r="Y165" s="33"/>
      <c r="AC165" s="6">
        <f t="shared" si="17"/>
        <v>0</v>
      </c>
      <c r="AD165" s="6">
        <f t="shared" si="18"/>
        <v>0</v>
      </c>
      <c r="AE165" s="6">
        <f t="shared" si="19"/>
        <v>0</v>
      </c>
    </row>
    <row r="166" spans="1:31" x14ac:dyDescent="0.25">
      <c r="A166" s="32"/>
      <c r="B166" s="31"/>
      <c r="C166" s="31"/>
      <c r="D166" s="31"/>
      <c r="E166" s="31"/>
      <c r="F166" s="31"/>
      <c r="G166" s="31"/>
      <c r="H166" s="31"/>
      <c r="I166" s="31"/>
      <c r="J166" s="31"/>
      <c r="K166" s="30"/>
      <c r="L166" s="30"/>
      <c r="M166" s="30"/>
      <c r="N166" s="30"/>
      <c r="O166" s="30"/>
      <c r="P166" s="30"/>
      <c r="Q166" s="30"/>
      <c r="R166" s="30"/>
      <c r="S166" s="30"/>
      <c r="T166" s="30"/>
      <c r="U166" s="30"/>
      <c r="V166" s="30"/>
      <c r="W166" s="33"/>
      <c r="X166" s="33"/>
      <c r="Y166" s="33"/>
      <c r="AC166" s="6">
        <f t="shared" si="17"/>
        <v>0</v>
      </c>
      <c r="AD166" s="6">
        <f t="shared" si="18"/>
        <v>0</v>
      </c>
      <c r="AE166" s="6">
        <f t="shared" si="19"/>
        <v>0</v>
      </c>
    </row>
    <row r="167" spans="1:31" x14ac:dyDescent="0.25">
      <c r="A167" s="32"/>
      <c r="B167" s="31"/>
      <c r="C167" s="31"/>
      <c r="D167" s="31"/>
      <c r="E167" s="31"/>
      <c r="F167" s="31"/>
      <c r="G167" s="31"/>
      <c r="H167" s="31"/>
      <c r="I167" s="31"/>
      <c r="J167" s="31"/>
      <c r="K167" s="30"/>
      <c r="L167" s="30"/>
      <c r="M167" s="30"/>
      <c r="N167" s="30"/>
      <c r="O167" s="30"/>
      <c r="P167" s="30"/>
      <c r="Q167" s="30"/>
      <c r="R167" s="30"/>
      <c r="S167" s="30"/>
      <c r="T167" s="30"/>
      <c r="U167" s="30"/>
      <c r="V167" s="30"/>
      <c r="W167" s="33"/>
      <c r="X167" s="33"/>
      <c r="Y167" s="33"/>
      <c r="AC167" s="6">
        <f t="shared" si="17"/>
        <v>0</v>
      </c>
      <c r="AD167" s="6">
        <f t="shared" si="18"/>
        <v>0</v>
      </c>
      <c r="AE167" s="6">
        <f t="shared" si="19"/>
        <v>0</v>
      </c>
    </row>
    <row r="168" spans="1:31" x14ac:dyDescent="0.25">
      <c r="A168" s="32"/>
      <c r="B168" s="31"/>
      <c r="C168" s="31"/>
      <c r="D168" s="31"/>
      <c r="E168" s="31"/>
      <c r="F168" s="31"/>
      <c r="G168" s="31"/>
      <c r="H168" s="31"/>
      <c r="I168" s="31"/>
      <c r="J168" s="31"/>
      <c r="K168" s="30"/>
      <c r="L168" s="30"/>
      <c r="M168" s="30"/>
      <c r="N168" s="30"/>
      <c r="O168" s="30"/>
      <c r="P168" s="30"/>
      <c r="Q168" s="30"/>
      <c r="R168" s="30"/>
      <c r="S168" s="30"/>
      <c r="T168" s="30"/>
      <c r="U168" s="30"/>
      <c r="V168" s="30"/>
      <c r="W168" s="33"/>
      <c r="X168" s="33"/>
      <c r="Y168" s="33"/>
      <c r="AC168" s="6">
        <f t="shared" si="17"/>
        <v>0</v>
      </c>
      <c r="AD168" s="6">
        <f t="shared" si="18"/>
        <v>0</v>
      </c>
      <c r="AE168" s="6">
        <f t="shared" si="19"/>
        <v>0</v>
      </c>
    </row>
    <row r="169" spans="1:31" x14ac:dyDescent="0.25">
      <c r="A169" s="32"/>
      <c r="B169" s="31"/>
      <c r="C169" s="31"/>
      <c r="D169" s="31"/>
      <c r="E169" s="31"/>
      <c r="F169" s="31"/>
      <c r="G169" s="31"/>
      <c r="H169" s="31"/>
      <c r="I169" s="31"/>
      <c r="J169" s="31"/>
      <c r="K169" s="30"/>
      <c r="L169" s="30"/>
      <c r="M169" s="30"/>
      <c r="N169" s="30"/>
      <c r="O169" s="30"/>
      <c r="P169" s="30"/>
      <c r="Q169" s="30"/>
      <c r="R169" s="30"/>
      <c r="S169" s="30"/>
      <c r="T169" s="30"/>
      <c r="U169" s="30"/>
      <c r="V169" s="30"/>
      <c r="W169" s="33"/>
      <c r="X169" s="33"/>
      <c r="Y169" s="33"/>
      <c r="AC169" s="6">
        <f t="shared" si="17"/>
        <v>0</v>
      </c>
      <c r="AD169" s="6">
        <f t="shared" si="18"/>
        <v>0</v>
      </c>
      <c r="AE169" s="6">
        <f t="shared" si="19"/>
        <v>0</v>
      </c>
    </row>
    <row r="170" spans="1:31" x14ac:dyDescent="0.25">
      <c r="A170" s="32"/>
      <c r="B170" s="31"/>
      <c r="C170" s="31"/>
      <c r="D170" s="31"/>
      <c r="E170" s="31"/>
      <c r="F170" s="31"/>
      <c r="G170" s="31"/>
      <c r="H170" s="31"/>
      <c r="I170" s="31"/>
      <c r="J170" s="31"/>
      <c r="K170" s="30"/>
      <c r="L170" s="30"/>
      <c r="M170" s="30"/>
      <c r="N170" s="30"/>
      <c r="O170" s="30"/>
      <c r="P170" s="30"/>
      <c r="Q170" s="30"/>
      <c r="R170" s="30"/>
      <c r="S170" s="30"/>
      <c r="T170" s="30"/>
      <c r="U170" s="30"/>
      <c r="V170" s="30"/>
      <c r="W170" s="33"/>
      <c r="X170" s="33"/>
      <c r="Y170" s="33"/>
      <c r="AC170" s="6">
        <f t="shared" si="17"/>
        <v>0</v>
      </c>
      <c r="AD170" s="6">
        <f t="shared" si="18"/>
        <v>0</v>
      </c>
      <c r="AE170" s="6">
        <f t="shared" si="19"/>
        <v>0</v>
      </c>
    </row>
    <row r="171" spans="1:31" x14ac:dyDescent="0.25">
      <c r="A171" s="32"/>
      <c r="B171" s="31"/>
      <c r="C171" s="31"/>
      <c r="D171" s="31"/>
      <c r="E171" s="31"/>
      <c r="F171" s="31"/>
      <c r="G171" s="31"/>
      <c r="H171" s="31"/>
      <c r="I171" s="31"/>
      <c r="J171" s="31"/>
      <c r="K171" s="30"/>
      <c r="L171" s="30"/>
      <c r="M171" s="30"/>
      <c r="N171" s="30"/>
      <c r="O171" s="30"/>
      <c r="P171" s="30"/>
      <c r="Q171" s="30"/>
      <c r="R171" s="30"/>
      <c r="S171" s="30"/>
      <c r="T171" s="30"/>
      <c r="U171" s="30"/>
      <c r="V171" s="30"/>
      <c r="W171" s="33"/>
      <c r="X171" s="33"/>
      <c r="Y171" s="33"/>
      <c r="AC171" s="6">
        <f t="shared" si="17"/>
        <v>0</v>
      </c>
      <c r="AD171" s="6">
        <f t="shared" si="18"/>
        <v>0</v>
      </c>
      <c r="AE171" s="6">
        <f t="shared" si="19"/>
        <v>0</v>
      </c>
    </row>
    <row r="172" spans="1:31" x14ac:dyDescent="0.25">
      <c r="A172" s="32"/>
      <c r="B172" s="31"/>
      <c r="C172" s="31"/>
      <c r="D172" s="31"/>
      <c r="E172" s="31"/>
      <c r="F172" s="31"/>
      <c r="G172" s="31"/>
      <c r="H172" s="31"/>
      <c r="I172" s="31"/>
      <c r="J172" s="31"/>
      <c r="K172" s="30"/>
      <c r="L172" s="30"/>
      <c r="M172" s="30"/>
      <c r="N172" s="30"/>
      <c r="O172" s="30"/>
      <c r="P172" s="30"/>
      <c r="Q172" s="30"/>
      <c r="R172" s="30"/>
      <c r="S172" s="30"/>
      <c r="T172" s="30"/>
      <c r="U172" s="30"/>
      <c r="V172" s="30"/>
      <c r="W172" s="33"/>
      <c r="X172" s="33"/>
      <c r="Y172" s="33"/>
      <c r="AC172" s="6">
        <f t="shared" si="17"/>
        <v>0</v>
      </c>
      <c r="AD172" s="6">
        <f t="shared" si="18"/>
        <v>0</v>
      </c>
      <c r="AE172" s="6">
        <f t="shared" si="19"/>
        <v>0</v>
      </c>
    </row>
    <row r="173" spans="1:31" x14ac:dyDescent="0.25">
      <c r="A173" s="32"/>
      <c r="B173" s="31"/>
      <c r="C173" s="31"/>
      <c r="D173" s="31"/>
      <c r="E173" s="31"/>
      <c r="F173" s="31"/>
      <c r="G173" s="31"/>
      <c r="H173" s="31"/>
      <c r="I173" s="31"/>
      <c r="J173" s="31"/>
      <c r="K173" s="30"/>
      <c r="L173" s="30"/>
      <c r="M173" s="30"/>
      <c r="N173" s="30"/>
      <c r="O173" s="30"/>
      <c r="P173" s="30"/>
      <c r="Q173" s="30"/>
      <c r="R173" s="30"/>
      <c r="S173" s="30"/>
      <c r="T173" s="30"/>
      <c r="U173" s="30"/>
      <c r="V173" s="30"/>
      <c r="W173" s="33"/>
      <c r="X173" s="33"/>
      <c r="Y173" s="33"/>
      <c r="AC173" s="6">
        <f t="shared" si="17"/>
        <v>0</v>
      </c>
      <c r="AD173" s="6">
        <f t="shared" si="18"/>
        <v>0</v>
      </c>
      <c r="AE173" s="6">
        <f t="shared" si="19"/>
        <v>0</v>
      </c>
    </row>
    <row r="174" spans="1:31" x14ac:dyDescent="0.25">
      <c r="A174" s="32"/>
      <c r="B174" s="31"/>
      <c r="C174" s="31"/>
      <c r="D174" s="31"/>
      <c r="E174" s="31"/>
      <c r="F174" s="31"/>
      <c r="G174" s="31"/>
      <c r="H174" s="31"/>
      <c r="I174" s="31"/>
      <c r="J174" s="31"/>
      <c r="K174" s="30"/>
      <c r="L174" s="30"/>
      <c r="M174" s="30"/>
      <c r="N174" s="30"/>
      <c r="O174" s="30"/>
      <c r="P174" s="30"/>
      <c r="Q174" s="30"/>
      <c r="R174" s="30"/>
      <c r="S174" s="30"/>
      <c r="T174" s="30"/>
      <c r="U174" s="30"/>
      <c r="V174" s="30"/>
      <c r="W174" s="33"/>
      <c r="X174" s="33"/>
      <c r="Y174" s="33"/>
      <c r="AC174" s="6">
        <f t="shared" si="17"/>
        <v>0</v>
      </c>
      <c r="AD174" s="6">
        <f t="shared" si="18"/>
        <v>0</v>
      </c>
      <c r="AE174" s="6">
        <f t="shared" si="19"/>
        <v>0</v>
      </c>
    </row>
    <row r="175" spans="1:31" x14ac:dyDescent="0.25">
      <c r="A175" s="32"/>
      <c r="B175" s="31"/>
      <c r="C175" s="31"/>
      <c r="D175" s="31"/>
      <c r="E175" s="31"/>
      <c r="F175" s="31"/>
      <c r="G175" s="31"/>
      <c r="H175" s="31"/>
      <c r="I175" s="31"/>
      <c r="J175" s="31"/>
      <c r="K175" s="30"/>
      <c r="L175" s="30"/>
      <c r="M175" s="30"/>
      <c r="N175" s="30"/>
      <c r="O175" s="30"/>
      <c r="P175" s="30"/>
      <c r="Q175" s="30"/>
      <c r="R175" s="30"/>
      <c r="S175" s="30"/>
      <c r="T175" s="30"/>
      <c r="U175" s="30"/>
      <c r="V175" s="30"/>
      <c r="W175" s="33"/>
      <c r="X175" s="33"/>
      <c r="Y175" s="33"/>
      <c r="AC175" s="6">
        <f t="shared" si="17"/>
        <v>0</v>
      </c>
      <c r="AD175" s="6">
        <f t="shared" si="18"/>
        <v>0</v>
      </c>
      <c r="AE175" s="6">
        <f t="shared" si="19"/>
        <v>0</v>
      </c>
    </row>
    <row r="176" spans="1:31" x14ac:dyDescent="0.25">
      <c r="A176" s="32"/>
      <c r="B176" s="31"/>
      <c r="C176" s="31"/>
      <c r="D176" s="31"/>
      <c r="E176" s="31"/>
      <c r="F176" s="31"/>
      <c r="G176" s="31"/>
      <c r="H176" s="31"/>
      <c r="I176" s="31"/>
      <c r="J176" s="31"/>
      <c r="K176" s="30"/>
      <c r="L176" s="30"/>
      <c r="M176" s="30"/>
      <c r="N176" s="30"/>
      <c r="O176" s="30"/>
      <c r="P176" s="30"/>
      <c r="Q176" s="30"/>
      <c r="R176" s="30"/>
      <c r="S176" s="30"/>
      <c r="T176" s="30"/>
      <c r="U176" s="30"/>
      <c r="V176" s="30"/>
      <c r="W176" s="33"/>
      <c r="X176" s="33"/>
      <c r="Y176" s="33"/>
      <c r="AC176" s="6">
        <f t="shared" si="17"/>
        <v>0</v>
      </c>
      <c r="AD176" s="6">
        <f t="shared" si="18"/>
        <v>0</v>
      </c>
      <c r="AE176" s="6">
        <f t="shared" si="19"/>
        <v>0</v>
      </c>
    </row>
    <row r="177" spans="1:31" x14ac:dyDescent="0.25">
      <c r="A177" s="32"/>
      <c r="B177" s="31"/>
      <c r="C177" s="31"/>
      <c r="D177" s="31"/>
      <c r="E177" s="31"/>
      <c r="F177" s="31"/>
      <c r="G177" s="31"/>
      <c r="H177" s="31"/>
      <c r="I177" s="31"/>
      <c r="J177" s="31"/>
      <c r="K177" s="30"/>
      <c r="L177" s="30"/>
      <c r="M177" s="30"/>
      <c r="N177" s="30"/>
      <c r="O177" s="30"/>
      <c r="P177" s="30"/>
      <c r="Q177" s="30"/>
      <c r="R177" s="30"/>
      <c r="S177" s="30"/>
      <c r="T177" s="30"/>
      <c r="U177" s="30"/>
      <c r="V177" s="30"/>
      <c r="W177" s="33"/>
      <c r="X177" s="33"/>
      <c r="Y177" s="33"/>
      <c r="AC177" s="6">
        <f t="shared" si="17"/>
        <v>0</v>
      </c>
      <c r="AD177" s="6">
        <f t="shared" si="18"/>
        <v>0</v>
      </c>
      <c r="AE177" s="6">
        <f t="shared" si="19"/>
        <v>0</v>
      </c>
    </row>
    <row r="178" spans="1:31" x14ac:dyDescent="0.25">
      <c r="A178" s="32"/>
      <c r="B178" s="31"/>
      <c r="C178" s="31"/>
      <c r="D178" s="31"/>
      <c r="E178" s="31"/>
      <c r="F178" s="31"/>
      <c r="G178" s="31"/>
      <c r="H178" s="31"/>
      <c r="I178" s="31"/>
      <c r="J178" s="31"/>
      <c r="K178" s="30"/>
      <c r="L178" s="30"/>
      <c r="M178" s="30"/>
      <c r="N178" s="30"/>
      <c r="O178" s="30"/>
      <c r="P178" s="30"/>
      <c r="Q178" s="30"/>
      <c r="R178" s="30"/>
      <c r="S178" s="30"/>
      <c r="T178" s="30"/>
      <c r="U178" s="30"/>
      <c r="V178" s="30"/>
      <c r="W178" s="33"/>
      <c r="X178" s="33"/>
      <c r="Y178" s="33"/>
      <c r="AC178" s="6">
        <f t="shared" si="17"/>
        <v>0</v>
      </c>
      <c r="AD178" s="6">
        <f t="shared" si="18"/>
        <v>0</v>
      </c>
      <c r="AE178" s="6">
        <f t="shared" si="19"/>
        <v>0</v>
      </c>
    </row>
    <row r="179" spans="1:31" x14ac:dyDescent="0.25">
      <c r="A179" s="32"/>
      <c r="B179" s="31"/>
      <c r="C179" s="31"/>
      <c r="D179" s="31"/>
      <c r="E179" s="31"/>
      <c r="F179" s="31"/>
      <c r="G179" s="31"/>
      <c r="H179" s="31"/>
      <c r="I179" s="31"/>
      <c r="J179" s="31"/>
      <c r="K179" s="30"/>
      <c r="L179" s="30"/>
      <c r="M179" s="30"/>
      <c r="N179" s="30"/>
      <c r="O179" s="30"/>
      <c r="P179" s="30"/>
      <c r="Q179" s="30"/>
      <c r="R179" s="30"/>
      <c r="S179" s="30"/>
      <c r="T179" s="30"/>
      <c r="U179" s="30"/>
      <c r="V179" s="30"/>
      <c r="W179" s="33"/>
      <c r="X179" s="33"/>
      <c r="Y179" s="33"/>
      <c r="AC179" s="6">
        <f t="shared" si="17"/>
        <v>0</v>
      </c>
      <c r="AD179" s="6">
        <f t="shared" si="18"/>
        <v>0</v>
      </c>
      <c r="AE179" s="6">
        <f t="shared" si="19"/>
        <v>0</v>
      </c>
    </row>
    <row r="180" spans="1:31" x14ac:dyDescent="0.25">
      <c r="A180" s="32"/>
      <c r="B180" s="31"/>
      <c r="C180" s="31"/>
      <c r="D180" s="31"/>
      <c r="E180" s="31"/>
      <c r="F180" s="31"/>
      <c r="G180" s="31"/>
      <c r="H180" s="31"/>
      <c r="I180" s="31"/>
      <c r="J180" s="31"/>
      <c r="K180" s="30"/>
      <c r="L180" s="30"/>
      <c r="M180" s="30"/>
      <c r="N180" s="30"/>
      <c r="O180" s="30"/>
      <c r="P180" s="30"/>
      <c r="Q180" s="30"/>
      <c r="R180" s="30"/>
      <c r="S180" s="30"/>
      <c r="T180" s="30"/>
      <c r="U180" s="30"/>
      <c r="V180" s="30"/>
      <c r="W180" s="33"/>
      <c r="X180" s="33"/>
      <c r="Y180" s="33"/>
      <c r="AC180" s="6">
        <f t="shared" si="17"/>
        <v>0</v>
      </c>
      <c r="AD180" s="6">
        <f t="shared" si="18"/>
        <v>0</v>
      </c>
      <c r="AE180" s="6">
        <f t="shared" si="19"/>
        <v>0</v>
      </c>
    </row>
    <row r="181" spans="1:31" x14ac:dyDescent="0.25">
      <c r="A181" s="32"/>
      <c r="B181" s="31"/>
      <c r="C181" s="31"/>
      <c r="D181" s="31"/>
      <c r="E181" s="31"/>
      <c r="F181" s="31"/>
      <c r="G181" s="31"/>
      <c r="H181" s="31"/>
      <c r="I181" s="31"/>
      <c r="J181" s="31"/>
      <c r="K181" s="30"/>
      <c r="L181" s="30"/>
      <c r="M181" s="30"/>
      <c r="N181" s="30"/>
      <c r="O181" s="30"/>
      <c r="P181" s="30"/>
      <c r="Q181" s="30"/>
      <c r="R181" s="30"/>
      <c r="S181" s="30"/>
      <c r="T181" s="30"/>
      <c r="U181" s="30"/>
      <c r="V181" s="30"/>
      <c r="W181" s="33"/>
      <c r="X181" s="33"/>
      <c r="Y181" s="33"/>
      <c r="AC181" s="6">
        <f t="shared" si="17"/>
        <v>0</v>
      </c>
      <c r="AD181" s="6">
        <f t="shared" si="18"/>
        <v>0</v>
      </c>
      <c r="AE181" s="6">
        <f t="shared" si="19"/>
        <v>0</v>
      </c>
    </row>
    <row r="182" spans="1:31" x14ac:dyDescent="0.25">
      <c r="A182" s="32"/>
      <c r="B182" s="31"/>
      <c r="C182" s="31"/>
      <c r="D182" s="31"/>
      <c r="E182" s="31"/>
      <c r="F182" s="31"/>
      <c r="G182" s="31"/>
      <c r="H182" s="31"/>
      <c r="I182" s="31"/>
      <c r="J182" s="31"/>
      <c r="K182" s="30"/>
      <c r="L182" s="30"/>
      <c r="M182" s="30"/>
      <c r="N182" s="30"/>
      <c r="O182" s="30"/>
      <c r="P182" s="30"/>
      <c r="Q182" s="30"/>
      <c r="R182" s="30"/>
      <c r="S182" s="30"/>
      <c r="T182" s="30"/>
      <c r="U182" s="30"/>
      <c r="V182" s="30"/>
      <c r="W182" s="33"/>
      <c r="X182" s="33"/>
      <c r="Y182" s="33"/>
      <c r="AC182" s="6">
        <f t="shared" si="17"/>
        <v>0</v>
      </c>
      <c r="AD182" s="6">
        <f t="shared" si="18"/>
        <v>0</v>
      </c>
      <c r="AE182" s="6">
        <f t="shared" si="19"/>
        <v>0</v>
      </c>
    </row>
    <row r="183" spans="1:31" x14ac:dyDescent="0.25">
      <c r="A183" s="32"/>
      <c r="B183" s="31"/>
      <c r="C183" s="31"/>
      <c r="D183" s="31"/>
      <c r="E183" s="31"/>
      <c r="F183" s="31"/>
      <c r="G183" s="31"/>
      <c r="H183" s="31"/>
      <c r="I183" s="31"/>
      <c r="J183" s="31"/>
      <c r="K183" s="30"/>
      <c r="L183" s="30"/>
      <c r="M183" s="30"/>
      <c r="N183" s="30"/>
      <c r="O183" s="30"/>
      <c r="P183" s="30"/>
      <c r="Q183" s="30"/>
      <c r="R183" s="30"/>
      <c r="S183" s="30"/>
      <c r="T183" s="30"/>
      <c r="U183" s="30"/>
      <c r="V183" s="30"/>
      <c r="W183" s="33"/>
      <c r="X183" s="33"/>
      <c r="Y183" s="33"/>
      <c r="AC183" s="6">
        <f t="shared" si="17"/>
        <v>0</v>
      </c>
      <c r="AD183" s="6">
        <f t="shared" si="18"/>
        <v>0</v>
      </c>
      <c r="AE183" s="6">
        <f t="shared" si="19"/>
        <v>0</v>
      </c>
    </row>
    <row r="184" spans="1:31" x14ac:dyDescent="0.25">
      <c r="A184" s="32"/>
      <c r="B184" s="31"/>
      <c r="C184" s="31"/>
      <c r="D184" s="31"/>
      <c r="E184" s="31"/>
      <c r="F184" s="31"/>
      <c r="G184" s="31"/>
      <c r="H184" s="31"/>
      <c r="I184" s="31"/>
      <c r="J184" s="31"/>
      <c r="K184" s="30"/>
      <c r="L184" s="30"/>
      <c r="M184" s="30"/>
      <c r="N184" s="30"/>
      <c r="O184" s="30"/>
      <c r="P184" s="30"/>
      <c r="Q184" s="30"/>
      <c r="R184" s="30"/>
      <c r="S184" s="30"/>
      <c r="T184" s="30"/>
      <c r="U184" s="30"/>
      <c r="V184" s="30"/>
      <c r="W184" s="33"/>
      <c r="X184" s="33"/>
      <c r="Y184" s="33"/>
      <c r="AC184" s="6">
        <f t="shared" si="17"/>
        <v>0</v>
      </c>
      <c r="AD184" s="6">
        <f t="shared" si="18"/>
        <v>0</v>
      </c>
      <c r="AE184" s="6">
        <f t="shared" si="19"/>
        <v>0</v>
      </c>
    </row>
    <row r="185" spans="1:31" x14ac:dyDescent="0.25">
      <c r="A185" s="32"/>
      <c r="B185" s="31"/>
      <c r="C185" s="31"/>
      <c r="D185" s="31"/>
      <c r="E185" s="31"/>
      <c r="F185" s="31"/>
      <c r="G185" s="31"/>
      <c r="H185" s="31"/>
      <c r="I185" s="31"/>
      <c r="J185" s="31"/>
      <c r="K185" s="30"/>
      <c r="L185" s="30"/>
      <c r="M185" s="30"/>
      <c r="N185" s="30"/>
      <c r="O185" s="30"/>
      <c r="P185" s="30"/>
      <c r="Q185" s="30"/>
      <c r="R185" s="30"/>
      <c r="S185" s="30"/>
      <c r="T185" s="30"/>
      <c r="U185" s="30"/>
      <c r="V185" s="30"/>
      <c r="W185" s="33"/>
      <c r="X185" s="33"/>
      <c r="Y185" s="33"/>
      <c r="AC185" s="6">
        <f t="shared" si="17"/>
        <v>0</v>
      </c>
      <c r="AD185" s="6">
        <f t="shared" si="18"/>
        <v>0</v>
      </c>
      <c r="AE185" s="6">
        <f t="shared" si="19"/>
        <v>0</v>
      </c>
    </row>
    <row r="186" spans="1:31" x14ac:dyDescent="0.25">
      <c r="A186" s="32"/>
      <c r="B186" s="31"/>
      <c r="C186" s="31"/>
      <c r="D186" s="31"/>
      <c r="E186" s="31"/>
      <c r="F186" s="31"/>
      <c r="G186" s="31"/>
      <c r="H186" s="31"/>
      <c r="I186" s="31"/>
      <c r="J186" s="31"/>
      <c r="K186" s="30"/>
      <c r="L186" s="30"/>
      <c r="M186" s="30"/>
      <c r="N186" s="30"/>
      <c r="O186" s="30"/>
      <c r="P186" s="30"/>
      <c r="Q186" s="30"/>
      <c r="R186" s="30"/>
      <c r="S186" s="30"/>
      <c r="T186" s="30"/>
      <c r="U186" s="30"/>
      <c r="V186" s="30"/>
      <c r="W186" s="33"/>
      <c r="X186" s="33"/>
      <c r="Y186" s="33"/>
      <c r="AC186" s="6">
        <f t="shared" si="17"/>
        <v>0</v>
      </c>
      <c r="AD186" s="6">
        <f t="shared" si="18"/>
        <v>0</v>
      </c>
      <c r="AE186" s="6">
        <f t="shared" si="19"/>
        <v>0</v>
      </c>
    </row>
    <row r="187" spans="1:31" x14ac:dyDescent="0.25">
      <c r="A187" s="32"/>
      <c r="B187" s="31"/>
      <c r="C187" s="31"/>
      <c r="D187" s="31"/>
      <c r="E187" s="31"/>
      <c r="F187" s="31"/>
      <c r="G187" s="31"/>
      <c r="H187" s="31"/>
      <c r="I187" s="31"/>
      <c r="J187" s="31"/>
      <c r="K187" s="30"/>
      <c r="L187" s="30"/>
      <c r="M187" s="30"/>
      <c r="N187" s="30"/>
      <c r="O187" s="30"/>
      <c r="P187" s="30"/>
      <c r="Q187" s="30"/>
      <c r="R187" s="30"/>
      <c r="S187" s="30"/>
      <c r="T187" s="30"/>
      <c r="U187" s="30"/>
      <c r="V187" s="30"/>
      <c r="W187" s="33"/>
      <c r="X187" s="33"/>
      <c r="Y187" s="33"/>
      <c r="AC187" s="6">
        <f t="shared" si="17"/>
        <v>0</v>
      </c>
      <c r="AD187" s="6">
        <f t="shared" si="18"/>
        <v>0</v>
      </c>
      <c r="AE187" s="6">
        <f t="shared" si="19"/>
        <v>0</v>
      </c>
    </row>
    <row r="188" spans="1:31" x14ac:dyDescent="0.25">
      <c r="A188" s="32"/>
      <c r="B188" s="31"/>
      <c r="C188" s="31"/>
      <c r="D188" s="31"/>
      <c r="E188" s="31"/>
      <c r="F188" s="31"/>
      <c r="G188" s="31"/>
      <c r="H188" s="31"/>
      <c r="I188" s="31"/>
      <c r="J188" s="31"/>
      <c r="K188" s="30"/>
      <c r="L188" s="30"/>
      <c r="M188" s="30"/>
      <c r="N188" s="30"/>
      <c r="O188" s="30"/>
      <c r="P188" s="30"/>
      <c r="Q188" s="30"/>
      <c r="R188" s="30"/>
      <c r="S188" s="30"/>
      <c r="T188" s="30"/>
      <c r="U188" s="30"/>
      <c r="V188" s="30"/>
      <c r="W188" s="33"/>
      <c r="X188" s="33"/>
      <c r="Y188" s="33"/>
      <c r="AC188" s="6">
        <f t="shared" si="17"/>
        <v>0</v>
      </c>
      <c r="AD188" s="6">
        <f t="shared" si="18"/>
        <v>0</v>
      </c>
      <c r="AE188" s="6">
        <f t="shared" si="19"/>
        <v>0</v>
      </c>
    </row>
    <row r="189" spans="1:31" x14ac:dyDescent="0.25">
      <c r="A189" s="32"/>
      <c r="B189" s="31"/>
      <c r="C189" s="31"/>
      <c r="D189" s="31"/>
      <c r="E189" s="31"/>
      <c r="F189" s="31"/>
      <c r="G189" s="31"/>
      <c r="H189" s="31"/>
      <c r="I189" s="31"/>
      <c r="J189" s="31"/>
      <c r="K189" s="30"/>
      <c r="L189" s="30"/>
      <c r="M189" s="30"/>
      <c r="N189" s="30"/>
      <c r="O189" s="30"/>
      <c r="P189" s="30"/>
      <c r="Q189" s="30"/>
      <c r="R189" s="30"/>
      <c r="S189" s="30"/>
      <c r="T189" s="30"/>
      <c r="U189" s="30"/>
      <c r="V189" s="30"/>
      <c r="W189" s="33"/>
      <c r="X189" s="33"/>
      <c r="Y189" s="33"/>
      <c r="AC189" s="6">
        <f t="shared" si="17"/>
        <v>0</v>
      </c>
      <c r="AD189" s="6">
        <f t="shared" si="18"/>
        <v>0</v>
      </c>
      <c r="AE189" s="6">
        <f t="shared" si="19"/>
        <v>0</v>
      </c>
    </row>
    <row r="190" spans="1:31" x14ac:dyDescent="0.25">
      <c r="A190" s="32"/>
      <c r="B190" s="31"/>
      <c r="C190" s="31"/>
      <c r="D190" s="31"/>
      <c r="E190" s="31"/>
      <c r="F190" s="31"/>
      <c r="G190" s="31"/>
      <c r="H190" s="31"/>
      <c r="I190" s="31"/>
      <c r="J190" s="31"/>
      <c r="K190" s="30"/>
      <c r="L190" s="30"/>
      <c r="M190" s="30"/>
      <c r="N190" s="30"/>
      <c r="O190" s="30"/>
      <c r="P190" s="30"/>
      <c r="Q190" s="30"/>
      <c r="R190" s="30"/>
      <c r="S190" s="30"/>
      <c r="T190" s="30"/>
      <c r="U190" s="30"/>
      <c r="V190" s="30"/>
      <c r="W190" s="33"/>
      <c r="X190" s="33"/>
      <c r="Y190" s="33"/>
      <c r="AC190" s="6">
        <f t="shared" si="17"/>
        <v>0</v>
      </c>
      <c r="AD190" s="6">
        <f t="shared" si="18"/>
        <v>0</v>
      </c>
      <c r="AE190" s="6">
        <f t="shared" si="19"/>
        <v>0</v>
      </c>
    </row>
    <row r="191" spans="1:31" x14ac:dyDescent="0.25">
      <c r="A191" s="32"/>
      <c r="B191" s="31"/>
      <c r="C191" s="31"/>
      <c r="D191" s="31"/>
      <c r="E191" s="31"/>
      <c r="F191" s="31"/>
      <c r="G191" s="31"/>
      <c r="H191" s="31"/>
      <c r="I191" s="31"/>
      <c r="J191" s="31"/>
      <c r="K191" s="30"/>
      <c r="L191" s="30"/>
      <c r="M191" s="30"/>
      <c r="N191" s="30"/>
      <c r="O191" s="30"/>
      <c r="P191" s="30"/>
      <c r="Q191" s="30"/>
      <c r="R191" s="30"/>
      <c r="S191" s="30"/>
      <c r="T191" s="30"/>
      <c r="U191" s="30"/>
      <c r="V191" s="30"/>
      <c r="W191" s="33"/>
      <c r="X191" s="33"/>
      <c r="Y191" s="33"/>
      <c r="AC191" s="6">
        <f t="shared" si="17"/>
        <v>0</v>
      </c>
      <c r="AD191" s="6">
        <f t="shared" si="18"/>
        <v>0</v>
      </c>
      <c r="AE191" s="6">
        <f t="shared" si="19"/>
        <v>0</v>
      </c>
    </row>
    <row r="192" spans="1:31" x14ac:dyDescent="0.25">
      <c r="A192" s="32"/>
      <c r="B192" s="31"/>
      <c r="C192" s="31"/>
      <c r="D192" s="31"/>
      <c r="E192" s="31"/>
      <c r="F192" s="31"/>
      <c r="G192" s="31"/>
      <c r="H192" s="31"/>
      <c r="I192" s="31"/>
      <c r="J192" s="31"/>
      <c r="K192" s="30"/>
      <c r="L192" s="30"/>
      <c r="M192" s="30"/>
      <c r="N192" s="30"/>
      <c r="O192" s="30"/>
      <c r="P192" s="30"/>
      <c r="Q192" s="30"/>
      <c r="R192" s="30"/>
      <c r="S192" s="30"/>
      <c r="T192" s="30"/>
      <c r="U192" s="30"/>
      <c r="V192" s="30"/>
      <c r="W192" s="33"/>
      <c r="X192" s="33"/>
      <c r="Y192" s="33"/>
      <c r="AC192" s="6">
        <f t="shared" si="17"/>
        <v>0</v>
      </c>
      <c r="AD192" s="6">
        <f t="shared" si="18"/>
        <v>0</v>
      </c>
      <c r="AE192" s="6">
        <f t="shared" si="19"/>
        <v>0</v>
      </c>
    </row>
    <row r="193" spans="1:31" x14ac:dyDescent="0.25">
      <c r="A193" s="32"/>
      <c r="B193" s="31"/>
      <c r="C193" s="31"/>
      <c r="D193" s="31"/>
      <c r="E193" s="31"/>
      <c r="F193" s="31"/>
      <c r="G193" s="31"/>
      <c r="H193" s="31"/>
      <c r="I193" s="31"/>
      <c r="J193" s="31"/>
      <c r="K193" s="30"/>
      <c r="L193" s="30"/>
      <c r="M193" s="30"/>
      <c r="N193" s="30"/>
      <c r="O193" s="30"/>
      <c r="P193" s="30"/>
      <c r="Q193" s="30"/>
      <c r="R193" s="30"/>
      <c r="S193" s="30"/>
      <c r="T193" s="30"/>
      <c r="U193" s="30"/>
      <c r="V193" s="30"/>
      <c r="W193" s="33"/>
      <c r="X193" s="33"/>
      <c r="Y193" s="33"/>
      <c r="AC193" s="6">
        <f t="shared" si="17"/>
        <v>0</v>
      </c>
      <c r="AD193" s="6">
        <f t="shared" si="18"/>
        <v>0</v>
      </c>
      <c r="AE193" s="6">
        <f t="shared" si="19"/>
        <v>0</v>
      </c>
    </row>
    <row r="194" spans="1:31" x14ac:dyDescent="0.25">
      <c r="A194" s="32"/>
      <c r="B194" s="31"/>
      <c r="C194" s="31"/>
      <c r="D194" s="31"/>
      <c r="E194" s="31"/>
      <c r="F194" s="31"/>
      <c r="G194" s="31"/>
      <c r="H194" s="31"/>
      <c r="I194" s="31"/>
      <c r="J194" s="31"/>
      <c r="K194" s="30"/>
      <c r="L194" s="30"/>
      <c r="M194" s="30"/>
      <c r="N194" s="30"/>
      <c r="O194" s="30"/>
      <c r="P194" s="30"/>
      <c r="Q194" s="30"/>
      <c r="R194" s="30"/>
      <c r="S194" s="30"/>
      <c r="T194" s="30"/>
      <c r="U194" s="30"/>
      <c r="V194" s="30"/>
      <c r="W194" s="33"/>
      <c r="X194" s="33"/>
      <c r="Y194" s="33"/>
      <c r="AC194" s="6">
        <f t="shared" si="17"/>
        <v>0</v>
      </c>
      <c r="AD194" s="6">
        <f t="shared" si="18"/>
        <v>0</v>
      </c>
      <c r="AE194" s="6">
        <f t="shared" si="19"/>
        <v>0</v>
      </c>
    </row>
    <row r="195" spans="1:31" x14ac:dyDescent="0.25">
      <c r="A195" s="32"/>
      <c r="B195" s="31"/>
      <c r="C195" s="31"/>
      <c r="D195" s="31"/>
      <c r="E195" s="31"/>
      <c r="F195" s="31"/>
      <c r="G195" s="31"/>
      <c r="H195" s="31"/>
      <c r="I195" s="31"/>
      <c r="J195" s="31"/>
      <c r="K195" s="30"/>
      <c r="L195" s="30"/>
      <c r="M195" s="30"/>
      <c r="N195" s="30"/>
      <c r="O195" s="30"/>
      <c r="P195" s="30"/>
      <c r="Q195" s="30"/>
      <c r="R195" s="30"/>
      <c r="S195" s="30"/>
      <c r="T195" s="30"/>
      <c r="U195" s="30"/>
      <c r="V195" s="30"/>
      <c r="W195" s="33"/>
      <c r="X195" s="33"/>
      <c r="Y195" s="33"/>
      <c r="AC195" s="6">
        <f t="shared" ref="AC195:AC258" si="20">SUMIF(AA:AA,AB195,X:X)</f>
        <v>0</v>
      </c>
      <c r="AD195" s="6">
        <f t="shared" ref="AD195:AD258" si="21">SUMIF(AA:AA,AB195,W:W)</f>
        <v>0</v>
      </c>
      <c r="AE195" s="6">
        <f t="shared" ref="AE195:AE258" si="22">SUMIF(AA:AA,AB195,Y:Y)</f>
        <v>0</v>
      </c>
    </row>
    <row r="196" spans="1:31" x14ac:dyDescent="0.25">
      <c r="A196" s="32"/>
      <c r="B196" s="31"/>
      <c r="C196" s="31"/>
      <c r="D196" s="31"/>
      <c r="E196" s="31"/>
      <c r="F196" s="31"/>
      <c r="G196" s="31"/>
      <c r="H196" s="31"/>
      <c r="I196" s="31"/>
      <c r="J196" s="31"/>
      <c r="K196" s="30"/>
      <c r="L196" s="30"/>
      <c r="M196" s="30"/>
      <c r="N196" s="30"/>
      <c r="O196" s="30"/>
      <c r="P196" s="30"/>
      <c r="Q196" s="30"/>
      <c r="R196" s="30"/>
      <c r="S196" s="30"/>
      <c r="T196" s="30"/>
      <c r="U196" s="30"/>
      <c r="V196" s="30"/>
      <c r="W196" s="33"/>
      <c r="X196" s="33"/>
      <c r="Y196" s="33"/>
      <c r="AC196" s="6">
        <f t="shared" si="20"/>
        <v>0</v>
      </c>
      <c r="AD196" s="6">
        <f t="shared" si="21"/>
        <v>0</v>
      </c>
      <c r="AE196" s="6">
        <f t="shared" si="22"/>
        <v>0</v>
      </c>
    </row>
    <row r="197" spans="1:31" x14ac:dyDescent="0.25">
      <c r="A197" s="32"/>
      <c r="B197" s="31"/>
      <c r="C197" s="31"/>
      <c r="D197" s="31"/>
      <c r="E197" s="31"/>
      <c r="F197" s="31"/>
      <c r="G197" s="31"/>
      <c r="H197" s="31"/>
      <c r="I197" s="31"/>
      <c r="J197" s="31"/>
      <c r="K197" s="30"/>
      <c r="L197" s="30"/>
      <c r="M197" s="30"/>
      <c r="N197" s="30"/>
      <c r="O197" s="30"/>
      <c r="P197" s="30"/>
      <c r="Q197" s="30"/>
      <c r="R197" s="30"/>
      <c r="S197" s="30"/>
      <c r="T197" s="30"/>
      <c r="U197" s="30"/>
      <c r="V197" s="30"/>
      <c r="W197" s="33"/>
      <c r="X197" s="33"/>
      <c r="Y197" s="33"/>
      <c r="AC197" s="6">
        <f t="shared" si="20"/>
        <v>0</v>
      </c>
      <c r="AD197" s="6">
        <f t="shared" si="21"/>
        <v>0</v>
      </c>
      <c r="AE197" s="6">
        <f t="shared" si="22"/>
        <v>0</v>
      </c>
    </row>
    <row r="198" spans="1:31" x14ac:dyDescent="0.25">
      <c r="A198" s="32"/>
      <c r="B198" s="31"/>
      <c r="C198" s="31"/>
      <c r="D198" s="31"/>
      <c r="E198" s="31"/>
      <c r="F198" s="31"/>
      <c r="G198" s="31"/>
      <c r="H198" s="31"/>
      <c r="I198" s="31"/>
      <c r="J198" s="31"/>
      <c r="K198" s="30"/>
      <c r="L198" s="30"/>
      <c r="M198" s="30"/>
      <c r="N198" s="30"/>
      <c r="O198" s="30"/>
      <c r="P198" s="30"/>
      <c r="Q198" s="30"/>
      <c r="R198" s="30"/>
      <c r="S198" s="30"/>
      <c r="T198" s="30"/>
      <c r="U198" s="30"/>
      <c r="V198" s="30"/>
      <c r="W198" s="33"/>
      <c r="X198" s="33"/>
      <c r="Y198" s="33"/>
      <c r="AC198" s="6">
        <f t="shared" si="20"/>
        <v>0</v>
      </c>
      <c r="AD198" s="6">
        <f t="shared" si="21"/>
        <v>0</v>
      </c>
      <c r="AE198" s="6">
        <f t="shared" si="22"/>
        <v>0</v>
      </c>
    </row>
    <row r="199" spans="1:31" x14ac:dyDescent="0.25">
      <c r="A199" s="32"/>
      <c r="B199" s="31"/>
      <c r="C199" s="31"/>
      <c r="D199" s="31"/>
      <c r="E199" s="31"/>
      <c r="F199" s="31"/>
      <c r="G199" s="31"/>
      <c r="H199" s="31"/>
      <c r="I199" s="31"/>
      <c r="J199" s="31"/>
      <c r="K199" s="30"/>
      <c r="L199" s="30"/>
      <c r="M199" s="30"/>
      <c r="N199" s="30"/>
      <c r="O199" s="30"/>
      <c r="P199" s="30"/>
      <c r="Q199" s="30"/>
      <c r="R199" s="30"/>
      <c r="S199" s="30"/>
      <c r="T199" s="30"/>
      <c r="U199" s="30"/>
      <c r="V199" s="30"/>
      <c r="W199" s="33"/>
      <c r="X199" s="33"/>
      <c r="Y199" s="33"/>
      <c r="AC199" s="6">
        <f t="shared" si="20"/>
        <v>0</v>
      </c>
      <c r="AD199" s="6">
        <f t="shared" si="21"/>
        <v>0</v>
      </c>
      <c r="AE199" s="6">
        <f t="shared" si="22"/>
        <v>0</v>
      </c>
    </row>
    <row r="200" spans="1:31" x14ac:dyDescent="0.25">
      <c r="A200" s="32"/>
      <c r="B200" s="31"/>
      <c r="C200" s="31"/>
      <c r="D200" s="31"/>
      <c r="E200" s="31"/>
      <c r="F200" s="31"/>
      <c r="G200" s="31"/>
      <c r="H200" s="31"/>
      <c r="I200" s="31"/>
      <c r="J200" s="31"/>
      <c r="K200" s="30"/>
      <c r="L200" s="30"/>
      <c r="M200" s="30"/>
      <c r="N200" s="30"/>
      <c r="O200" s="30"/>
      <c r="P200" s="30"/>
      <c r="Q200" s="30"/>
      <c r="R200" s="30"/>
      <c r="S200" s="30"/>
      <c r="T200" s="30"/>
      <c r="U200" s="30"/>
      <c r="V200" s="30"/>
      <c r="W200" s="33"/>
      <c r="X200" s="33"/>
      <c r="Y200" s="33"/>
      <c r="AC200" s="6">
        <f t="shared" si="20"/>
        <v>0</v>
      </c>
      <c r="AD200" s="6">
        <f t="shared" si="21"/>
        <v>0</v>
      </c>
      <c r="AE200" s="6">
        <f t="shared" si="22"/>
        <v>0</v>
      </c>
    </row>
    <row r="201" spans="1:31" x14ac:dyDescent="0.25">
      <c r="A201" s="32"/>
      <c r="B201" s="31"/>
      <c r="C201" s="31"/>
      <c r="D201" s="31"/>
      <c r="E201" s="31"/>
      <c r="F201" s="31"/>
      <c r="G201" s="31"/>
      <c r="H201" s="31"/>
      <c r="I201" s="31"/>
      <c r="J201" s="31"/>
      <c r="K201" s="30"/>
      <c r="L201" s="30"/>
      <c r="M201" s="30"/>
      <c r="N201" s="30"/>
      <c r="O201" s="30"/>
      <c r="P201" s="30"/>
      <c r="Q201" s="30"/>
      <c r="R201" s="30"/>
      <c r="S201" s="30"/>
      <c r="T201" s="30"/>
      <c r="U201" s="30"/>
      <c r="V201" s="30"/>
      <c r="W201" s="33"/>
      <c r="X201" s="33"/>
      <c r="Y201" s="33"/>
      <c r="AC201" s="6">
        <f t="shared" si="20"/>
        <v>0</v>
      </c>
      <c r="AD201" s="6">
        <f t="shared" si="21"/>
        <v>0</v>
      </c>
      <c r="AE201" s="6">
        <f t="shared" si="22"/>
        <v>0</v>
      </c>
    </row>
    <row r="202" spans="1:31" x14ac:dyDescent="0.25">
      <c r="A202" s="32"/>
      <c r="B202" s="31"/>
      <c r="C202" s="31"/>
      <c r="D202" s="31"/>
      <c r="E202" s="31"/>
      <c r="F202" s="31"/>
      <c r="G202" s="31"/>
      <c r="H202" s="31"/>
      <c r="I202" s="31"/>
      <c r="J202" s="31"/>
      <c r="K202" s="30"/>
      <c r="L202" s="30"/>
      <c r="M202" s="30"/>
      <c r="N202" s="30"/>
      <c r="O202" s="30"/>
      <c r="P202" s="30"/>
      <c r="Q202" s="30"/>
      <c r="R202" s="30"/>
      <c r="S202" s="30"/>
      <c r="T202" s="30"/>
      <c r="U202" s="30"/>
      <c r="V202" s="30"/>
      <c r="W202" s="33"/>
      <c r="X202" s="33"/>
      <c r="Y202" s="33"/>
      <c r="AC202" s="6">
        <f t="shared" si="20"/>
        <v>0</v>
      </c>
      <c r="AD202" s="6">
        <f t="shared" si="21"/>
        <v>0</v>
      </c>
      <c r="AE202" s="6">
        <f t="shared" si="22"/>
        <v>0</v>
      </c>
    </row>
    <row r="203" spans="1:31" x14ac:dyDescent="0.25">
      <c r="A203" s="32"/>
      <c r="B203" s="31"/>
      <c r="C203" s="31"/>
      <c r="D203" s="31"/>
      <c r="E203" s="31"/>
      <c r="F203" s="31"/>
      <c r="G203" s="31"/>
      <c r="H203" s="31"/>
      <c r="I203" s="31"/>
      <c r="J203" s="31"/>
      <c r="K203" s="30"/>
      <c r="L203" s="30"/>
      <c r="M203" s="30"/>
      <c r="N203" s="30"/>
      <c r="O203" s="30"/>
      <c r="P203" s="30"/>
      <c r="Q203" s="30"/>
      <c r="R203" s="30"/>
      <c r="S203" s="30"/>
      <c r="T203" s="30"/>
      <c r="U203" s="30"/>
      <c r="V203" s="30"/>
      <c r="W203" s="33"/>
      <c r="X203" s="33"/>
      <c r="Y203" s="33"/>
      <c r="AC203" s="6">
        <f t="shared" si="20"/>
        <v>0</v>
      </c>
      <c r="AD203" s="6">
        <f t="shared" si="21"/>
        <v>0</v>
      </c>
      <c r="AE203" s="6">
        <f t="shared" si="22"/>
        <v>0</v>
      </c>
    </row>
    <row r="204" spans="1:31" x14ac:dyDescent="0.25">
      <c r="A204" s="32"/>
      <c r="B204" s="31"/>
      <c r="C204" s="31"/>
      <c r="D204" s="31"/>
      <c r="E204" s="31"/>
      <c r="F204" s="31"/>
      <c r="G204" s="31"/>
      <c r="H204" s="31"/>
      <c r="I204" s="31"/>
      <c r="J204" s="31"/>
      <c r="K204" s="30"/>
      <c r="L204" s="30"/>
      <c r="M204" s="30"/>
      <c r="N204" s="30"/>
      <c r="O204" s="30"/>
      <c r="P204" s="30"/>
      <c r="Q204" s="30"/>
      <c r="R204" s="30"/>
      <c r="S204" s="30"/>
      <c r="T204" s="30"/>
      <c r="U204" s="30"/>
      <c r="V204" s="30"/>
      <c r="W204" s="33"/>
      <c r="X204" s="33"/>
      <c r="Y204" s="33"/>
      <c r="AC204" s="6">
        <f t="shared" si="20"/>
        <v>0</v>
      </c>
      <c r="AD204" s="6">
        <f t="shared" si="21"/>
        <v>0</v>
      </c>
      <c r="AE204" s="6">
        <f t="shared" si="22"/>
        <v>0</v>
      </c>
    </row>
    <row r="205" spans="1:31" x14ac:dyDescent="0.25">
      <c r="A205" s="32"/>
      <c r="B205" s="31"/>
      <c r="C205" s="31"/>
      <c r="D205" s="31"/>
      <c r="E205" s="31"/>
      <c r="F205" s="31"/>
      <c r="G205" s="31"/>
      <c r="H205" s="31"/>
      <c r="I205" s="31"/>
      <c r="J205" s="31"/>
      <c r="K205" s="30"/>
      <c r="L205" s="30"/>
      <c r="M205" s="30"/>
      <c r="N205" s="30"/>
      <c r="O205" s="30"/>
      <c r="P205" s="30"/>
      <c r="Q205" s="30"/>
      <c r="R205" s="30"/>
      <c r="S205" s="30"/>
      <c r="T205" s="30"/>
      <c r="U205" s="30"/>
      <c r="V205" s="30"/>
      <c r="W205" s="33"/>
      <c r="X205" s="33"/>
      <c r="Y205" s="33"/>
      <c r="AC205" s="6">
        <f t="shared" si="20"/>
        <v>0</v>
      </c>
      <c r="AD205" s="6">
        <f t="shared" si="21"/>
        <v>0</v>
      </c>
      <c r="AE205" s="6">
        <f t="shared" si="22"/>
        <v>0</v>
      </c>
    </row>
    <row r="206" spans="1:31" x14ac:dyDescent="0.25">
      <c r="A206" s="32"/>
      <c r="B206" s="31"/>
      <c r="C206" s="31"/>
      <c r="D206" s="31"/>
      <c r="E206" s="31"/>
      <c r="F206" s="31"/>
      <c r="G206" s="31"/>
      <c r="H206" s="31"/>
      <c r="I206" s="31"/>
      <c r="J206" s="31"/>
      <c r="K206" s="30"/>
      <c r="L206" s="30"/>
      <c r="M206" s="30"/>
      <c r="N206" s="30"/>
      <c r="O206" s="30"/>
      <c r="P206" s="30"/>
      <c r="Q206" s="30"/>
      <c r="R206" s="30"/>
      <c r="S206" s="30"/>
      <c r="T206" s="30"/>
      <c r="U206" s="30"/>
      <c r="V206" s="30"/>
      <c r="W206" s="33"/>
      <c r="X206" s="33"/>
      <c r="Y206" s="33"/>
      <c r="AC206" s="6">
        <f t="shared" si="20"/>
        <v>0</v>
      </c>
      <c r="AD206" s="6">
        <f t="shared" si="21"/>
        <v>0</v>
      </c>
      <c r="AE206" s="6">
        <f t="shared" si="22"/>
        <v>0</v>
      </c>
    </row>
    <row r="207" spans="1:31" x14ac:dyDescent="0.25">
      <c r="A207" s="32"/>
      <c r="B207" s="31"/>
      <c r="C207" s="31"/>
      <c r="D207" s="31"/>
      <c r="E207" s="31"/>
      <c r="F207" s="31"/>
      <c r="G207" s="31"/>
      <c r="H207" s="31"/>
      <c r="I207" s="31"/>
      <c r="J207" s="31"/>
      <c r="K207" s="30"/>
      <c r="L207" s="30"/>
      <c r="M207" s="30"/>
      <c r="N207" s="30"/>
      <c r="O207" s="30"/>
      <c r="P207" s="30"/>
      <c r="Q207" s="30"/>
      <c r="R207" s="30"/>
      <c r="S207" s="30"/>
      <c r="T207" s="30"/>
      <c r="U207" s="30"/>
      <c r="V207" s="30"/>
      <c r="W207" s="33"/>
      <c r="X207" s="33"/>
      <c r="Y207" s="33"/>
      <c r="AC207" s="6">
        <f t="shared" si="20"/>
        <v>0</v>
      </c>
      <c r="AD207" s="6">
        <f t="shared" si="21"/>
        <v>0</v>
      </c>
      <c r="AE207" s="6">
        <f t="shared" si="22"/>
        <v>0</v>
      </c>
    </row>
    <row r="208" spans="1:31" x14ac:dyDescent="0.25">
      <c r="A208" s="32"/>
      <c r="B208" s="31"/>
      <c r="C208" s="31"/>
      <c r="D208" s="31"/>
      <c r="E208" s="31"/>
      <c r="F208" s="31"/>
      <c r="G208" s="31"/>
      <c r="H208" s="31"/>
      <c r="I208" s="31"/>
      <c r="J208" s="31"/>
      <c r="K208" s="30"/>
      <c r="L208" s="30"/>
      <c r="M208" s="30"/>
      <c r="N208" s="30"/>
      <c r="O208" s="30"/>
      <c r="P208" s="30"/>
      <c r="Q208" s="30"/>
      <c r="R208" s="30"/>
      <c r="S208" s="30"/>
      <c r="T208" s="30"/>
      <c r="U208" s="30"/>
      <c r="V208" s="30"/>
      <c r="W208" s="33"/>
      <c r="X208" s="33"/>
      <c r="Y208" s="33"/>
      <c r="AC208" s="6">
        <f t="shared" si="20"/>
        <v>0</v>
      </c>
      <c r="AD208" s="6">
        <f t="shared" si="21"/>
        <v>0</v>
      </c>
      <c r="AE208" s="6">
        <f t="shared" si="22"/>
        <v>0</v>
      </c>
    </row>
    <row r="209" spans="1:31" x14ac:dyDescent="0.25">
      <c r="A209" s="32"/>
      <c r="B209" s="31"/>
      <c r="C209" s="31"/>
      <c r="D209" s="31"/>
      <c r="E209" s="31"/>
      <c r="F209" s="31"/>
      <c r="G209" s="31"/>
      <c r="H209" s="31"/>
      <c r="I209" s="31"/>
      <c r="J209" s="31"/>
      <c r="K209" s="30"/>
      <c r="L209" s="30"/>
      <c r="M209" s="30"/>
      <c r="N209" s="30"/>
      <c r="O209" s="30"/>
      <c r="P209" s="30"/>
      <c r="Q209" s="30"/>
      <c r="R209" s="30"/>
      <c r="S209" s="30"/>
      <c r="T209" s="30"/>
      <c r="U209" s="30"/>
      <c r="V209" s="30"/>
      <c r="W209" s="33"/>
      <c r="X209" s="33"/>
      <c r="Y209" s="33"/>
      <c r="AC209" s="6">
        <f t="shared" si="20"/>
        <v>0</v>
      </c>
      <c r="AD209" s="6">
        <f t="shared" si="21"/>
        <v>0</v>
      </c>
      <c r="AE209" s="6">
        <f t="shared" si="22"/>
        <v>0</v>
      </c>
    </row>
    <row r="210" spans="1:31" x14ac:dyDescent="0.25">
      <c r="A210" s="32"/>
      <c r="B210" s="31"/>
      <c r="C210" s="31"/>
      <c r="D210" s="31"/>
      <c r="E210" s="31"/>
      <c r="F210" s="31"/>
      <c r="G210" s="31"/>
      <c r="H210" s="31"/>
      <c r="I210" s="31"/>
      <c r="J210" s="31"/>
      <c r="K210" s="30"/>
      <c r="L210" s="30"/>
      <c r="M210" s="30"/>
      <c r="N210" s="30"/>
      <c r="O210" s="30"/>
      <c r="P210" s="30"/>
      <c r="Q210" s="30"/>
      <c r="R210" s="30"/>
      <c r="S210" s="30"/>
      <c r="T210" s="30"/>
      <c r="U210" s="30"/>
      <c r="V210" s="30"/>
      <c r="W210" s="33"/>
      <c r="X210" s="33"/>
      <c r="Y210" s="33"/>
      <c r="AC210" s="6">
        <f t="shared" si="20"/>
        <v>0</v>
      </c>
      <c r="AD210" s="6">
        <f t="shared" si="21"/>
        <v>0</v>
      </c>
      <c r="AE210" s="6">
        <f t="shared" si="22"/>
        <v>0</v>
      </c>
    </row>
    <row r="211" spans="1:31" x14ac:dyDescent="0.25">
      <c r="A211" s="32"/>
      <c r="B211" s="31"/>
      <c r="C211" s="31"/>
      <c r="D211" s="31"/>
      <c r="E211" s="31"/>
      <c r="F211" s="31"/>
      <c r="G211" s="31"/>
      <c r="H211" s="31"/>
      <c r="I211" s="31"/>
      <c r="J211" s="31"/>
      <c r="K211" s="30"/>
      <c r="L211" s="30"/>
      <c r="M211" s="30"/>
      <c r="N211" s="30"/>
      <c r="O211" s="30"/>
      <c r="P211" s="30"/>
      <c r="Q211" s="30"/>
      <c r="R211" s="30"/>
      <c r="S211" s="30"/>
      <c r="T211" s="30"/>
      <c r="U211" s="30"/>
      <c r="V211" s="30"/>
      <c r="W211" s="33"/>
      <c r="X211" s="33"/>
      <c r="Y211" s="33"/>
      <c r="AC211" s="6">
        <f t="shared" si="20"/>
        <v>0</v>
      </c>
      <c r="AD211" s="6">
        <f t="shared" si="21"/>
        <v>0</v>
      </c>
      <c r="AE211" s="6">
        <f t="shared" si="22"/>
        <v>0</v>
      </c>
    </row>
    <row r="212" spans="1:31" x14ac:dyDescent="0.25">
      <c r="A212" s="32"/>
      <c r="B212" s="31"/>
      <c r="C212" s="31"/>
      <c r="D212" s="31"/>
      <c r="E212" s="31"/>
      <c r="F212" s="31"/>
      <c r="G212" s="31"/>
      <c r="H212" s="31"/>
      <c r="I212" s="31"/>
      <c r="J212" s="31"/>
      <c r="K212" s="30"/>
      <c r="L212" s="30"/>
      <c r="M212" s="30"/>
      <c r="N212" s="30"/>
      <c r="O212" s="30"/>
      <c r="P212" s="30"/>
      <c r="Q212" s="30"/>
      <c r="R212" s="30"/>
      <c r="S212" s="30"/>
      <c r="T212" s="30"/>
      <c r="U212" s="30"/>
      <c r="V212" s="30"/>
      <c r="W212" s="33"/>
      <c r="X212" s="33"/>
      <c r="Y212" s="33"/>
      <c r="AC212" s="6">
        <f t="shared" si="20"/>
        <v>0</v>
      </c>
      <c r="AD212" s="6">
        <f t="shared" si="21"/>
        <v>0</v>
      </c>
      <c r="AE212" s="6">
        <f t="shared" si="22"/>
        <v>0</v>
      </c>
    </row>
    <row r="213" spans="1:31" x14ac:dyDescent="0.25">
      <c r="A213" s="32"/>
      <c r="B213" s="31"/>
      <c r="C213" s="31"/>
      <c r="D213" s="31"/>
      <c r="E213" s="31"/>
      <c r="F213" s="31"/>
      <c r="G213" s="31"/>
      <c r="H213" s="31"/>
      <c r="I213" s="31"/>
      <c r="J213" s="31"/>
      <c r="K213" s="30"/>
      <c r="L213" s="30"/>
      <c r="M213" s="30"/>
      <c r="N213" s="30"/>
      <c r="O213" s="30"/>
      <c r="P213" s="30"/>
      <c r="Q213" s="30"/>
      <c r="R213" s="30"/>
      <c r="S213" s="30"/>
      <c r="T213" s="30"/>
      <c r="U213" s="30"/>
      <c r="V213" s="30"/>
      <c r="W213" s="33"/>
      <c r="X213" s="33"/>
      <c r="Y213" s="33"/>
      <c r="AC213" s="6">
        <f t="shared" si="20"/>
        <v>0</v>
      </c>
      <c r="AD213" s="6">
        <f t="shared" si="21"/>
        <v>0</v>
      </c>
      <c r="AE213" s="6">
        <f t="shared" si="22"/>
        <v>0</v>
      </c>
    </row>
    <row r="214" spans="1:31" x14ac:dyDescent="0.25">
      <c r="A214" s="32"/>
      <c r="B214" s="31"/>
      <c r="C214" s="31"/>
      <c r="D214" s="31"/>
      <c r="E214" s="31"/>
      <c r="F214" s="31"/>
      <c r="G214" s="31"/>
      <c r="H214" s="31"/>
      <c r="I214" s="31"/>
      <c r="J214" s="31"/>
      <c r="K214" s="30"/>
      <c r="L214" s="30"/>
      <c r="M214" s="30"/>
      <c r="N214" s="30"/>
      <c r="O214" s="30"/>
      <c r="P214" s="30"/>
      <c r="Q214" s="30"/>
      <c r="R214" s="30"/>
      <c r="S214" s="30"/>
      <c r="T214" s="30"/>
      <c r="U214" s="30"/>
      <c r="V214" s="30"/>
      <c r="W214" s="33"/>
      <c r="X214" s="33"/>
      <c r="Y214" s="33"/>
      <c r="AC214" s="6">
        <f t="shared" si="20"/>
        <v>0</v>
      </c>
      <c r="AD214" s="6">
        <f t="shared" si="21"/>
        <v>0</v>
      </c>
      <c r="AE214" s="6">
        <f t="shared" si="22"/>
        <v>0</v>
      </c>
    </row>
    <row r="215" spans="1:31" x14ac:dyDescent="0.25">
      <c r="A215" s="32"/>
      <c r="B215" s="31"/>
      <c r="C215" s="31"/>
      <c r="D215" s="31"/>
      <c r="E215" s="31"/>
      <c r="F215" s="31"/>
      <c r="G215" s="31"/>
      <c r="H215" s="31"/>
      <c r="I215" s="31"/>
      <c r="J215" s="31"/>
      <c r="K215" s="30"/>
      <c r="L215" s="30"/>
      <c r="M215" s="30"/>
      <c r="N215" s="30"/>
      <c r="O215" s="30"/>
      <c r="P215" s="30"/>
      <c r="Q215" s="30"/>
      <c r="R215" s="30"/>
      <c r="S215" s="30"/>
      <c r="T215" s="30"/>
      <c r="U215" s="30"/>
      <c r="V215" s="30"/>
      <c r="W215" s="33"/>
      <c r="X215" s="33"/>
      <c r="Y215" s="33"/>
      <c r="AC215" s="6">
        <f t="shared" si="20"/>
        <v>0</v>
      </c>
      <c r="AD215" s="6">
        <f t="shared" si="21"/>
        <v>0</v>
      </c>
      <c r="AE215" s="6">
        <f t="shared" si="22"/>
        <v>0</v>
      </c>
    </row>
    <row r="216" spans="1:31" x14ac:dyDescent="0.25">
      <c r="A216" s="32"/>
      <c r="B216" s="31"/>
      <c r="C216" s="31"/>
      <c r="D216" s="31"/>
      <c r="E216" s="31"/>
      <c r="F216" s="31"/>
      <c r="G216" s="31"/>
      <c r="H216" s="31"/>
      <c r="I216" s="31"/>
      <c r="J216" s="31"/>
      <c r="K216" s="30"/>
      <c r="L216" s="30"/>
      <c r="M216" s="30"/>
      <c r="N216" s="30"/>
      <c r="O216" s="30"/>
      <c r="P216" s="30"/>
      <c r="Q216" s="30"/>
      <c r="R216" s="30"/>
      <c r="S216" s="30"/>
      <c r="T216" s="30"/>
      <c r="U216" s="30"/>
      <c r="V216" s="30"/>
      <c r="W216" s="33"/>
      <c r="X216" s="33"/>
      <c r="Y216" s="33"/>
      <c r="AC216" s="6">
        <f t="shared" si="20"/>
        <v>0</v>
      </c>
      <c r="AD216" s="6">
        <f t="shared" si="21"/>
        <v>0</v>
      </c>
      <c r="AE216" s="6">
        <f t="shared" si="22"/>
        <v>0</v>
      </c>
    </row>
    <row r="217" spans="1:31" x14ac:dyDescent="0.25">
      <c r="A217" s="32"/>
      <c r="B217" s="31"/>
      <c r="C217" s="31"/>
      <c r="D217" s="31"/>
      <c r="E217" s="31"/>
      <c r="F217" s="31"/>
      <c r="G217" s="31"/>
      <c r="H217" s="31"/>
      <c r="I217" s="31"/>
      <c r="J217" s="31"/>
      <c r="K217" s="30"/>
      <c r="L217" s="30"/>
      <c r="M217" s="30"/>
      <c r="N217" s="30"/>
      <c r="O217" s="30"/>
      <c r="P217" s="30"/>
      <c r="Q217" s="30"/>
      <c r="R217" s="30"/>
      <c r="S217" s="30"/>
      <c r="T217" s="30"/>
      <c r="U217" s="30"/>
      <c r="V217" s="30"/>
      <c r="W217" s="33"/>
      <c r="X217" s="33"/>
      <c r="Y217" s="33"/>
      <c r="AC217" s="6">
        <f t="shared" si="20"/>
        <v>0</v>
      </c>
      <c r="AD217" s="6">
        <f t="shared" si="21"/>
        <v>0</v>
      </c>
      <c r="AE217" s="6">
        <f t="shared" si="22"/>
        <v>0</v>
      </c>
    </row>
    <row r="218" spans="1:31" x14ac:dyDescent="0.25">
      <c r="A218" s="32"/>
      <c r="B218" s="31"/>
      <c r="C218" s="31"/>
      <c r="D218" s="31"/>
      <c r="E218" s="31"/>
      <c r="F218" s="31"/>
      <c r="G218" s="31"/>
      <c r="H218" s="31"/>
      <c r="I218" s="31"/>
      <c r="J218" s="31"/>
      <c r="K218" s="30"/>
      <c r="L218" s="30"/>
      <c r="M218" s="30"/>
      <c r="N218" s="30"/>
      <c r="O218" s="30"/>
      <c r="P218" s="30"/>
      <c r="Q218" s="30"/>
      <c r="R218" s="30"/>
      <c r="S218" s="30"/>
      <c r="T218" s="30"/>
      <c r="U218" s="30"/>
      <c r="V218" s="30"/>
      <c r="W218" s="33"/>
      <c r="X218" s="33"/>
      <c r="Y218" s="33"/>
      <c r="AC218" s="6">
        <f t="shared" si="20"/>
        <v>0</v>
      </c>
      <c r="AD218" s="6">
        <f t="shared" si="21"/>
        <v>0</v>
      </c>
      <c r="AE218" s="6">
        <f t="shared" si="22"/>
        <v>0</v>
      </c>
    </row>
    <row r="219" spans="1:31" x14ac:dyDescent="0.25">
      <c r="A219" s="32"/>
      <c r="B219" s="31"/>
      <c r="C219" s="31"/>
      <c r="D219" s="31"/>
      <c r="E219" s="31"/>
      <c r="F219" s="31"/>
      <c r="G219" s="31"/>
      <c r="H219" s="31"/>
      <c r="I219" s="31"/>
      <c r="J219" s="31"/>
      <c r="K219" s="30"/>
      <c r="L219" s="30"/>
      <c r="M219" s="30"/>
      <c r="N219" s="30"/>
      <c r="O219" s="30"/>
      <c r="P219" s="30"/>
      <c r="Q219" s="30"/>
      <c r="R219" s="30"/>
      <c r="S219" s="30"/>
      <c r="T219" s="30"/>
      <c r="U219" s="30"/>
      <c r="V219" s="30"/>
      <c r="W219" s="33"/>
      <c r="X219" s="33"/>
      <c r="Y219" s="33"/>
      <c r="AC219" s="6">
        <f t="shared" si="20"/>
        <v>0</v>
      </c>
      <c r="AD219" s="6">
        <f t="shared" si="21"/>
        <v>0</v>
      </c>
      <c r="AE219" s="6">
        <f t="shared" si="22"/>
        <v>0</v>
      </c>
    </row>
    <row r="220" spans="1:31" x14ac:dyDescent="0.25">
      <c r="A220" s="32"/>
      <c r="B220" s="31"/>
      <c r="C220" s="31"/>
      <c r="D220" s="31"/>
      <c r="E220" s="31"/>
      <c r="F220" s="31"/>
      <c r="G220" s="31"/>
      <c r="H220" s="31"/>
      <c r="I220" s="31"/>
      <c r="J220" s="31"/>
      <c r="K220" s="30"/>
      <c r="L220" s="30"/>
      <c r="M220" s="30"/>
      <c r="N220" s="30"/>
      <c r="O220" s="30"/>
      <c r="P220" s="30"/>
      <c r="Q220" s="30"/>
      <c r="R220" s="30"/>
      <c r="S220" s="30"/>
      <c r="T220" s="30"/>
      <c r="U220" s="30"/>
      <c r="V220" s="30"/>
      <c r="W220" s="33"/>
      <c r="X220" s="33"/>
      <c r="Y220" s="33"/>
      <c r="AC220" s="6">
        <f t="shared" si="20"/>
        <v>0</v>
      </c>
      <c r="AD220" s="6">
        <f t="shared" si="21"/>
        <v>0</v>
      </c>
      <c r="AE220" s="6">
        <f t="shared" si="22"/>
        <v>0</v>
      </c>
    </row>
    <row r="221" spans="1:31" x14ac:dyDescent="0.25">
      <c r="A221" s="32"/>
      <c r="B221" s="31"/>
      <c r="C221" s="31"/>
      <c r="D221" s="31"/>
      <c r="E221" s="31"/>
      <c r="F221" s="31"/>
      <c r="G221" s="31"/>
      <c r="H221" s="31"/>
      <c r="I221" s="31"/>
      <c r="J221" s="31"/>
      <c r="K221" s="30"/>
      <c r="L221" s="30"/>
      <c r="M221" s="30"/>
      <c r="N221" s="30"/>
      <c r="O221" s="30"/>
      <c r="P221" s="30"/>
      <c r="Q221" s="30"/>
      <c r="R221" s="30"/>
      <c r="S221" s="30"/>
      <c r="T221" s="30"/>
      <c r="U221" s="30"/>
      <c r="V221" s="30"/>
      <c r="W221" s="33"/>
      <c r="X221" s="33"/>
      <c r="Y221" s="33"/>
      <c r="AC221" s="6">
        <f t="shared" si="20"/>
        <v>0</v>
      </c>
      <c r="AD221" s="6">
        <f t="shared" si="21"/>
        <v>0</v>
      </c>
      <c r="AE221" s="6">
        <f t="shared" si="22"/>
        <v>0</v>
      </c>
    </row>
    <row r="222" spans="1:31" x14ac:dyDescent="0.25">
      <c r="A222" s="32"/>
      <c r="B222" s="31"/>
      <c r="C222" s="31"/>
      <c r="D222" s="31"/>
      <c r="E222" s="31"/>
      <c r="F222" s="31"/>
      <c r="G222" s="31"/>
      <c r="H222" s="31"/>
      <c r="I222" s="31"/>
      <c r="J222" s="31"/>
      <c r="K222" s="30"/>
      <c r="L222" s="30"/>
      <c r="M222" s="30"/>
      <c r="N222" s="30"/>
      <c r="O222" s="30"/>
      <c r="P222" s="30"/>
      <c r="Q222" s="30"/>
      <c r="R222" s="30"/>
      <c r="S222" s="30"/>
      <c r="T222" s="30"/>
      <c r="U222" s="30"/>
      <c r="V222" s="30"/>
      <c r="W222" s="33"/>
      <c r="X222" s="33"/>
      <c r="Y222" s="33"/>
      <c r="AC222" s="6">
        <f t="shared" si="20"/>
        <v>0</v>
      </c>
      <c r="AD222" s="6">
        <f t="shared" si="21"/>
        <v>0</v>
      </c>
      <c r="AE222" s="6">
        <f t="shared" si="22"/>
        <v>0</v>
      </c>
    </row>
    <row r="223" spans="1:31" x14ac:dyDescent="0.25">
      <c r="A223" s="32"/>
      <c r="B223" s="31"/>
      <c r="C223" s="31"/>
      <c r="D223" s="31"/>
      <c r="E223" s="31"/>
      <c r="F223" s="31"/>
      <c r="G223" s="31"/>
      <c r="H223" s="31"/>
      <c r="I223" s="31"/>
      <c r="J223" s="31"/>
      <c r="K223" s="30"/>
      <c r="L223" s="30"/>
      <c r="M223" s="30"/>
      <c r="N223" s="30"/>
      <c r="O223" s="30"/>
      <c r="P223" s="30"/>
      <c r="Q223" s="30"/>
      <c r="R223" s="30"/>
      <c r="S223" s="30"/>
      <c r="T223" s="30"/>
      <c r="U223" s="30"/>
      <c r="V223" s="30"/>
      <c r="W223" s="33"/>
      <c r="X223" s="33"/>
      <c r="Y223" s="33"/>
      <c r="AC223" s="6">
        <f t="shared" si="20"/>
        <v>0</v>
      </c>
      <c r="AD223" s="6">
        <f t="shared" si="21"/>
        <v>0</v>
      </c>
      <c r="AE223" s="6">
        <f t="shared" si="22"/>
        <v>0</v>
      </c>
    </row>
    <row r="224" spans="1:31" x14ac:dyDescent="0.25">
      <c r="A224" s="32"/>
      <c r="B224" s="31"/>
      <c r="C224" s="31"/>
      <c r="D224" s="31"/>
      <c r="E224" s="31"/>
      <c r="F224" s="31"/>
      <c r="G224" s="31"/>
      <c r="H224" s="31"/>
      <c r="I224" s="31"/>
      <c r="J224" s="31"/>
      <c r="K224" s="30"/>
      <c r="L224" s="30"/>
      <c r="M224" s="30"/>
      <c r="N224" s="30"/>
      <c r="O224" s="30"/>
      <c r="P224" s="30"/>
      <c r="Q224" s="30"/>
      <c r="R224" s="30"/>
      <c r="S224" s="30"/>
      <c r="T224" s="30"/>
      <c r="U224" s="30"/>
      <c r="V224" s="30"/>
      <c r="W224" s="33"/>
      <c r="X224" s="33"/>
      <c r="Y224" s="33"/>
      <c r="AC224" s="6">
        <f t="shared" si="20"/>
        <v>0</v>
      </c>
      <c r="AD224" s="6">
        <f t="shared" si="21"/>
        <v>0</v>
      </c>
      <c r="AE224" s="6">
        <f t="shared" si="22"/>
        <v>0</v>
      </c>
    </row>
    <row r="225" spans="1:31" x14ac:dyDescent="0.25">
      <c r="A225" s="32"/>
      <c r="B225" s="31"/>
      <c r="C225" s="31"/>
      <c r="D225" s="31"/>
      <c r="E225" s="31"/>
      <c r="F225" s="31"/>
      <c r="G225" s="31"/>
      <c r="H225" s="31"/>
      <c r="I225" s="31"/>
      <c r="J225" s="31"/>
      <c r="K225" s="30"/>
      <c r="L225" s="30"/>
      <c r="M225" s="30"/>
      <c r="N225" s="30"/>
      <c r="O225" s="30"/>
      <c r="P225" s="30"/>
      <c r="Q225" s="30"/>
      <c r="R225" s="30"/>
      <c r="S225" s="30"/>
      <c r="T225" s="30"/>
      <c r="U225" s="30"/>
      <c r="V225" s="30"/>
      <c r="W225" s="33"/>
      <c r="X225" s="33"/>
      <c r="Y225" s="33"/>
      <c r="AC225" s="6">
        <f t="shared" si="20"/>
        <v>0</v>
      </c>
      <c r="AD225" s="6">
        <f t="shared" si="21"/>
        <v>0</v>
      </c>
      <c r="AE225" s="6">
        <f t="shared" si="22"/>
        <v>0</v>
      </c>
    </row>
    <row r="226" spans="1:31" x14ac:dyDescent="0.25">
      <c r="A226" s="32"/>
      <c r="B226" s="31"/>
      <c r="C226" s="31"/>
      <c r="D226" s="31"/>
      <c r="E226" s="31"/>
      <c r="F226" s="31"/>
      <c r="G226" s="31"/>
      <c r="H226" s="31"/>
      <c r="I226" s="31"/>
      <c r="J226" s="31"/>
      <c r="K226" s="30"/>
      <c r="L226" s="30"/>
      <c r="M226" s="30"/>
      <c r="N226" s="30"/>
      <c r="O226" s="30"/>
      <c r="P226" s="30"/>
      <c r="Q226" s="30"/>
      <c r="R226" s="30"/>
      <c r="S226" s="30"/>
      <c r="T226" s="30"/>
      <c r="U226" s="30"/>
      <c r="V226" s="30"/>
      <c r="W226" s="33"/>
      <c r="X226" s="33"/>
      <c r="Y226" s="33"/>
      <c r="AC226" s="6">
        <f t="shared" si="20"/>
        <v>0</v>
      </c>
      <c r="AD226" s="6">
        <f t="shared" si="21"/>
        <v>0</v>
      </c>
      <c r="AE226" s="6">
        <f t="shared" si="22"/>
        <v>0</v>
      </c>
    </row>
    <row r="227" spans="1:31" x14ac:dyDescent="0.25">
      <c r="A227" s="32"/>
      <c r="B227" s="31"/>
      <c r="C227" s="31"/>
      <c r="D227" s="31"/>
      <c r="E227" s="31"/>
      <c r="F227" s="31"/>
      <c r="G227" s="31"/>
      <c r="H227" s="31"/>
      <c r="I227" s="31"/>
      <c r="J227" s="31"/>
      <c r="K227" s="30"/>
      <c r="L227" s="30"/>
      <c r="M227" s="30"/>
      <c r="N227" s="30"/>
      <c r="O227" s="30"/>
      <c r="P227" s="30"/>
      <c r="Q227" s="30"/>
      <c r="R227" s="30"/>
      <c r="S227" s="30"/>
      <c r="T227" s="30"/>
      <c r="U227" s="30"/>
      <c r="V227" s="30"/>
      <c r="W227" s="33"/>
      <c r="X227" s="33"/>
      <c r="Y227" s="33"/>
      <c r="AC227" s="6">
        <f t="shared" si="20"/>
        <v>0</v>
      </c>
      <c r="AD227" s="6">
        <f t="shared" si="21"/>
        <v>0</v>
      </c>
      <c r="AE227" s="6">
        <f t="shared" si="22"/>
        <v>0</v>
      </c>
    </row>
    <row r="228" spans="1:31" x14ac:dyDescent="0.25">
      <c r="A228" s="32"/>
      <c r="B228" s="31"/>
      <c r="C228" s="31"/>
      <c r="D228" s="31"/>
      <c r="E228" s="31"/>
      <c r="F228" s="31"/>
      <c r="G228" s="31"/>
      <c r="H228" s="31"/>
      <c r="I228" s="31"/>
      <c r="J228" s="31"/>
      <c r="K228" s="30"/>
      <c r="L228" s="30"/>
      <c r="M228" s="30"/>
      <c r="N228" s="30"/>
      <c r="O228" s="30"/>
      <c r="P228" s="30"/>
      <c r="Q228" s="30"/>
      <c r="R228" s="30"/>
      <c r="S228" s="30"/>
      <c r="T228" s="30"/>
      <c r="U228" s="30"/>
      <c r="V228" s="30"/>
      <c r="W228" s="33"/>
      <c r="X228" s="33"/>
      <c r="Y228" s="33"/>
      <c r="AC228" s="6">
        <f t="shared" si="20"/>
        <v>0</v>
      </c>
      <c r="AD228" s="6">
        <f t="shared" si="21"/>
        <v>0</v>
      </c>
      <c r="AE228" s="6">
        <f t="shared" si="22"/>
        <v>0</v>
      </c>
    </row>
    <row r="229" spans="1:31" x14ac:dyDescent="0.25">
      <c r="A229" s="32"/>
      <c r="B229" s="31"/>
      <c r="C229" s="31"/>
      <c r="D229" s="31"/>
      <c r="E229" s="31"/>
      <c r="F229" s="31"/>
      <c r="G229" s="31"/>
      <c r="H229" s="31"/>
      <c r="I229" s="31"/>
      <c r="J229" s="31"/>
      <c r="K229" s="30"/>
      <c r="L229" s="30"/>
      <c r="M229" s="30"/>
      <c r="N229" s="30"/>
      <c r="O229" s="30"/>
      <c r="P229" s="30"/>
      <c r="Q229" s="30"/>
      <c r="R229" s="30"/>
      <c r="S229" s="30"/>
      <c r="T229" s="30"/>
      <c r="U229" s="30"/>
      <c r="V229" s="30"/>
      <c r="W229" s="33"/>
      <c r="X229" s="33"/>
      <c r="Y229" s="33"/>
      <c r="AC229" s="6">
        <f t="shared" si="20"/>
        <v>0</v>
      </c>
      <c r="AD229" s="6">
        <f t="shared" si="21"/>
        <v>0</v>
      </c>
      <c r="AE229" s="6">
        <f t="shared" si="22"/>
        <v>0</v>
      </c>
    </row>
    <row r="230" spans="1:31" x14ac:dyDescent="0.25">
      <c r="A230" s="32"/>
      <c r="B230" s="31"/>
      <c r="C230" s="31"/>
      <c r="D230" s="31"/>
      <c r="E230" s="31"/>
      <c r="F230" s="31"/>
      <c r="G230" s="31"/>
      <c r="H230" s="31"/>
      <c r="I230" s="31"/>
      <c r="J230" s="31"/>
      <c r="K230" s="30"/>
      <c r="L230" s="30"/>
      <c r="M230" s="30"/>
      <c r="N230" s="30"/>
      <c r="O230" s="30"/>
      <c r="P230" s="30"/>
      <c r="Q230" s="30"/>
      <c r="R230" s="30"/>
      <c r="S230" s="30"/>
      <c r="T230" s="30"/>
      <c r="U230" s="30"/>
      <c r="V230" s="30"/>
      <c r="W230" s="33"/>
      <c r="X230" s="33"/>
      <c r="Y230" s="33"/>
      <c r="AC230" s="6">
        <f t="shared" si="20"/>
        <v>0</v>
      </c>
      <c r="AD230" s="6">
        <f t="shared" si="21"/>
        <v>0</v>
      </c>
      <c r="AE230" s="6">
        <f t="shared" si="22"/>
        <v>0</v>
      </c>
    </row>
    <row r="231" spans="1:31" x14ac:dyDescent="0.25">
      <c r="A231" s="32"/>
      <c r="B231" s="31"/>
      <c r="C231" s="31"/>
      <c r="D231" s="31"/>
      <c r="E231" s="31"/>
      <c r="F231" s="31"/>
      <c r="G231" s="31"/>
      <c r="H231" s="31"/>
      <c r="I231" s="31"/>
      <c r="J231" s="31"/>
      <c r="K231" s="30"/>
      <c r="L231" s="30"/>
      <c r="M231" s="30"/>
      <c r="N231" s="30"/>
      <c r="O231" s="30"/>
      <c r="P231" s="30"/>
      <c r="Q231" s="30"/>
      <c r="R231" s="30"/>
      <c r="S231" s="30"/>
      <c r="T231" s="30"/>
      <c r="U231" s="30"/>
      <c r="V231" s="30"/>
      <c r="W231" s="33"/>
      <c r="X231" s="33"/>
      <c r="Y231" s="33"/>
      <c r="AC231" s="6">
        <f t="shared" si="20"/>
        <v>0</v>
      </c>
      <c r="AD231" s="6">
        <f t="shared" si="21"/>
        <v>0</v>
      </c>
      <c r="AE231" s="6">
        <f t="shared" si="22"/>
        <v>0</v>
      </c>
    </row>
    <row r="232" spans="1:31" x14ac:dyDescent="0.25">
      <c r="A232" s="32"/>
      <c r="B232" s="31"/>
      <c r="C232" s="31"/>
      <c r="D232" s="31"/>
      <c r="E232" s="31"/>
      <c r="F232" s="31"/>
      <c r="G232" s="31"/>
      <c r="H232" s="31"/>
      <c r="I232" s="31"/>
      <c r="J232" s="31"/>
      <c r="K232" s="30"/>
      <c r="L232" s="30"/>
      <c r="M232" s="30"/>
      <c r="N232" s="30"/>
      <c r="O232" s="30"/>
      <c r="P232" s="30"/>
      <c r="Q232" s="30"/>
      <c r="R232" s="30"/>
      <c r="S232" s="30"/>
      <c r="T232" s="30"/>
      <c r="U232" s="30"/>
      <c r="V232" s="30"/>
      <c r="W232" s="33"/>
      <c r="X232" s="33"/>
      <c r="Y232" s="33"/>
      <c r="AC232" s="6">
        <f t="shared" si="20"/>
        <v>0</v>
      </c>
      <c r="AD232" s="6">
        <f t="shared" si="21"/>
        <v>0</v>
      </c>
      <c r="AE232" s="6">
        <f t="shared" si="22"/>
        <v>0</v>
      </c>
    </row>
    <row r="233" spans="1:31" x14ac:dyDescent="0.25">
      <c r="A233" s="32"/>
      <c r="B233" s="31"/>
      <c r="C233" s="31"/>
      <c r="D233" s="31"/>
      <c r="E233" s="31"/>
      <c r="F233" s="31"/>
      <c r="G233" s="31"/>
      <c r="H233" s="31"/>
      <c r="I233" s="31"/>
      <c r="J233" s="31"/>
      <c r="K233" s="30"/>
      <c r="L233" s="30"/>
      <c r="M233" s="30"/>
      <c r="N233" s="30"/>
      <c r="O233" s="30"/>
      <c r="P233" s="30"/>
      <c r="Q233" s="30"/>
      <c r="R233" s="30"/>
      <c r="S233" s="30"/>
      <c r="T233" s="30"/>
      <c r="U233" s="30"/>
      <c r="V233" s="30"/>
      <c r="W233" s="33"/>
      <c r="X233" s="33"/>
      <c r="Y233" s="33"/>
      <c r="AC233" s="6">
        <f t="shared" si="20"/>
        <v>0</v>
      </c>
      <c r="AD233" s="6">
        <f t="shared" si="21"/>
        <v>0</v>
      </c>
      <c r="AE233" s="6">
        <f t="shared" si="22"/>
        <v>0</v>
      </c>
    </row>
    <row r="234" spans="1:31" x14ac:dyDescent="0.25">
      <c r="A234" s="32"/>
      <c r="B234" s="31"/>
      <c r="C234" s="31"/>
      <c r="D234" s="31"/>
      <c r="E234" s="31"/>
      <c r="F234" s="31"/>
      <c r="G234" s="31"/>
      <c r="H234" s="31"/>
      <c r="I234" s="31"/>
      <c r="J234" s="31"/>
      <c r="K234" s="30"/>
      <c r="L234" s="30"/>
      <c r="M234" s="30"/>
      <c r="N234" s="30"/>
      <c r="O234" s="30"/>
      <c r="P234" s="30"/>
      <c r="Q234" s="30"/>
      <c r="R234" s="30"/>
      <c r="S234" s="30"/>
      <c r="T234" s="30"/>
      <c r="U234" s="30"/>
      <c r="V234" s="30"/>
      <c r="W234" s="33"/>
      <c r="X234" s="33"/>
      <c r="Y234" s="33"/>
      <c r="AC234" s="6">
        <f t="shared" si="20"/>
        <v>0</v>
      </c>
      <c r="AD234" s="6">
        <f t="shared" si="21"/>
        <v>0</v>
      </c>
      <c r="AE234" s="6">
        <f t="shared" si="22"/>
        <v>0</v>
      </c>
    </row>
    <row r="235" spans="1:31" x14ac:dyDescent="0.25">
      <c r="A235" s="32"/>
      <c r="B235" s="31"/>
      <c r="C235" s="31"/>
      <c r="D235" s="31"/>
      <c r="E235" s="31"/>
      <c r="F235" s="31"/>
      <c r="G235" s="31"/>
      <c r="H235" s="31"/>
      <c r="I235" s="31"/>
      <c r="J235" s="31"/>
      <c r="K235" s="30"/>
      <c r="L235" s="30"/>
      <c r="M235" s="30"/>
      <c r="N235" s="30"/>
      <c r="O235" s="30"/>
      <c r="P235" s="30"/>
      <c r="Q235" s="30"/>
      <c r="R235" s="30"/>
      <c r="S235" s="30"/>
      <c r="T235" s="30"/>
      <c r="U235" s="30"/>
      <c r="V235" s="30"/>
      <c r="W235" s="33"/>
      <c r="X235" s="33"/>
      <c r="Y235" s="33"/>
      <c r="AC235" s="6">
        <f t="shared" si="20"/>
        <v>0</v>
      </c>
      <c r="AD235" s="6">
        <f t="shared" si="21"/>
        <v>0</v>
      </c>
      <c r="AE235" s="6">
        <f t="shared" si="22"/>
        <v>0</v>
      </c>
    </row>
    <row r="236" spans="1:31" x14ac:dyDescent="0.25">
      <c r="A236" s="32"/>
      <c r="B236" s="31"/>
      <c r="C236" s="31"/>
      <c r="D236" s="31"/>
      <c r="E236" s="31"/>
      <c r="F236" s="31"/>
      <c r="G236" s="31"/>
      <c r="H236" s="31"/>
      <c r="I236" s="31"/>
      <c r="J236" s="31"/>
      <c r="K236" s="30"/>
      <c r="L236" s="30"/>
      <c r="M236" s="30"/>
      <c r="N236" s="30"/>
      <c r="O236" s="30"/>
      <c r="P236" s="30"/>
      <c r="Q236" s="30"/>
      <c r="R236" s="30"/>
      <c r="S236" s="30"/>
      <c r="T236" s="30"/>
      <c r="U236" s="30"/>
      <c r="V236" s="30"/>
      <c r="W236" s="33"/>
      <c r="X236" s="33"/>
      <c r="Y236" s="33"/>
      <c r="AC236" s="6">
        <f t="shared" si="20"/>
        <v>0</v>
      </c>
      <c r="AD236" s="6">
        <f t="shared" si="21"/>
        <v>0</v>
      </c>
      <c r="AE236" s="6">
        <f t="shared" si="22"/>
        <v>0</v>
      </c>
    </row>
    <row r="237" spans="1:31" x14ac:dyDescent="0.25">
      <c r="A237" s="32"/>
      <c r="B237" s="31"/>
      <c r="C237" s="31"/>
      <c r="D237" s="31"/>
      <c r="E237" s="31"/>
      <c r="F237" s="31"/>
      <c r="G237" s="31"/>
      <c r="H237" s="31"/>
      <c r="I237" s="31"/>
      <c r="J237" s="31"/>
      <c r="K237" s="30"/>
      <c r="L237" s="30"/>
      <c r="M237" s="30"/>
      <c r="N237" s="30"/>
      <c r="O237" s="30"/>
      <c r="P237" s="30"/>
      <c r="Q237" s="30"/>
      <c r="R237" s="30"/>
      <c r="S237" s="30"/>
      <c r="T237" s="30"/>
      <c r="U237" s="30"/>
      <c r="V237" s="30"/>
      <c r="W237" s="33"/>
      <c r="X237" s="33"/>
      <c r="Y237" s="33"/>
      <c r="AC237" s="6">
        <f t="shared" si="20"/>
        <v>0</v>
      </c>
      <c r="AD237" s="6">
        <f t="shared" si="21"/>
        <v>0</v>
      </c>
      <c r="AE237" s="6">
        <f t="shared" si="22"/>
        <v>0</v>
      </c>
    </row>
    <row r="238" spans="1:31" x14ac:dyDescent="0.25">
      <c r="A238" s="32"/>
      <c r="B238" s="31"/>
      <c r="C238" s="31"/>
      <c r="D238" s="31"/>
      <c r="E238" s="31"/>
      <c r="F238" s="31"/>
      <c r="G238" s="31"/>
      <c r="H238" s="31"/>
      <c r="I238" s="31"/>
      <c r="J238" s="31"/>
      <c r="K238" s="30"/>
      <c r="L238" s="30"/>
      <c r="M238" s="30"/>
      <c r="N238" s="30"/>
      <c r="O238" s="30"/>
      <c r="P238" s="30"/>
      <c r="Q238" s="30"/>
      <c r="R238" s="30"/>
      <c r="S238" s="30"/>
      <c r="T238" s="30"/>
      <c r="U238" s="30"/>
      <c r="V238" s="30"/>
      <c r="W238" s="33"/>
      <c r="X238" s="33"/>
      <c r="Y238" s="33"/>
      <c r="AC238" s="6">
        <f t="shared" si="20"/>
        <v>0</v>
      </c>
      <c r="AD238" s="6">
        <f t="shared" si="21"/>
        <v>0</v>
      </c>
      <c r="AE238" s="6">
        <f t="shared" si="22"/>
        <v>0</v>
      </c>
    </row>
    <row r="239" spans="1:31" x14ac:dyDescent="0.25">
      <c r="A239" s="32"/>
      <c r="B239" s="31"/>
      <c r="C239" s="31"/>
      <c r="D239" s="31"/>
      <c r="E239" s="31"/>
      <c r="F239" s="31"/>
      <c r="G239" s="31"/>
      <c r="H239" s="31"/>
      <c r="I239" s="31"/>
      <c r="J239" s="31"/>
      <c r="K239" s="30"/>
      <c r="L239" s="30"/>
      <c r="M239" s="30"/>
      <c r="N239" s="30"/>
      <c r="O239" s="30"/>
      <c r="P239" s="30"/>
      <c r="Q239" s="30"/>
      <c r="R239" s="30"/>
      <c r="S239" s="30"/>
      <c r="T239" s="30"/>
      <c r="U239" s="30"/>
      <c r="V239" s="30"/>
      <c r="W239" s="33"/>
      <c r="X239" s="33"/>
      <c r="Y239" s="33"/>
      <c r="AC239" s="6">
        <f t="shared" si="20"/>
        <v>0</v>
      </c>
      <c r="AD239" s="6">
        <f t="shared" si="21"/>
        <v>0</v>
      </c>
      <c r="AE239" s="6">
        <f t="shared" si="22"/>
        <v>0</v>
      </c>
    </row>
    <row r="240" spans="1:31" x14ac:dyDescent="0.25">
      <c r="A240" s="32"/>
      <c r="B240" s="31"/>
      <c r="C240" s="31"/>
      <c r="D240" s="31"/>
      <c r="E240" s="31"/>
      <c r="F240" s="31"/>
      <c r="G240" s="31"/>
      <c r="H240" s="31"/>
      <c r="I240" s="31"/>
      <c r="J240" s="31"/>
      <c r="K240" s="30"/>
      <c r="L240" s="30"/>
      <c r="M240" s="30"/>
      <c r="N240" s="30"/>
      <c r="O240" s="30"/>
      <c r="P240" s="30"/>
      <c r="Q240" s="30"/>
      <c r="R240" s="30"/>
      <c r="S240" s="30"/>
      <c r="T240" s="30"/>
      <c r="U240" s="30"/>
      <c r="V240" s="30"/>
      <c r="W240" s="33"/>
      <c r="X240" s="33"/>
      <c r="Y240" s="33"/>
      <c r="AC240" s="6">
        <f t="shared" si="20"/>
        <v>0</v>
      </c>
      <c r="AD240" s="6">
        <f t="shared" si="21"/>
        <v>0</v>
      </c>
      <c r="AE240" s="6">
        <f t="shared" si="22"/>
        <v>0</v>
      </c>
    </row>
    <row r="241" spans="1:31" x14ac:dyDescent="0.25">
      <c r="A241" s="32"/>
      <c r="B241" s="31"/>
      <c r="C241" s="31"/>
      <c r="D241" s="31"/>
      <c r="E241" s="31"/>
      <c r="F241" s="31"/>
      <c r="G241" s="31"/>
      <c r="H241" s="31"/>
      <c r="I241" s="31"/>
      <c r="J241" s="31"/>
      <c r="K241" s="30"/>
      <c r="L241" s="30"/>
      <c r="M241" s="30"/>
      <c r="N241" s="30"/>
      <c r="O241" s="30"/>
      <c r="P241" s="30"/>
      <c r="Q241" s="30"/>
      <c r="R241" s="30"/>
      <c r="S241" s="30"/>
      <c r="T241" s="30"/>
      <c r="U241" s="30"/>
      <c r="V241" s="30"/>
      <c r="W241" s="33"/>
      <c r="X241" s="33"/>
      <c r="Y241" s="33"/>
      <c r="AC241" s="6">
        <f t="shared" si="20"/>
        <v>0</v>
      </c>
      <c r="AD241" s="6">
        <f t="shared" si="21"/>
        <v>0</v>
      </c>
      <c r="AE241" s="6">
        <f t="shared" si="22"/>
        <v>0</v>
      </c>
    </row>
    <row r="242" spans="1:31" x14ac:dyDescent="0.25">
      <c r="A242" s="32"/>
      <c r="B242" s="31"/>
      <c r="C242" s="31"/>
      <c r="D242" s="31"/>
      <c r="E242" s="31"/>
      <c r="F242" s="31"/>
      <c r="G242" s="31"/>
      <c r="H242" s="31"/>
      <c r="I242" s="31"/>
      <c r="J242" s="31"/>
      <c r="K242" s="30"/>
      <c r="L242" s="30"/>
      <c r="M242" s="30"/>
      <c r="N242" s="30"/>
      <c r="O242" s="30"/>
      <c r="P242" s="30"/>
      <c r="Q242" s="30"/>
      <c r="R242" s="30"/>
      <c r="S242" s="30"/>
      <c r="T242" s="30"/>
      <c r="U242" s="30"/>
      <c r="V242" s="30"/>
      <c r="W242" s="33"/>
      <c r="X242" s="33"/>
      <c r="Y242" s="33"/>
      <c r="AC242" s="6">
        <f t="shared" si="20"/>
        <v>0</v>
      </c>
      <c r="AD242" s="6">
        <f t="shared" si="21"/>
        <v>0</v>
      </c>
      <c r="AE242" s="6">
        <f t="shared" si="22"/>
        <v>0</v>
      </c>
    </row>
    <row r="243" spans="1:31" x14ac:dyDescent="0.25">
      <c r="A243" s="32"/>
      <c r="B243" s="31"/>
      <c r="C243" s="31"/>
      <c r="D243" s="31"/>
      <c r="E243" s="31"/>
      <c r="F243" s="31"/>
      <c r="G243" s="31"/>
      <c r="H243" s="31"/>
      <c r="I243" s="31"/>
      <c r="J243" s="31"/>
      <c r="K243" s="30"/>
      <c r="L243" s="30"/>
      <c r="M243" s="30"/>
      <c r="N243" s="30"/>
      <c r="O243" s="30"/>
      <c r="P243" s="30"/>
      <c r="Q243" s="30"/>
      <c r="R243" s="30"/>
      <c r="S243" s="30"/>
      <c r="T243" s="30"/>
      <c r="U243" s="30"/>
      <c r="V243" s="30"/>
      <c r="W243" s="33"/>
      <c r="X243" s="33"/>
      <c r="Y243" s="33"/>
      <c r="AC243" s="6">
        <f t="shared" si="20"/>
        <v>0</v>
      </c>
      <c r="AD243" s="6">
        <f t="shared" si="21"/>
        <v>0</v>
      </c>
      <c r="AE243" s="6">
        <f t="shared" si="22"/>
        <v>0</v>
      </c>
    </row>
    <row r="244" spans="1:31" x14ac:dyDescent="0.25">
      <c r="A244" s="32"/>
      <c r="B244" s="31"/>
      <c r="C244" s="31"/>
      <c r="D244" s="31"/>
      <c r="E244" s="31"/>
      <c r="F244" s="31"/>
      <c r="G244" s="31"/>
      <c r="H244" s="31"/>
      <c r="I244" s="31"/>
      <c r="J244" s="31"/>
      <c r="K244" s="30"/>
      <c r="L244" s="30"/>
      <c r="M244" s="30"/>
      <c r="N244" s="30"/>
      <c r="O244" s="30"/>
      <c r="P244" s="30"/>
      <c r="Q244" s="30"/>
      <c r="R244" s="30"/>
      <c r="S244" s="30"/>
      <c r="T244" s="30"/>
      <c r="U244" s="30"/>
      <c r="V244" s="30"/>
      <c r="W244" s="33"/>
      <c r="X244" s="33"/>
      <c r="Y244" s="33"/>
      <c r="AC244" s="6">
        <f t="shared" si="20"/>
        <v>0</v>
      </c>
      <c r="AD244" s="6">
        <f t="shared" si="21"/>
        <v>0</v>
      </c>
      <c r="AE244" s="6">
        <f t="shared" si="22"/>
        <v>0</v>
      </c>
    </row>
    <row r="245" spans="1:31" x14ac:dyDescent="0.25">
      <c r="A245" s="32"/>
      <c r="B245" s="31"/>
      <c r="C245" s="31"/>
      <c r="D245" s="31"/>
      <c r="E245" s="31"/>
      <c r="F245" s="31"/>
      <c r="G245" s="31"/>
      <c r="H245" s="31"/>
      <c r="I245" s="31"/>
      <c r="J245" s="31"/>
      <c r="K245" s="30"/>
      <c r="L245" s="30"/>
      <c r="M245" s="30"/>
      <c r="N245" s="30"/>
      <c r="O245" s="30"/>
      <c r="P245" s="30"/>
      <c r="Q245" s="30"/>
      <c r="R245" s="30"/>
      <c r="S245" s="30"/>
      <c r="T245" s="30"/>
      <c r="U245" s="30"/>
      <c r="V245" s="30"/>
      <c r="W245" s="33"/>
      <c r="X245" s="33"/>
      <c r="Y245" s="33"/>
      <c r="AC245" s="6">
        <f t="shared" si="20"/>
        <v>0</v>
      </c>
      <c r="AD245" s="6">
        <f t="shared" si="21"/>
        <v>0</v>
      </c>
      <c r="AE245" s="6">
        <f t="shared" si="22"/>
        <v>0</v>
      </c>
    </row>
    <row r="246" spans="1:31" x14ac:dyDescent="0.25">
      <c r="A246" s="32"/>
      <c r="B246" s="31"/>
      <c r="C246" s="31"/>
      <c r="D246" s="31"/>
      <c r="E246" s="31"/>
      <c r="F246" s="31"/>
      <c r="G246" s="31"/>
      <c r="H246" s="31"/>
      <c r="I246" s="31"/>
      <c r="J246" s="31"/>
      <c r="K246" s="30"/>
      <c r="L246" s="30"/>
      <c r="M246" s="30"/>
      <c r="N246" s="30"/>
      <c r="O246" s="30"/>
      <c r="P246" s="30"/>
      <c r="Q246" s="30"/>
      <c r="R246" s="30"/>
      <c r="S246" s="30"/>
      <c r="T246" s="30"/>
      <c r="U246" s="30"/>
      <c r="V246" s="30"/>
      <c r="W246" s="33"/>
      <c r="X246" s="33"/>
      <c r="Y246" s="33"/>
      <c r="AC246" s="6">
        <f t="shared" si="20"/>
        <v>0</v>
      </c>
      <c r="AD246" s="6">
        <f t="shared" si="21"/>
        <v>0</v>
      </c>
      <c r="AE246" s="6">
        <f t="shared" si="22"/>
        <v>0</v>
      </c>
    </row>
    <row r="247" spans="1:31" x14ac:dyDescent="0.25">
      <c r="A247" s="32"/>
      <c r="B247" s="31"/>
      <c r="C247" s="31"/>
      <c r="D247" s="31"/>
      <c r="E247" s="31"/>
      <c r="F247" s="31"/>
      <c r="G247" s="31"/>
      <c r="H247" s="31"/>
      <c r="I247" s="31"/>
      <c r="J247" s="31"/>
      <c r="K247" s="30"/>
      <c r="L247" s="30"/>
      <c r="M247" s="30"/>
      <c r="N247" s="30"/>
      <c r="O247" s="30"/>
      <c r="P247" s="30"/>
      <c r="Q247" s="30"/>
      <c r="R247" s="30"/>
      <c r="S247" s="30"/>
      <c r="T247" s="30"/>
      <c r="U247" s="30"/>
      <c r="V247" s="30"/>
      <c r="W247" s="33"/>
      <c r="X247" s="33"/>
      <c r="Y247" s="33"/>
      <c r="AC247" s="6">
        <f t="shared" si="20"/>
        <v>0</v>
      </c>
      <c r="AD247" s="6">
        <f t="shared" si="21"/>
        <v>0</v>
      </c>
      <c r="AE247" s="6">
        <f t="shared" si="22"/>
        <v>0</v>
      </c>
    </row>
    <row r="248" spans="1:31" x14ac:dyDescent="0.25">
      <c r="A248" s="32"/>
      <c r="B248" s="31"/>
      <c r="C248" s="31"/>
      <c r="D248" s="31"/>
      <c r="E248" s="31"/>
      <c r="F248" s="31"/>
      <c r="G248" s="31"/>
      <c r="H248" s="31"/>
      <c r="I248" s="31"/>
      <c r="J248" s="31"/>
      <c r="K248" s="30"/>
      <c r="L248" s="30"/>
      <c r="M248" s="30"/>
      <c r="N248" s="30"/>
      <c r="O248" s="30"/>
      <c r="P248" s="30"/>
      <c r="Q248" s="30"/>
      <c r="R248" s="30"/>
      <c r="S248" s="30"/>
      <c r="T248" s="30"/>
      <c r="U248" s="30"/>
      <c r="V248" s="30"/>
      <c r="W248" s="33"/>
      <c r="X248" s="33"/>
      <c r="Y248" s="33"/>
      <c r="AC248" s="6">
        <f t="shared" si="20"/>
        <v>0</v>
      </c>
      <c r="AD248" s="6">
        <f t="shared" si="21"/>
        <v>0</v>
      </c>
      <c r="AE248" s="6">
        <f t="shared" si="22"/>
        <v>0</v>
      </c>
    </row>
    <row r="249" spans="1:31" x14ac:dyDescent="0.25">
      <c r="A249" s="32"/>
      <c r="B249" s="31"/>
      <c r="C249" s="31"/>
      <c r="D249" s="31"/>
      <c r="E249" s="31"/>
      <c r="F249" s="31"/>
      <c r="G249" s="31"/>
      <c r="H249" s="31"/>
      <c r="I249" s="31"/>
      <c r="J249" s="31"/>
      <c r="K249" s="30"/>
      <c r="L249" s="30"/>
      <c r="M249" s="30"/>
      <c r="N249" s="30"/>
      <c r="O249" s="30"/>
      <c r="P249" s="30"/>
      <c r="Q249" s="30"/>
      <c r="R249" s="30"/>
      <c r="S249" s="30"/>
      <c r="T249" s="30"/>
      <c r="U249" s="30"/>
      <c r="V249" s="30"/>
      <c r="W249" s="33"/>
      <c r="X249" s="33"/>
      <c r="Y249" s="33"/>
      <c r="AC249" s="6">
        <f t="shared" si="20"/>
        <v>0</v>
      </c>
      <c r="AD249" s="6">
        <f t="shared" si="21"/>
        <v>0</v>
      </c>
      <c r="AE249" s="6">
        <f t="shared" si="22"/>
        <v>0</v>
      </c>
    </row>
    <row r="250" spans="1:31" x14ac:dyDescent="0.25">
      <c r="A250" s="32"/>
      <c r="B250" s="31"/>
      <c r="C250" s="31"/>
      <c r="D250" s="31"/>
      <c r="E250" s="31"/>
      <c r="F250" s="31"/>
      <c r="G250" s="31"/>
      <c r="H250" s="31"/>
      <c r="I250" s="31"/>
      <c r="J250" s="31"/>
      <c r="K250" s="30"/>
      <c r="L250" s="30"/>
      <c r="M250" s="30"/>
      <c r="N250" s="30"/>
      <c r="O250" s="30"/>
      <c r="P250" s="30"/>
      <c r="Q250" s="30"/>
      <c r="R250" s="30"/>
      <c r="S250" s="30"/>
      <c r="T250" s="30"/>
      <c r="U250" s="30"/>
      <c r="V250" s="30"/>
      <c r="W250" s="33"/>
      <c r="X250" s="33"/>
      <c r="Y250" s="33"/>
      <c r="AC250" s="6">
        <f t="shared" si="20"/>
        <v>0</v>
      </c>
      <c r="AD250" s="6">
        <f t="shared" si="21"/>
        <v>0</v>
      </c>
      <c r="AE250" s="6">
        <f t="shared" si="22"/>
        <v>0</v>
      </c>
    </row>
    <row r="251" spans="1:31" x14ac:dyDescent="0.25">
      <c r="A251" s="32"/>
      <c r="B251" s="31"/>
      <c r="C251" s="31"/>
      <c r="D251" s="31"/>
      <c r="E251" s="31"/>
      <c r="F251" s="31"/>
      <c r="G251" s="31"/>
      <c r="H251" s="31"/>
      <c r="I251" s="31"/>
      <c r="J251" s="31"/>
      <c r="K251" s="30"/>
      <c r="L251" s="30"/>
      <c r="M251" s="30"/>
      <c r="N251" s="30"/>
      <c r="O251" s="30"/>
      <c r="P251" s="30"/>
      <c r="Q251" s="30"/>
      <c r="R251" s="30"/>
      <c r="S251" s="30"/>
      <c r="T251" s="30"/>
      <c r="U251" s="30"/>
      <c r="V251" s="30"/>
      <c r="W251" s="33"/>
      <c r="X251" s="33"/>
      <c r="Y251" s="33"/>
      <c r="AC251" s="6">
        <f t="shared" si="20"/>
        <v>0</v>
      </c>
      <c r="AD251" s="6">
        <f t="shared" si="21"/>
        <v>0</v>
      </c>
      <c r="AE251" s="6">
        <f t="shared" si="22"/>
        <v>0</v>
      </c>
    </row>
    <row r="252" spans="1:31" x14ac:dyDescent="0.25">
      <c r="A252" s="32"/>
      <c r="B252" s="31"/>
      <c r="C252" s="31"/>
      <c r="D252" s="31"/>
      <c r="E252" s="31"/>
      <c r="F252" s="31"/>
      <c r="G252" s="31"/>
      <c r="H252" s="31"/>
      <c r="I252" s="31"/>
      <c r="J252" s="31"/>
      <c r="K252" s="30"/>
      <c r="L252" s="30"/>
      <c r="M252" s="30"/>
      <c r="N252" s="30"/>
      <c r="O252" s="30"/>
      <c r="P252" s="30"/>
      <c r="Q252" s="30"/>
      <c r="R252" s="30"/>
      <c r="S252" s="30"/>
      <c r="T252" s="30"/>
      <c r="U252" s="30"/>
      <c r="V252" s="30"/>
      <c r="W252" s="33"/>
      <c r="X252" s="33"/>
      <c r="Y252" s="33"/>
      <c r="AC252" s="6">
        <f t="shared" si="20"/>
        <v>0</v>
      </c>
      <c r="AD252" s="6">
        <f t="shared" si="21"/>
        <v>0</v>
      </c>
      <c r="AE252" s="6">
        <f t="shared" si="22"/>
        <v>0</v>
      </c>
    </row>
    <row r="253" spans="1:31" x14ac:dyDescent="0.25">
      <c r="A253" s="32"/>
      <c r="B253" s="31"/>
      <c r="C253" s="31"/>
      <c r="D253" s="31"/>
      <c r="E253" s="31"/>
      <c r="F253" s="31"/>
      <c r="G253" s="31"/>
      <c r="H253" s="31"/>
      <c r="I253" s="31"/>
      <c r="J253" s="31"/>
      <c r="K253" s="30"/>
      <c r="L253" s="30"/>
      <c r="M253" s="30"/>
      <c r="N253" s="30"/>
      <c r="O253" s="30"/>
      <c r="P253" s="30"/>
      <c r="Q253" s="30"/>
      <c r="R253" s="30"/>
      <c r="S253" s="30"/>
      <c r="T253" s="30"/>
      <c r="U253" s="30"/>
      <c r="V253" s="30"/>
      <c r="W253" s="33"/>
      <c r="X253" s="33"/>
      <c r="Y253" s="33"/>
      <c r="AC253" s="6">
        <f t="shared" si="20"/>
        <v>0</v>
      </c>
      <c r="AD253" s="6">
        <f t="shared" si="21"/>
        <v>0</v>
      </c>
      <c r="AE253" s="6">
        <f t="shared" si="22"/>
        <v>0</v>
      </c>
    </row>
    <row r="254" spans="1:31" x14ac:dyDescent="0.25">
      <c r="A254" s="32"/>
      <c r="B254" s="31"/>
      <c r="C254" s="31"/>
      <c r="D254" s="31"/>
      <c r="E254" s="31"/>
      <c r="F254" s="31"/>
      <c r="G254" s="31"/>
      <c r="H254" s="31"/>
      <c r="I254" s="31"/>
      <c r="J254" s="31"/>
      <c r="K254" s="30"/>
      <c r="L254" s="30"/>
      <c r="M254" s="30"/>
      <c r="N254" s="30"/>
      <c r="O254" s="30"/>
      <c r="P254" s="30"/>
      <c r="Q254" s="30"/>
      <c r="R254" s="30"/>
      <c r="S254" s="30"/>
      <c r="T254" s="30"/>
      <c r="U254" s="30"/>
      <c r="V254" s="30"/>
      <c r="W254" s="33"/>
      <c r="X254" s="33"/>
      <c r="Y254" s="33"/>
      <c r="AC254" s="6">
        <f t="shared" si="20"/>
        <v>0</v>
      </c>
      <c r="AD254" s="6">
        <f t="shared" si="21"/>
        <v>0</v>
      </c>
      <c r="AE254" s="6">
        <f t="shared" si="22"/>
        <v>0</v>
      </c>
    </row>
    <row r="255" spans="1:31" x14ac:dyDescent="0.25">
      <c r="A255" s="32"/>
      <c r="B255" s="31"/>
      <c r="C255" s="31"/>
      <c r="D255" s="31"/>
      <c r="E255" s="31"/>
      <c r="F255" s="31"/>
      <c r="G255" s="31"/>
      <c r="H255" s="31"/>
      <c r="I255" s="31"/>
      <c r="J255" s="31"/>
      <c r="K255" s="30"/>
      <c r="L255" s="30"/>
      <c r="M255" s="30"/>
      <c r="N255" s="30"/>
      <c r="O255" s="30"/>
      <c r="P255" s="30"/>
      <c r="Q255" s="30"/>
      <c r="R255" s="30"/>
      <c r="S255" s="30"/>
      <c r="T255" s="30"/>
      <c r="U255" s="30"/>
      <c r="V255" s="30"/>
      <c r="W255" s="33"/>
      <c r="X255" s="33"/>
      <c r="Y255" s="33"/>
      <c r="AC255" s="6">
        <f t="shared" si="20"/>
        <v>0</v>
      </c>
      <c r="AD255" s="6">
        <f t="shared" si="21"/>
        <v>0</v>
      </c>
      <c r="AE255" s="6">
        <f t="shared" si="22"/>
        <v>0</v>
      </c>
    </row>
    <row r="256" spans="1:31" x14ac:dyDescent="0.25">
      <c r="A256" s="32"/>
      <c r="B256" s="31"/>
      <c r="C256" s="31"/>
      <c r="D256" s="31"/>
      <c r="E256" s="31"/>
      <c r="F256" s="31"/>
      <c r="G256" s="31"/>
      <c r="H256" s="31"/>
      <c r="I256" s="31"/>
      <c r="J256" s="31"/>
      <c r="K256" s="30"/>
      <c r="L256" s="30"/>
      <c r="M256" s="30"/>
      <c r="N256" s="30"/>
      <c r="O256" s="30"/>
      <c r="P256" s="30"/>
      <c r="Q256" s="30"/>
      <c r="R256" s="30"/>
      <c r="S256" s="30"/>
      <c r="T256" s="30"/>
      <c r="U256" s="30"/>
      <c r="V256" s="30"/>
      <c r="W256" s="33"/>
      <c r="X256" s="33"/>
      <c r="Y256" s="33"/>
      <c r="AC256" s="6">
        <f t="shared" si="20"/>
        <v>0</v>
      </c>
      <c r="AD256" s="6">
        <f t="shared" si="21"/>
        <v>0</v>
      </c>
      <c r="AE256" s="6">
        <f t="shared" si="22"/>
        <v>0</v>
      </c>
    </row>
    <row r="257" spans="1:31" x14ac:dyDescent="0.25">
      <c r="A257" s="32"/>
      <c r="B257" s="31"/>
      <c r="C257" s="31"/>
      <c r="D257" s="31"/>
      <c r="E257" s="31"/>
      <c r="F257" s="31"/>
      <c r="G257" s="31"/>
      <c r="H257" s="31"/>
      <c r="I257" s="31"/>
      <c r="J257" s="31"/>
      <c r="K257" s="30"/>
      <c r="L257" s="30"/>
      <c r="M257" s="30"/>
      <c r="N257" s="30"/>
      <c r="O257" s="30"/>
      <c r="P257" s="30"/>
      <c r="Q257" s="30"/>
      <c r="R257" s="30"/>
      <c r="S257" s="30"/>
      <c r="T257" s="30"/>
      <c r="U257" s="30"/>
      <c r="V257" s="30"/>
      <c r="W257" s="33"/>
      <c r="X257" s="33"/>
      <c r="Y257" s="33"/>
      <c r="AC257" s="6">
        <f t="shared" si="20"/>
        <v>0</v>
      </c>
      <c r="AD257" s="6">
        <f t="shared" si="21"/>
        <v>0</v>
      </c>
      <c r="AE257" s="6">
        <f t="shared" si="22"/>
        <v>0</v>
      </c>
    </row>
    <row r="258" spans="1:31" x14ac:dyDescent="0.25">
      <c r="A258" s="32"/>
      <c r="B258" s="31"/>
      <c r="C258" s="31"/>
      <c r="D258" s="31"/>
      <c r="E258" s="31"/>
      <c r="F258" s="31"/>
      <c r="G258" s="31"/>
      <c r="H258" s="31"/>
      <c r="I258" s="31"/>
      <c r="J258" s="31"/>
      <c r="K258" s="30"/>
      <c r="L258" s="30"/>
      <c r="M258" s="30"/>
      <c r="N258" s="30"/>
      <c r="O258" s="30"/>
      <c r="P258" s="30"/>
      <c r="Q258" s="30"/>
      <c r="R258" s="30"/>
      <c r="S258" s="30"/>
      <c r="T258" s="30"/>
      <c r="U258" s="30"/>
      <c r="V258" s="30"/>
      <c r="W258" s="33"/>
      <c r="X258" s="33"/>
      <c r="Y258" s="33"/>
      <c r="AC258" s="6">
        <f t="shared" si="20"/>
        <v>0</v>
      </c>
      <c r="AD258" s="6">
        <f t="shared" si="21"/>
        <v>0</v>
      </c>
      <c r="AE258" s="6">
        <f t="shared" si="22"/>
        <v>0</v>
      </c>
    </row>
    <row r="259" spans="1:31" x14ac:dyDescent="0.25">
      <c r="A259" s="32"/>
      <c r="B259" s="31"/>
      <c r="C259" s="31"/>
      <c r="D259" s="31"/>
      <c r="E259" s="31"/>
      <c r="F259" s="31"/>
      <c r="G259" s="31"/>
      <c r="H259" s="31"/>
      <c r="I259" s="31"/>
      <c r="J259" s="31"/>
      <c r="K259" s="30"/>
      <c r="L259" s="30"/>
      <c r="M259" s="30"/>
      <c r="N259" s="30"/>
      <c r="O259" s="30"/>
      <c r="P259" s="30"/>
      <c r="Q259" s="30"/>
      <c r="R259" s="30"/>
      <c r="S259" s="30"/>
      <c r="T259" s="30"/>
      <c r="U259" s="30"/>
      <c r="V259" s="30"/>
      <c r="W259" s="33"/>
      <c r="X259" s="33"/>
      <c r="Y259" s="33"/>
      <c r="AC259" s="6">
        <f t="shared" ref="AC259:AC322" si="23">SUMIF(AA:AA,AB259,X:X)</f>
        <v>0</v>
      </c>
      <c r="AD259" s="6">
        <f t="shared" ref="AD259:AD322" si="24">SUMIF(AA:AA,AB259,W:W)</f>
        <v>0</v>
      </c>
      <c r="AE259" s="6">
        <f t="shared" ref="AE259:AE322" si="25">SUMIF(AA:AA,AB259,Y:Y)</f>
        <v>0</v>
      </c>
    </row>
    <row r="260" spans="1:31" x14ac:dyDescent="0.25">
      <c r="A260" s="32"/>
      <c r="B260" s="31"/>
      <c r="C260" s="31"/>
      <c r="D260" s="31"/>
      <c r="E260" s="31"/>
      <c r="F260" s="31"/>
      <c r="G260" s="31"/>
      <c r="H260" s="31"/>
      <c r="I260" s="31"/>
      <c r="J260" s="31"/>
      <c r="K260" s="30"/>
      <c r="L260" s="30"/>
      <c r="M260" s="30"/>
      <c r="N260" s="30"/>
      <c r="O260" s="30"/>
      <c r="P260" s="30"/>
      <c r="Q260" s="30"/>
      <c r="R260" s="30"/>
      <c r="S260" s="30"/>
      <c r="T260" s="30"/>
      <c r="U260" s="30"/>
      <c r="V260" s="30"/>
      <c r="W260" s="33"/>
      <c r="X260" s="33"/>
      <c r="Y260" s="33"/>
      <c r="AC260" s="6">
        <f t="shared" si="23"/>
        <v>0</v>
      </c>
      <c r="AD260" s="6">
        <f t="shared" si="24"/>
        <v>0</v>
      </c>
      <c r="AE260" s="6">
        <f t="shared" si="25"/>
        <v>0</v>
      </c>
    </row>
    <row r="261" spans="1:31" x14ac:dyDescent="0.25">
      <c r="A261" s="32"/>
      <c r="B261" s="31"/>
      <c r="C261" s="31"/>
      <c r="D261" s="31"/>
      <c r="E261" s="31"/>
      <c r="F261" s="31"/>
      <c r="G261" s="31"/>
      <c r="H261" s="31"/>
      <c r="I261" s="31"/>
      <c r="J261" s="31"/>
      <c r="K261" s="30"/>
      <c r="L261" s="30"/>
      <c r="M261" s="30"/>
      <c r="N261" s="30"/>
      <c r="O261" s="30"/>
      <c r="P261" s="30"/>
      <c r="Q261" s="30"/>
      <c r="R261" s="30"/>
      <c r="S261" s="30"/>
      <c r="T261" s="30"/>
      <c r="U261" s="30"/>
      <c r="V261" s="30"/>
      <c r="W261" s="33"/>
      <c r="X261" s="33"/>
      <c r="Y261" s="33"/>
      <c r="AC261" s="6">
        <f t="shared" si="23"/>
        <v>0</v>
      </c>
      <c r="AD261" s="6">
        <f t="shared" si="24"/>
        <v>0</v>
      </c>
      <c r="AE261" s="6">
        <f t="shared" si="25"/>
        <v>0</v>
      </c>
    </row>
    <row r="262" spans="1:31" x14ac:dyDescent="0.25">
      <c r="A262" s="32"/>
      <c r="B262" s="31"/>
      <c r="C262" s="31"/>
      <c r="D262" s="31"/>
      <c r="E262" s="31"/>
      <c r="F262" s="31"/>
      <c r="G262" s="31"/>
      <c r="H262" s="31"/>
      <c r="I262" s="31"/>
      <c r="J262" s="31"/>
      <c r="K262" s="30"/>
      <c r="L262" s="30"/>
      <c r="M262" s="30"/>
      <c r="N262" s="30"/>
      <c r="O262" s="30"/>
      <c r="P262" s="30"/>
      <c r="Q262" s="30"/>
      <c r="R262" s="30"/>
      <c r="S262" s="30"/>
      <c r="T262" s="30"/>
      <c r="U262" s="30"/>
      <c r="V262" s="30"/>
      <c r="W262" s="33"/>
      <c r="X262" s="33"/>
      <c r="Y262" s="33"/>
      <c r="AC262" s="6">
        <f t="shared" si="23"/>
        <v>0</v>
      </c>
      <c r="AD262" s="6">
        <f t="shared" si="24"/>
        <v>0</v>
      </c>
      <c r="AE262" s="6">
        <f t="shared" si="25"/>
        <v>0</v>
      </c>
    </row>
    <row r="263" spans="1:31" x14ac:dyDescent="0.25">
      <c r="A263" s="32"/>
      <c r="B263" s="31"/>
      <c r="C263" s="31"/>
      <c r="D263" s="31"/>
      <c r="E263" s="31"/>
      <c r="F263" s="31"/>
      <c r="G263" s="31"/>
      <c r="H263" s="31"/>
      <c r="I263" s="31"/>
      <c r="J263" s="31"/>
      <c r="K263" s="30"/>
      <c r="L263" s="30"/>
      <c r="M263" s="30"/>
      <c r="N263" s="30"/>
      <c r="O263" s="30"/>
      <c r="P263" s="30"/>
      <c r="Q263" s="30"/>
      <c r="R263" s="30"/>
      <c r="S263" s="30"/>
      <c r="T263" s="30"/>
      <c r="U263" s="30"/>
      <c r="V263" s="30"/>
      <c r="W263" s="33"/>
      <c r="X263" s="33"/>
      <c r="Y263" s="33"/>
      <c r="AC263" s="6">
        <f t="shared" si="23"/>
        <v>0</v>
      </c>
      <c r="AD263" s="6">
        <f t="shared" si="24"/>
        <v>0</v>
      </c>
      <c r="AE263" s="6">
        <f t="shared" si="25"/>
        <v>0</v>
      </c>
    </row>
    <row r="264" spans="1:31" x14ac:dyDescent="0.25">
      <c r="A264" s="32"/>
      <c r="B264" s="31"/>
      <c r="C264" s="31"/>
      <c r="D264" s="31"/>
      <c r="E264" s="31"/>
      <c r="F264" s="31"/>
      <c r="G264" s="31"/>
      <c r="H264" s="31"/>
      <c r="I264" s="31"/>
      <c r="J264" s="31"/>
      <c r="K264" s="30"/>
      <c r="L264" s="30"/>
      <c r="M264" s="30"/>
      <c r="N264" s="30"/>
      <c r="O264" s="30"/>
      <c r="P264" s="30"/>
      <c r="Q264" s="30"/>
      <c r="R264" s="30"/>
      <c r="S264" s="30"/>
      <c r="T264" s="30"/>
      <c r="U264" s="30"/>
      <c r="V264" s="30"/>
      <c r="W264" s="33"/>
      <c r="X264" s="33"/>
      <c r="Y264" s="33"/>
      <c r="AC264" s="6">
        <f t="shared" si="23"/>
        <v>0</v>
      </c>
      <c r="AD264" s="6">
        <f t="shared" si="24"/>
        <v>0</v>
      </c>
      <c r="AE264" s="6">
        <f t="shared" si="25"/>
        <v>0</v>
      </c>
    </row>
    <row r="265" spans="1:31" x14ac:dyDescent="0.25">
      <c r="A265" s="32"/>
      <c r="B265" s="31"/>
      <c r="C265" s="31"/>
      <c r="D265" s="31"/>
      <c r="E265" s="31"/>
      <c r="F265" s="31"/>
      <c r="G265" s="31"/>
      <c r="H265" s="31"/>
      <c r="I265" s="31"/>
      <c r="J265" s="31"/>
      <c r="K265" s="30"/>
      <c r="L265" s="30"/>
      <c r="M265" s="30"/>
      <c r="N265" s="30"/>
      <c r="O265" s="30"/>
      <c r="P265" s="30"/>
      <c r="Q265" s="30"/>
      <c r="R265" s="30"/>
      <c r="S265" s="30"/>
      <c r="T265" s="30"/>
      <c r="U265" s="30"/>
      <c r="V265" s="30"/>
      <c r="W265" s="33"/>
      <c r="X265" s="33"/>
      <c r="Y265" s="33"/>
      <c r="AC265" s="6">
        <f t="shared" si="23"/>
        <v>0</v>
      </c>
      <c r="AD265" s="6">
        <f t="shared" si="24"/>
        <v>0</v>
      </c>
      <c r="AE265" s="6">
        <f t="shared" si="25"/>
        <v>0</v>
      </c>
    </row>
    <row r="266" spans="1:31" x14ac:dyDescent="0.25">
      <c r="A266" s="32"/>
      <c r="B266" s="31"/>
      <c r="C266" s="31"/>
      <c r="D266" s="31"/>
      <c r="E266" s="31"/>
      <c r="F266" s="31"/>
      <c r="G266" s="31"/>
      <c r="H266" s="31"/>
      <c r="I266" s="31"/>
      <c r="J266" s="31"/>
      <c r="K266" s="30"/>
      <c r="L266" s="30"/>
      <c r="M266" s="30"/>
      <c r="N266" s="30"/>
      <c r="O266" s="30"/>
      <c r="P266" s="30"/>
      <c r="Q266" s="30"/>
      <c r="R266" s="30"/>
      <c r="S266" s="30"/>
      <c r="T266" s="30"/>
      <c r="U266" s="30"/>
      <c r="V266" s="30"/>
      <c r="W266" s="33"/>
      <c r="X266" s="33"/>
      <c r="Y266" s="33"/>
      <c r="AC266" s="6">
        <f t="shared" si="23"/>
        <v>0</v>
      </c>
      <c r="AD266" s="6">
        <f t="shared" si="24"/>
        <v>0</v>
      </c>
      <c r="AE266" s="6">
        <f t="shared" si="25"/>
        <v>0</v>
      </c>
    </row>
    <row r="267" spans="1:31" x14ac:dyDescent="0.25">
      <c r="A267" s="32"/>
      <c r="B267" s="31"/>
      <c r="C267" s="31"/>
      <c r="D267" s="31"/>
      <c r="E267" s="31"/>
      <c r="F267" s="31"/>
      <c r="G267" s="31"/>
      <c r="H267" s="31"/>
      <c r="I267" s="31"/>
      <c r="J267" s="31"/>
      <c r="K267" s="30"/>
      <c r="L267" s="30"/>
      <c r="M267" s="30"/>
      <c r="N267" s="30"/>
      <c r="O267" s="30"/>
      <c r="P267" s="30"/>
      <c r="Q267" s="30"/>
      <c r="R267" s="30"/>
      <c r="S267" s="30"/>
      <c r="T267" s="30"/>
      <c r="U267" s="30"/>
      <c r="V267" s="30"/>
      <c r="W267" s="33"/>
      <c r="X267" s="33"/>
      <c r="Y267" s="33"/>
      <c r="AC267" s="6">
        <f t="shared" si="23"/>
        <v>0</v>
      </c>
      <c r="AD267" s="6">
        <f t="shared" si="24"/>
        <v>0</v>
      </c>
      <c r="AE267" s="6">
        <f t="shared" si="25"/>
        <v>0</v>
      </c>
    </row>
    <row r="268" spans="1:31" x14ac:dyDescent="0.25">
      <c r="A268" s="32"/>
      <c r="B268" s="31"/>
      <c r="C268" s="31"/>
      <c r="D268" s="31"/>
      <c r="E268" s="31"/>
      <c r="F268" s="31"/>
      <c r="G268" s="31"/>
      <c r="H268" s="31"/>
      <c r="I268" s="31"/>
      <c r="J268" s="31"/>
      <c r="K268" s="30"/>
      <c r="L268" s="30"/>
      <c r="M268" s="30"/>
      <c r="N268" s="30"/>
      <c r="O268" s="30"/>
      <c r="P268" s="30"/>
      <c r="Q268" s="30"/>
      <c r="R268" s="30"/>
      <c r="S268" s="30"/>
      <c r="T268" s="30"/>
      <c r="U268" s="30"/>
      <c r="V268" s="30"/>
      <c r="W268" s="33"/>
      <c r="X268" s="33"/>
      <c r="Y268" s="33"/>
      <c r="AC268" s="6">
        <f t="shared" si="23"/>
        <v>0</v>
      </c>
      <c r="AD268" s="6">
        <f t="shared" si="24"/>
        <v>0</v>
      </c>
      <c r="AE268" s="6">
        <f t="shared" si="25"/>
        <v>0</v>
      </c>
    </row>
    <row r="269" spans="1:31" x14ac:dyDescent="0.25">
      <c r="A269" s="32"/>
      <c r="B269" s="31"/>
      <c r="C269" s="31"/>
      <c r="D269" s="31"/>
      <c r="E269" s="31"/>
      <c r="F269" s="31"/>
      <c r="G269" s="31"/>
      <c r="H269" s="31"/>
      <c r="I269" s="31"/>
      <c r="J269" s="31"/>
      <c r="K269" s="30"/>
      <c r="L269" s="30"/>
      <c r="M269" s="30"/>
      <c r="N269" s="30"/>
      <c r="O269" s="30"/>
      <c r="P269" s="30"/>
      <c r="Q269" s="30"/>
      <c r="R269" s="30"/>
      <c r="S269" s="30"/>
      <c r="T269" s="30"/>
      <c r="U269" s="30"/>
      <c r="V269" s="30"/>
      <c r="W269" s="33"/>
      <c r="X269" s="33"/>
      <c r="Y269" s="33"/>
      <c r="AC269" s="6">
        <f t="shared" si="23"/>
        <v>0</v>
      </c>
      <c r="AD269" s="6">
        <f t="shared" si="24"/>
        <v>0</v>
      </c>
      <c r="AE269" s="6">
        <f t="shared" si="25"/>
        <v>0</v>
      </c>
    </row>
    <row r="270" spans="1:31" x14ac:dyDescent="0.25">
      <c r="A270" s="32"/>
      <c r="B270" s="31"/>
      <c r="C270" s="31"/>
      <c r="D270" s="31"/>
      <c r="E270" s="31"/>
      <c r="F270" s="31"/>
      <c r="G270" s="31"/>
      <c r="H270" s="31"/>
      <c r="I270" s="31"/>
      <c r="J270" s="31"/>
      <c r="K270" s="30"/>
      <c r="L270" s="30"/>
      <c r="M270" s="30"/>
      <c r="N270" s="30"/>
      <c r="O270" s="30"/>
      <c r="P270" s="30"/>
      <c r="Q270" s="30"/>
      <c r="R270" s="30"/>
      <c r="S270" s="30"/>
      <c r="T270" s="30"/>
      <c r="U270" s="30"/>
      <c r="V270" s="30"/>
      <c r="W270" s="33"/>
      <c r="X270" s="33"/>
      <c r="Y270" s="33"/>
      <c r="AC270" s="6">
        <f t="shared" si="23"/>
        <v>0</v>
      </c>
      <c r="AD270" s="6">
        <f t="shared" si="24"/>
        <v>0</v>
      </c>
      <c r="AE270" s="6">
        <f t="shared" si="25"/>
        <v>0</v>
      </c>
    </row>
    <row r="271" spans="1:31" x14ac:dyDescent="0.25">
      <c r="A271" s="32"/>
      <c r="B271" s="31"/>
      <c r="C271" s="31"/>
      <c r="D271" s="31"/>
      <c r="E271" s="31"/>
      <c r="F271" s="31"/>
      <c r="G271" s="31"/>
      <c r="H271" s="31"/>
      <c r="I271" s="31"/>
      <c r="J271" s="31"/>
      <c r="K271" s="30"/>
      <c r="L271" s="30"/>
      <c r="M271" s="30"/>
      <c r="N271" s="30"/>
      <c r="O271" s="30"/>
      <c r="P271" s="30"/>
      <c r="Q271" s="30"/>
      <c r="R271" s="30"/>
      <c r="S271" s="30"/>
      <c r="T271" s="30"/>
      <c r="U271" s="30"/>
      <c r="V271" s="30"/>
      <c r="W271" s="33"/>
      <c r="X271" s="33"/>
      <c r="Y271" s="33"/>
      <c r="AC271" s="6">
        <f t="shared" si="23"/>
        <v>0</v>
      </c>
      <c r="AD271" s="6">
        <f t="shared" si="24"/>
        <v>0</v>
      </c>
      <c r="AE271" s="6">
        <f t="shared" si="25"/>
        <v>0</v>
      </c>
    </row>
    <row r="272" spans="1:31" x14ac:dyDescent="0.25">
      <c r="A272" s="32"/>
      <c r="B272" s="31"/>
      <c r="C272" s="31"/>
      <c r="D272" s="31"/>
      <c r="E272" s="31"/>
      <c r="F272" s="31"/>
      <c r="G272" s="31"/>
      <c r="H272" s="31"/>
      <c r="I272" s="31"/>
      <c r="J272" s="31"/>
      <c r="K272" s="30"/>
      <c r="L272" s="30"/>
      <c r="M272" s="30"/>
      <c r="N272" s="30"/>
      <c r="O272" s="30"/>
      <c r="P272" s="30"/>
      <c r="Q272" s="30"/>
      <c r="R272" s="30"/>
      <c r="S272" s="30"/>
      <c r="T272" s="30"/>
      <c r="U272" s="30"/>
      <c r="V272" s="30"/>
      <c r="W272" s="33"/>
      <c r="X272" s="33"/>
      <c r="Y272" s="33"/>
      <c r="AC272" s="6">
        <f t="shared" si="23"/>
        <v>0</v>
      </c>
      <c r="AD272" s="6">
        <f t="shared" si="24"/>
        <v>0</v>
      </c>
      <c r="AE272" s="6">
        <f t="shared" si="25"/>
        <v>0</v>
      </c>
    </row>
    <row r="273" spans="1:31" x14ac:dyDescent="0.25">
      <c r="A273" s="32"/>
      <c r="B273" s="31"/>
      <c r="C273" s="31"/>
      <c r="D273" s="31"/>
      <c r="E273" s="31"/>
      <c r="F273" s="31"/>
      <c r="G273" s="31"/>
      <c r="H273" s="31"/>
      <c r="I273" s="31"/>
      <c r="J273" s="31"/>
      <c r="K273" s="30"/>
      <c r="L273" s="30"/>
      <c r="M273" s="30"/>
      <c r="N273" s="30"/>
      <c r="O273" s="30"/>
      <c r="P273" s="30"/>
      <c r="Q273" s="30"/>
      <c r="R273" s="30"/>
      <c r="S273" s="30"/>
      <c r="T273" s="30"/>
      <c r="U273" s="30"/>
      <c r="V273" s="30"/>
      <c r="W273" s="33"/>
      <c r="X273" s="33"/>
      <c r="Y273" s="33"/>
      <c r="AC273" s="6">
        <f t="shared" si="23"/>
        <v>0</v>
      </c>
      <c r="AD273" s="6">
        <f t="shared" si="24"/>
        <v>0</v>
      </c>
      <c r="AE273" s="6">
        <f t="shared" si="25"/>
        <v>0</v>
      </c>
    </row>
    <row r="274" spans="1:31" x14ac:dyDescent="0.25">
      <c r="A274" s="32"/>
      <c r="B274" s="31"/>
      <c r="C274" s="31"/>
      <c r="D274" s="31"/>
      <c r="E274" s="31"/>
      <c r="F274" s="31"/>
      <c r="G274" s="31"/>
      <c r="H274" s="31"/>
      <c r="I274" s="31"/>
      <c r="J274" s="31"/>
      <c r="K274" s="30"/>
      <c r="L274" s="30"/>
      <c r="M274" s="30"/>
      <c r="N274" s="30"/>
      <c r="O274" s="30"/>
      <c r="P274" s="30"/>
      <c r="Q274" s="30"/>
      <c r="R274" s="30"/>
      <c r="S274" s="30"/>
      <c r="T274" s="30"/>
      <c r="U274" s="30"/>
      <c r="V274" s="30"/>
      <c r="W274" s="33"/>
      <c r="X274" s="33"/>
      <c r="Y274" s="33"/>
      <c r="AC274" s="6">
        <f t="shared" si="23"/>
        <v>0</v>
      </c>
      <c r="AD274" s="6">
        <f t="shared" si="24"/>
        <v>0</v>
      </c>
      <c r="AE274" s="6">
        <f t="shared" si="25"/>
        <v>0</v>
      </c>
    </row>
    <row r="275" spans="1:31" x14ac:dyDescent="0.25">
      <c r="A275" s="32"/>
      <c r="B275" s="31"/>
      <c r="C275" s="31"/>
      <c r="D275" s="31"/>
      <c r="E275" s="31"/>
      <c r="F275" s="31"/>
      <c r="G275" s="31"/>
      <c r="H275" s="31"/>
      <c r="I275" s="31"/>
      <c r="J275" s="31"/>
      <c r="K275" s="30"/>
      <c r="L275" s="30"/>
      <c r="M275" s="30"/>
      <c r="N275" s="30"/>
      <c r="O275" s="30"/>
      <c r="P275" s="30"/>
      <c r="Q275" s="30"/>
      <c r="R275" s="30"/>
      <c r="S275" s="30"/>
      <c r="T275" s="30"/>
      <c r="U275" s="30"/>
      <c r="V275" s="30"/>
      <c r="W275" s="33"/>
      <c r="X275" s="33"/>
      <c r="Y275" s="33"/>
      <c r="AC275" s="6">
        <f t="shared" si="23"/>
        <v>0</v>
      </c>
      <c r="AD275" s="6">
        <f t="shared" si="24"/>
        <v>0</v>
      </c>
      <c r="AE275" s="6">
        <f t="shared" si="25"/>
        <v>0</v>
      </c>
    </row>
    <row r="276" spans="1:31" x14ac:dyDescent="0.25">
      <c r="A276" s="32"/>
      <c r="B276" s="31"/>
      <c r="C276" s="31"/>
      <c r="D276" s="31"/>
      <c r="E276" s="31"/>
      <c r="F276" s="31"/>
      <c r="G276" s="31"/>
      <c r="H276" s="31"/>
      <c r="I276" s="31"/>
      <c r="J276" s="31"/>
      <c r="K276" s="30"/>
      <c r="L276" s="30"/>
      <c r="M276" s="30"/>
      <c r="N276" s="30"/>
      <c r="O276" s="30"/>
      <c r="P276" s="30"/>
      <c r="Q276" s="30"/>
      <c r="R276" s="30"/>
      <c r="S276" s="30"/>
      <c r="T276" s="30"/>
      <c r="U276" s="30"/>
      <c r="V276" s="30"/>
      <c r="W276" s="33"/>
      <c r="X276" s="33"/>
      <c r="Y276" s="33"/>
      <c r="AC276" s="6">
        <f t="shared" si="23"/>
        <v>0</v>
      </c>
      <c r="AD276" s="6">
        <f t="shared" si="24"/>
        <v>0</v>
      </c>
      <c r="AE276" s="6">
        <f t="shared" si="25"/>
        <v>0</v>
      </c>
    </row>
    <row r="277" spans="1:31" x14ac:dyDescent="0.25">
      <c r="A277" s="32"/>
      <c r="B277" s="31"/>
      <c r="C277" s="31"/>
      <c r="D277" s="31"/>
      <c r="E277" s="31"/>
      <c r="F277" s="31"/>
      <c r="G277" s="31"/>
      <c r="H277" s="31"/>
      <c r="I277" s="31"/>
      <c r="J277" s="31"/>
      <c r="K277" s="30"/>
      <c r="L277" s="30"/>
      <c r="M277" s="30"/>
      <c r="N277" s="30"/>
      <c r="O277" s="30"/>
      <c r="P277" s="30"/>
      <c r="Q277" s="30"/>
      <c r="R277" s="30"/>
      <c r="S277" s="30"/>
      <c r="T277" s="30"/>
      <c r="U277" s="30"/>
      <c r="V277" s="30"/>
      <c r="W277" s="33"/>
      <c r="X277" s="33"/>
      <c r="Y277" s="33"/>
      <c r="AC277" s="6">
        <f t="shared" si="23"/>
        <v>0</v>
      </c>
      <c r="AD277" s="6">
        <f t="shared" si="24"/>
        <v>0</v>
      </c>
      <c r="AE277" s="6">
        <f t="shared" si="25"/>
        <v>0</v>
      </c>
    </row>
    <row r="278" spans="1:31" x14ac:dyDescent="0.25">
      <c r="A278" s="32"/>
      <c r="B278" s="31"/>
      <c r="C278" s="31"/>
      <c r="D278" s="31"/>
      <c r="E278" s="31"/>
      <c r="F278" s="31"/>
      <c r="G278" s="31"/>
      <c r="H278" s="31"/>
      <c r="I278" s="31"/>
      <c r="J278" s="31"/>
      <c r="K278" s="30"/>
      <c r="L278" s="30"/>
      <c r="M278" s="30"/>
      <c r="N278" s="30"/>
      <c r="O278" s="30"/>
      <c r="P278" s="30"/>
      <c r="Q278" s="30"/>
      <c r="R278" s="30"/>
      <c r="S278" s="30"/>
      <c r="T278" s="30"/>
      <c r="U278" s="30"/>
      <c r="V278" s="30"/>
      <c r="W278" s="33"/>
      <c r="X278" s="33"/>
      <c r="Y278" s="33"/>
      <c r="AC278" s="6">
        <f t="shared" si="23"/>
        <v>0</v>
      </c>
      <c r="AD278" s="6">
        <f t="shared" si="24"/>
        <v>0</v>
      </c>
      <c r="AE278" s="6">
        <f t="shared" si="25"/>
        <v>0</v>
      </c>
    </row>
    <row r="279" spans="1:31" x14ac:dyDescent="0.25">
      <c r="A279" s="32"/>
      <c r="B279" s="31"/>
      <c r="C279" s="31"/>
      <c r="D279" s="31"/>
      <c r="E279" s="31"/>
      <c r="F279" s="31"/>
      <c r="G279" s="31"/>
      <c r="H279" s="31"/>
      <c r="I279" s="31"/>
      <c r="J279" s="31"/>
      <c r="K279" s="30"/>
      <c r="L279" s="30"/>
      <c r="M279" s="30"/>
      <c r="N279" s="30"/>
      <c r="O279" s="30"/>
      <c r="P279" s="30"/>
      <c r="Q279" s="30"/>
      <c r="R279" s="30"/>
      <c r="S279" s="30"/>
      <c r="T279" s="30"/>
      <c r="U279" s="30"/>
      <c r="V279" s="30"/>
      <c r="W279" s="33"/>
      <c r="X279" s="33"/>
      <c r="Y279" s="33"/>
      <c r="AC279" s="6">
        <f t="shared" si="23"/>
        <v>0</v>
      </c>
      <c r="AD279" s="6">
        <f t="shared" si="24"/>
        <v>0</v>
      </c>
      <c r="AE279" s="6">
        <f t="shared" si="25"/>
        <v>0</v>
      </c>
    </row>
    <row r="280" spans="1:31" x14ac:dyDescent="0.25">
      <c r="A280" s="32"/>
      <c r="B280" s="31"/>
      <c r="C280" s="31"/>
      <c r="D280" s="31"/>
      <c r="E280" s="31"/>
      <c r="F280" s="31"/>
      <c r="G280" s="31"/>
      <c r="H280" s="31"/>
      <c r="I280" s="31"/>
      <c r="J280" s="31"/>
      <c r="K280" s="30"/>
      <c r="L280" s="30"/>
      <c r="M280" s="30"/>
      <c r="N280" s="30"/>
      <c r="O280" s="30"/>
      <c r="P280" s="30"/>
      <c r="Q280" s="30"/>
      <c r="R280" s="30"/>
      <c r="S280" s="30"/>
      <c r="T280" s="30"/>
      <c r="U280" s="30"/>
      <c r="V280" s="30"/>
      <c r="W280" s="33"/>
      <c r="X280" s="33"/>
      <c r="Y280" s="33"/>
      <c r="AC280" s="6">
        <f t="shared" si="23"/>
        <v>0</v>
      </c>
      <c r="AD280" s="6">
        <f t="shared" si="24"/>
        <v>0</v>
      </c>
      <c r="AE280" s="6">
        <f t="shared" si="25"/>
        <v>0</v>
      </c>
    </row>
    <row r="281" spans="1:31" x14ac:dyDescent="0.25">
      <c r="A281" s="32"/>
      <c r="B281" s="31"/>
      <c r="C281" s="31"/>
      <c r="D281" s="31"/>
      <c r="E281" s="31"/>
      <c r="F281" s="31"/>
      <c r="G281" s="31"/>
      <c r="H281" s="31"/>
      <c r="I281" s="31"/>
      <c r="J281" s="31"/>
      <c r="K281" s="30"/>
      <c r="L281" s="30"/>
      <c r="M281" s="30"/>
      <c r="N281" s="30"/>
      <c r="O281" s="30"/>
      <c r="P281" s="30"/>
      <c r="Q281" s="30"/>
      <c r="R281" s="30"/>
      <c r="S281" s="30"/>
      <c r="T281" s="30"/>
      <c r="U281" s="30"/>
      <c r="V281" s="30"/>
      <c r="W281" s="33"/>
      <c r="X281" s="33"/>
      <c r="Y281" s="33"/>
      <c r="AC281" s="6">
        <f t="shared" si="23"/>
        <v>0</v>
      </c>
      <c r="AD281" s="6">
        <f t="shared" si="24"/>
        <v>0</v>
      </c>
      <c r="AE281" s="6">
        <f t="shared" si="25"/>
        <v>0</v>
      </c>
    </row>
    <row r="282" spans="1:31" x14ac:dyDescent="0.25">
      <c r="A282" s="32"/>
      <c r="B282" s="31"/>
      <c r="C282" s="31"/>
      <c r="D282" s="31"/>
      <c r="E282" s="31"/>
      <c r="F282" s="31"/>
      <c r="G282" s="31"/>
      <c r="H282" s="31"/>
      <c r="I282" s="31"/>
      <c r="J282" s="31"/>
      <c r="K282" s="30"/>
      <c r="L282" s="30"/>
      <c r="M282" s="30"/>
      <c r="N282" s="30"/>
      <c r="O282" s="30"/>
      <c r="P282" s="30"/>
      <c r="Q282" s="30"/>
      <c r="R282" s="30"/>
      <c r="S282" s="30"/>
      <c r="T282" s="30"/>
      <c r="U282" s="30"/>
      <c r="V282" s="30"/>
      <c r="W282" s="33"/>
      <c r="X282" s="33"/>
      <c r="Y282" s="33"/>
      <c r="AC282" s="6">
        <f t="shared" si="23"/>
        <v>0</v>
      </c>
      <c r="AD282" s="6">
        <f t="shared" si="24"/>
        <v>0</v>
      </c>
      <c r="AE282" s="6">
        <f t="shared" si="25"/>
        <v>0</v>
      </c>
    </row>
    <row r="283" spans="1:31" x14ac:dyDescent="0.25">
      <c r="A283" s="32"/>
      <c r="B283" s="31"/>
      <c r="C283" s="31"/>
      <c r="D283" s="31"/>
      <c r="E283" s="31"/>
      <c r="F283" s="31"/>
      <c r="G283" s="31"/>
      <c r="H283" s="31"/>
      <c r="I283" s="31"/>
      <c r="J283" s="31"/>
      <c r="K283" s="30"/>
      <c r="L283" s="30"/>
      <c r="M283" s="30"/>
      <c r="N283" s="30"/>
      <c r="O283" s="30"/>
      <c r="P283" s="30"/>
      <c r="Q283" s="30"/>
      <c r="R283" s="30"/>
      <c r="S283" s="30"/>
      <c r="T283" s="30"/>
      <c r="U283" s="30"/>
      <c r="V283" s="30"/>
      <c r="W283" s="33"/>
      <c r="X283" s="33"/>
      <c r="Y283" s="33"/>
      <c r="AC283" s="6">
        <f t="shared" si="23"/>
        <v>0</v>
      </c>
      <c r="AD283" s="6">
        <f t="shared" si="24"/>
        <v>0</v>
      </c>
      <c r="AE283" s="6">
        <f t="shared" si="25"/>
        <v>0</v>
      </c>
    </row>
    <row r="284" spans="1:31" x14ac:dyDescent="0.25">
      <c r="A284" s="32"/>
      <c r="B284" s="31"/>
      <c r="C284" s="31"/>
      <c r="D284" s="31"/>
      <c r="E284" s="31"/>
      <c r="F284" s="31"/>
      <c r="G284" s="31"/>
      <c r="H284" s="31"/>
      <c r="I284" s="31"/>
      <c r="J284" s="31"/>
      <c r="K284" s="30"/>
      <c r="L284" s="30"/>
      <c r="M284" s="30"/>
      <c r="N284" s="30"/>
      <c r="O284" s="30"/>
      <c r="P284" s="30"/>
      <c r="Q284" s="30"/>
      <c r="R284" s="30"/>
      <c r="S284" s="30"/>
      <c r="T284" s="30"/>
      <c r="U284" s="30"/>
      <c r="V284" s="30"/>
      <c r="W284" s="33"/>
      <c r="X284" s="33"/>
      <c r="Y284" s="33"/>
      <c r="AC284" s="6">
        <f t="shared" si="23"/>
        <v>0</v>
      </c>
      <c r="AD284" s="6">
        <f t="shared" si="24"/>
        <v>0</v>
      </c>
      <c r="AE284" s="6">
        <f t="shared" si="25"/>
        <v>0</v>
      </c>
    </row>
    <row r="285" spans="1:31" x14ac:dyDescent="0.25">
      <c r="A285" s="32"/>
      <c r="B285" s="31"/>
      <c r="C285" s="31"/>
      <c r="D285" s="31"/>
      <c r="E285" s="31"/>
      <c r="F285" s="31"/>
      <c r="G285" s="31"/>
      <c r="H285" s="31"/>
      <c r="I285" s="31"/>
      <c r="J285" s="31"/>
      <c r="K285" s="30"/>
      <c r="L285" s="30"/>
      <c r="M285" s="30"/>
      <c r="N285" s="30"/>
      <c r="O285" s="30"/>
      <c r="P285" s="30"/>
      <c r="Q285" s="30"/>
      <c r="R285" s="30"/>
      <c r="S285" s="30"/>
      <c r="T285" s="30"/>
      <c r="U285" s="30"/>
      <c r="V285" s="30"/>
      <c r="W285" s="33"/>
      <c r="X285" s="33"/>
      <c r="Y285" s="33"/>
      <c r="AC285" s="6">
        <f t="shared" si="23"/>
        <v>0</v>
      </c>
      <c r="AD285" s="6">
        <f t="shared" si="24"/>
        <v>0</v>
      </c>
      <c r="AE285" s="6">
        <f t="shared" si="25"/>
        <v>0</v>
      </c>
    </row>
    <row r="286" spans="1:31" x14ac:dyDescent="0.25">
      <c r="A286" s="32"/>
      <c r="B286" s="31"/>
      <c r="C286" s="31"/>
      <c r="D286" s="31"/>
      <c r="E286" s="31"/>
      <c r="F286" s="31"/>
      <c r="G286" s="31"/>
      <c r="H286" s="31"/>
      <c r="I286" s="31"/>
      <c r="J286" s="31"/>
      <c r="K286" s="30"/>
      <c r="L286" s="30"/>
      <c r="M286" s="30"/>
      <c r="N286" s="30"/>
      <c r="O286" s="30"/>
      <c r="P286" s="30"/>
      <c r="Q286" s="30"/>
      <c r="R286" s="30"/>
      <c r="S286" s="30"/>
      <c r="T286" s="30"/>
      <c r="U286" s="30"/>
      <c r="V286" s="30"/>
      <c r="W286" s="33"/>
      <c r="X286" s="33"/>
      <c r="Y286" s="33"/>
      <c r="AC286" s="6">
        <f t="shared" si="23"/>
        <v>0</v>
      </c>
      <c r="AD286" s="6">
        <f t="shared" si="24"/>
        <v>0</v>
      </c>
      <c r="AE286" s="6">
        <f t="shared" si="25"/>
        <v>0</v>
      </c>
    </row>
    <row r="287" spans="1:31" x14ac:dyDescent="0.25">
      <c r="A287" s="32"/>
      <c r="B287" s="31"/>
      <c r="C287" s="31"/>
      <c r="D287" s="31"/>
      <c r="E287" s="31"/>
      <c r="F287" s="31"/>
      <c r="G287" s="31"/>
      <c r="H287" s="31"/>
      <c r="I287" s="31"/>
      <c r="J287" s="31"/>
      <c r="K287" s="30"/>
      <c r="L287" s="30"/>
      <c r="M287" s="30"/>
      <c r="N287" s="30"/>
      <c r="O287" s="30"/>
      <c r="P287" s="30"/>
      <c r="Q287" s="30"/>
      <c r="R287" s="30"/>
      <c r="S287" s="30"/>
      <c r="T287" s="30"/>
      <c r="U287" s="30"/>
      <c r="V287" s="30"/>
      <c r="W287" s="33"/>
      <c r="X287" s="33"/>
      <c r="Y287" s="33"/>
      <c r="AC287" s="6">
        <f t="shared" si="23"/>
        <v>0</v>
      </c>
      <c r="AD287" s="6">
        <f t="shared" si="24"/>
        <v>0</v>
      </c>
      <c r="AE287" s="6">
        <f t="shared" si="25"/>
        <v>0</v>
      </c>
    </row>
    <row r="288" spans="1:31" x14ac:dyDescent="0.25">
      <c r="A288" s="32"/>
      <c r="B288" s="31"/>
      <c r="C288" s="31"/>
      <c r="D288" s="31"/>
      <c r="E288" s="31"/>
      <c r="F288" s="31"/>
      <c r="G288" s="31"/>
      <c r="H288" s="31"/>
      <c r="I288" s="31"/>
      <c r="J288" s="31"/>
      <c r="K288" s="30"/>
      <c r="L288" s="30"/>
      <c r="M288" s="30"/>
      <c r="N288" s="30"/>
      <c r="O288" s="30"/>
      <c r="P288" s="30"/>
      <c r="Q288" s="30"/>
      <c r="R288" s="30"/>
      <c r="S288" s="30"/>
      <c r="T288" s="30"/>
      <c r="U288" s="30"/>
      <c r="V288" s="30"/>
      <c r="W288" s="33"/>
      <c r="X288" s="33"/>
      <c r="Y288" s="33"/>
      <c r="AC288" s="6">
        <f t="shared" si="23"/>
        <v>0</v>
      </c>
      <c r="AD288" s="6">
        <f t="shared" si="24"/>
        <v>0</v>
      </c>
      <c r="AE288" s="6">
        <f t="shared" si="25"/>
        <v>0</v>
      </c>
    </row>
    <row r="289" spans="1:31" x14ac:dyDescent="0.25">
      <c r="A289" s="32"/>
      <c r="B289" s="31"/>
      <c r="C289" s="31"/>
      <c r="D289" s="31"/>
      <c r="E289" s="31"/>
      <c r="F289" s="31"/>
      <c r="G289" s="31"/>
      <c r="H289" s="31"/>
      <c r="I289" s="31"/>
      <c r="J289" s="31"/>
      <c r="K289" s="30"/>
      <c r="L289" s="30"/>
      <c r="M289" s="30"/>
      <c r="N289" s="30"/>
      <c r="O289" s="30"/>
      <c r="P289" s="30"/>
      <c r="Q289" s="30"/>
      <c r="R289" s="30"/>
      <c r="S289" s="30"/>
      <c r="T289" s="30"/>
      <c r="U289" s="30"/>
      <c r="V289" s="30"/>
      <c r="W289" s="33"/>
      <c r="X289" s="33"/>
      <c r="Y289" s="33"/>
      <c r="AC289" s="6">
        <f t="shared" si="23"/>
        <v>0</v>
      </c>
      <c r="AD289" s="6">
        <f t="shared" si="24"/>
        <v>0</v>
      </c>
      <c r="AE289" s="6">
        <f t="shared" si="25"/>
        <v>0</v>
      </c>
    </row>
    <row r="290" spans="1:31" x14ac:dyDescent="0.25">
      <c r="A290" s="32"/>
      <c r="B290" s="31"/>
      <c r="C290" s="31"/>
      <c r="D290" s="31"/>
      <c r="E290" s="31"/>
      <c r="F290" s="31"/>
      <c r="G290" s="31"/>
      <c r="H290" s="31"/>
      <c r="I290" s="31"/>
      <c r="J290" s="31"/>
      <c r="K290" s="30"/>
      <c r="L290" s="30"/>
      <c r="M290" s="30"/>
      <c r="N290" s="30"/>
      <c r="O290" s="30"/>
      <c r="P290" s="30"/>
      <c r="Q290" s="30"/>
      <c r="R290" s="30"/>
      <c r="S290" s="30"/>
      <c r="T290" s="30"/>
      <c r="U290" s="30"/>
      <c r="V290" s="30"/>
      <c r="W290" s="33"/>
      <c r="X290" s="33"/>
      <c r="Y290" s="33"/>
      <c r="AC290" s="6">
        <f t="shared" si="23"/>
        <v>0</v>
      </c>
      <c r="AD290" s="6">
        <f t="shared" si="24"/>
        <v>0</v>
      </c>
      <c r="AE290" s="6">
        <f t="shared" si="25"/>
        <v>0</v>
      </c>
    </row>
    <row r="291" spans="1:31" x14ac:dyDescent="0.25">
      <c r="A291" s="32"/>
      <c r="B291" s="31"/>
      <c r="C291" s="31"/>
      <c r="D291" s="31"/>
      <c r="E291" s="31"/>
      <c r="F291" s="31"/>
      <c r="G291" s="31"/>
      <c r="H291" s="31"/>
      <c r="I291" s="31"/>
      <c r="J291" s="31"/>
      <c r="K291" s="30"/>
      <c r="L291" s="30"/>
      <c r="M291" s="30"/>
      <c r="N291" s="30"/>
      <c r="O291" s="30"/>
      <c r="P291" s="30"/>
      <c r="Q291" s="30"/>
      <c r="R291" s="30"/>
      <c r="S291" s="30"/>
      <c r="T291" s="30"/>
      <c r="U291" s="30"/>
      <c r="V291" s="30"/>
      <c r="W291" s="33"/>
      <c r="X291" s="33"/>
      <c r="Y291" s="33"/>
      <c r="AC291" s="6">
        <f t="shared" si="23"/>
        <v>0</v>
      </c>
      <c r="AD291" s="6">
        <f t="shared" si="24"/>
        <v>0</v>
      </c>
      <c r="AE291" s="6">
        <f t="shared" si="25"/>
        <v>0</v>
      </c>
    </row>
    <row r="292" spans="1:31" x14ac:dyDescent="0.25">
      <c r="A292" s="32"/>
      <c r="B292" s="31"/>
      <c r="C292" s="31"/>
      <c r="D292" s="31"/>
      <c r="E292" s="31"/>
      <c r="F292" s="31"/>
      <c r="G292" s="31"/>
      <c r="H292" s="31"/>
      <c r="I292" s="31"/>
      <c r="J292" s="31"/>
      <c r="K292" s="30"/>
      <c r="L292" s="30"/>
      <c r="M292" s="30"/>
      <c r="N292" s="30"/>
      <c r="O292" s="30"/>
      <c r="P292" s="30"/>
      <c r="Q292" s="30"/>
      <c r="R292" s="30"/>
      <c r="S292" s="30"/>
      <c r="T292" s="30"/>
      <c r="U292" s="30"/>
      <c r="V292" s="30"/>
      <c r="W292" s="33"/>
      <c r="X292" s="33"/>
      <c r="Y292" s="33"/>
      <c r="AC292" s="6">
        <f t="shared" si="23"/>
        <v>0</v>
      </c>
      <c r="AD292" s="6">
        <f t="shared" si="24"/>
        <v>0</v>
      </c>
      <c r="AE292" s="6">
        <f t="shared" si="25"/>
        <v>0</v>
      </c>
    </row>
    <row r="293" spans="1:31" x14ac:dyDescent="0.25">
      <c r="A293" s="32"/>
      <c r="B293" s="31"/>
      <c r="C293" s="31"/>
      <c r="D293" s="31"/>
      <c r="E293" s="31"/>
      <c r="F293" s="31"/>
      <c r="G293" s="31"/>
      <c r="H293" s="31"/>
      <c r="I293" s="31"/>
      <c r="J293" s="31"/>
      <c r="K293" s="30"/>
      <c r="L293" s="30"/>
      <c r="M293" s="30"/>
      <c r="N293" s="30"/>
      <c r="O293" s="30"/>
      <c r="P293" s="30"/>
      <c r="Q293" s="30"/>
      <c r="R293" s="30"/>
      <c r="S293" s="30"/>
      <c r="T293" s="30"/>
      <c r="U293" s="30"/>
      <c r="V293" s="30"/>
      <c r="W293" s="33"/>
      <c r="X293" s="33"/>
      <c r="Y293" s="33"/>
      <c r="AC293" s="6">
        <f t="shared" si="23"/>
        <v>0</v>
      </c>
      <c r="AD293" s="6">
        <f t="shared" si="24"/>
        <v>0</v>
      </c>
      <c r="AE293" s="6">
        <f t="shared" si="25"/>
        <v>0</v>
      </c>
    </row>
    <row r="294" spans="1:31" x14ac:dyDescent="0.25">
      <c r="A294" s="32"/>
      <c r="B294" s="31"/>
      <c r="C294" s="31"/>
      <c r="D294" s="31"/>
      <c r="E294" s="31"/>
      <c r="F294" s="31"/>
      <c r="G294" s="31"/>
      <c r="H294" s="31"/>
      <c r="I294" s="31"/>
      <c r="J294" s="31"/>
      <c r="K294" s="30"/>
      <c r="L294" s="30"/>
      <c r="M294" s="30"/>
      <c r="N294" s="30"/>
      <c r="O294" s="30"/>
      <c r="P294" s="30"/>
      <c r="Q294" s="30"/>
      <c r="R294" s="30"/>
      <c r="S294" s="30"/>
      <c r="T294" s="30"/>
      <c r="U294" s="30"/>
      <c r="V294" s="30"/>
      <c r="W294" s="33"/>
      <c r="X294" s="33"/>
      <c r="Y294" s="33"/>
      <c r="AC294" s="6">
        <f t="shared" si="23"/>
        <v>0</v>
      </c>
      <c r="AD294" s="6">
        <f t="shared" si="24"/>
        <v>0</v>
      </c>
      <c r="AE294" s="6">
        <f t="shared" si="25"/>
        <v>0</v>
      </c>
    </row>
    <row r="295" spans="1:31" x14ac:dyDescent="0.25">
      <c r="A295" s="32"/>
      <c r="B295" s="31"/>
      <c r="C295" s="31"/>
      <c r="D295" s="31"/>
      <c r="E295" s="31"/>
      <c r="F295" s="31"/>
      <c r="G295" s="31"/>
      <c r="H295" s="31"/>
      <c r="I295" s="31"/>
      <c r="J295" s="31"/>
      <c r="K295" s="30"/>
      <c r="L295" s="30"/>
      <c r="M295" s="30"/>
      <c r="N295" s="30"/>
      <c r="O295" s="30"/>
      <c r="P295" s="30"/>
      <c r="Q295" s="30"/>
      <c r="R295" s="30"/>
      <c r="S295" s="30"/>
      <c r="T295" s="30"/>
      <c r="U295" s="30"/>
      <c r="V295" s="30"/>
      <c r="W295" s="33"/>
      <c r="X295" s="33"/>
      <c r="Y295" s="33"/>
      <c r="AC295" s="6">
        <f t="shared" si="23"/>
        <v>0</v>
      </c>
      <c r="AD295" s="6">
        <f t="shared" si="24"/>
        <v>0</v>
      </c>
      <c r="AE295" s="6">
        <f t="shared" si="25"/>
        <v>0</v>
      </c>
    </row>
    <row r="296" spans="1:31" x14ac:dyDescent="0.25">
      <c r="A296" s="32"/>
      <c r="B296" s="31"/>
      <c r="C296" s="31"/>
      <c r="D296" s="31"/>
      <c r="E296" s="31"/>
      <c r="F296" s="31"/>
      <c r="G296" s="31"/>
      <c r="H296" s="31"/>
      <c r="I296" s="31"/>
      <c r="J296" s="31"/>
      <c r="K296" s="30"/>
      <c r="L296" s="30"/>
      <c r="M296" s="30"/>
      <c r="N296" s="30"/>
      <c r="O296" s="30"/>
      <c r="P296" s="30"/>
      <c r="Q296" s="30"/>
      <c r="R296" s="30"/>
      <c r="S296" s="30"/>
      <c r="T296" s="30"/>
      <c r="U296" s="30"/>
      <c r="V296" s="30"/>
      <c r="W296" s="33"/>
      <c r="X296" s="33"/>
      <c r="Y296" s="33"/>
      <c r="AC296" s="6">
        <f t="shared" si="23"/>
        <v>0</v>
      </c>
      <c r="AD296" s="6">
        <f t="shared" si="24"/>
        <v>0</v>
      </c>
      <c r="AE296" s="6">
        <f t="shared" si="25"/>
        <v>0</v>
      </c>
    </row>
    <row r="297" spans="1:31" x14ac:dyDescent="0.25">
      <c r="A297" s="32"/>
      <c r="B297" s="31"/>
      <c r="C297" s="31"/>
      <c r="D297" s="31"/>
      <c r="E297" s="31"/>
      <c r="F297" s="31"/>
      <c r="G297" s="31"/>
      <c r="H297" s="31"/>
      <c r="I297" s="31"/>
      <c r="J297" s="31"/>
      <c r="K297" s="30"/>
      <c r="L297" s="30"/>
      <c r="M297" s="30"/>
      <c r="N297" s="30"/>
      <c r="O297" s="30"/>
      <c r="P297" s="30"/>
      <c r="Q297" s="30"/>
      <c r="R297" s="30"/>
      <c r="S297" s="30"/>
      <c r="T297" s="30"/>
      <c r="U297" s="30"/>
      <c r="V297" s="30"/>
      <c r="W297" s="33"/>
      <c r="X297" s="33"/>
      <c r="Y297" s="33"/>
      <c r="AC297" s="6">
        <f t="shared" si="23"/>
        <v>0</v>
      </c>
      <c r="AD297" s="6">
        <f t="shared" si="24"/>
        <v>0</v>
      </c>
      <c r="AE297" s="6">
        <f t="shared" si="25"/>
        <v>0</v>
      </c>
    </row>
    <row r="298" spans="1:31" x14ac:dyDescent="0.25">
      <c r="A298" s="32"/>
      <c r="B298" s="31"/>
      <c r="C298" s="31"/>
      <c r="D298" s="31"/>
      <c r="E298" s="31"/>
      <c r="F298" s="31"/>
      <c r="G298" s="31"/>
      <c r="H298" s="31"/>
      <c r="I298" s="31"/>
      <c r="J298" s="31"/>
      <c r="K298" s="30"/>
      <c r="L298" s="30"/>
      <c r="M298" s="30"/>
      <c r="N298" s="30"/>
      <c r="O298" s="30"/>
      <c r="P298" s="30"/>
      <c r="Q298" s="30"/>
      <c r="R298" s="30"/>
      <c r="S298" s="30"/>
      <c r="T298" s="30"/>
      <c r="U298" s="30"/>
      <c r="V298" s="30"/>
      <c r="W298" s="33"/>
      <c r="X298" s="33"/>
      <c r="Y298" s="33"/>
      <c r="AC298" s="6">
        <f t="shared" si="23"/>
        <v>0</v>
      </c>
      <c r="AD298" s="6">
        <f t="shared" si="24"/>
        <v>0</v>
      </c>
      <c r="AE298" s="6">
        <f t="shared" si="25"/>
        <v>0</v>
      </c>
    </row>
    <row r="299" spans="1:31" x14ac:dyDescent="0.25">
      <c r="A299" s="32"/>
      <c r="B299" s="31"/>
      <c r="C299" s="31"/>
      <c r="D299" s="31"/>
      <c r="E299" s="31"/>
      <c r="F299" s="31"/>
      <c r="G299" s="31"/>
      <c r="H299" s="31"/>
      <c r="I299" s="31"/>
      <c r="J299" s="31"/>
      <c r="K299" s="30"/>
      <c r="L299" s="30"/>
      <c r="M299" s="30"/>
      <c r="N299" s="30"/>
      <c r="O299" s="30"/>
      <c r="P299" s="30"/>
      <c r="Q299" s="30"/>
      <c r="R299" s="30"/>
      <c r="S299" s="30"/>
      <c r="T299" s="30"/>
      <c r="U299" s="30"/>
      <c r="V299" s="30"/>
      <c r="W299" s="33"/>
      <c r="X299" s="33"/>
      <c r="Y299" s="33"/>
      <c r="AC299" s="6">
        <f t="shared" si="23"/>
        <v>0</v>
      </c>
      <c r="AD299" s="6">
        <f t="shared" si="24"/>
        <v>0</v>
      </c>
      <c r="AE299" s="6">
        <f t="shared" si="25"/>
        <v>0</v>
      </c>
    </row>
    <row r="300" spans="1:31" x14ac:dyDescent="0.25">
      <c r="A300" s="32"/>
      <c r="B300" s="31"/>
      <c r="C300" s="31"/>
      <c r="D300" s="31"/>
      <c r="E300" s="31"/>
      <c r="F300" s="31"/>
      <c r="G300" s="31"/>
      <c r="H300" s="31"/>
      <c r="I300" s="31"/>
      <c r="J300" s="31"/>
      <c r="K300" s="30"/>
      <c r="L300" s="30"/>
      <c r="M300" s="30"/>
      <c r="N300" s="30"/>
      <c r="O300" s="30"/>
      <c r="P300" s="30"/>
      <c r="Q300" s="30"/>
      <c r="R300" s="30"/>
      <c r="S300" s="30"/>
      <c r="T300" s="30"/>
      <c r="U300" s="30"/>
      <c r="V300" s="30"/>
      <c r="W300" s="33"/>
      <c r="X300" s="33"/>
      <c r="Y300" s="33"/>
      <c r="AC300" s="6">
        <f t="shared" si="23"/>
        <v>0</v>
      </c>
      <c r="AD300" s="6">
        <f t="shared" si="24"/>
        <v>0</v>
      </c>
      <c r="AE300" s="6">
        <f t="shared" si="25"/>
        <v>0</v>
      </c>
    </row>
    <row r="301" spans="1:31" x14ac:dyDescent="0.25">
      <c r="A301" s="32"/>
      <c r="B301" s="31"/>
      <c r="C301" s="31"/>
      <c r="D301" s="31"/>
      <c r="E301" s="31"/>
      <c r="F301" s="31"/>
      <c r="G301" s="31"/>
      <c r="H301" s="31"/>
      <c r="I301" s="31"/>
      <c r="J301" s="31"/>
      <c r="K301" s="30"/>
      <c r="L301" s="30"/>
      <c r="M301" s="30"/>
      <c r="N301" s="30"/>
      <c r="O301" s="30"/>
      <c r="P301" s="30"/>
      <c r="Q301" s="30"/>
      <c r="R301" s="30"/>
      <c r="S301" s="30"/>
      <c r="T301" s="30"/>
      <c r="U301" s="30"/>
      <c r="V301" s="30"/>
      <c r="W301" s="33"/>
      <c r="X301" s="33"/>
      <c r="Y301" s="33"/>
      <c r="AC301" s="6">
        <f t="shared" si="23"/>
        <v>0</v>
      </c>
      <c r="AD301" s="6">
        <f t="shared" si="24"/>
        <v>0</v>
      </c>
      <c r="AE301" s="6">
        <f t="shared" si="25"/>
        <v>0</v>
      </c>
    </row>
    <row r="302" spans="1:31" x14ac:dyDescent="0.25">
      <c r="A302" s="32"/>
      <c r="B302" s="31"/>
      <c r="C302" s="31"/>
      <c r="D302" s="31"/>
      <c r="E302" s="31"/>
      <c r="F302" s="31"/>
      <c r="G302" s="31"/>
      <c r="H302" s="31"/>
      <c r="I302" s="31"/>
      <c r="J302" s="31"/>
      <c r="K302" s="30"/>
      <c r="L302" s="30"/>
      <c r="M302" s="30"/>
      <c r="N302" s="30"/>
      <c r="O302" s="30"/>
      <c r="P302" s="30"/>
      <c r="Q302" s="30"/>
      <c r="R302" s="30"/>
      <c r="S302" s="30"/>
      <c r="T302" s="30"/>
      <c r="U302" s="30"/>
      <c r="V302" s="30"/>
      <c r="W302" s="33"/>
      <c r="X302" s="33"/>
      <c r="Y302" s="33"/>
      <c r="AC302" s="6">
        <f t="shared" si="23"/>
        <v>0</v>
      </c>
      <c r="AD302" s="6">
        <f t="shared" si="24"/>
        <v>0</v>
      </c>
      <c r="AE302" s="6">
        <f t="shared" si="25"/>
        <v>0</v>
      </c>
    </row>
    <row r="303" spans="1:31" x14ac:dyDescent="0.25">
      <c r="A303" s="32"/>
      <c r="B303" s="31"/>
      <c r="C303" s="31"/>
      <c r="D303" s="31"/>
      <c r="E303" s="31"/>
      <c r="F303" s="31"/>
      <c r="G303" s="31"/>
      <c r="H303" s="31"/>
      <c r="I303" s="31"/>
      <c r="J303" s="31"/>
      <c r="K303" s="30"/>
      <c r="L303" s="30"/>
      <c r="M303" s="30"/>
      <c r="N303" s="30"/>
      <c r="O303" s="30"/>
      <c r="P303" s="30"/>
      <c r="Q303" s="30"/>
      <c r="R303" s="30"/>
      <c r="S303" s="30"/>
      <c r="T303" s="30"/>
      <c r="U303" s="30"/>
      <c r="V303" s="30"/>
      <c r="W303" s="33"/>
      <c r="X303" s="33"/>
      <c r="Y303" s="33"/>
      <c r="AC303" s="6">
        <f t="shared" si="23"/>
        <v>0</v>
      </c>
      <c r="AD303" s="6">
        <f t="shared" si="24"/>
        <v>0</v>
      </c>
      <c r="AE303" s="6">
        <f t="shared" si="25"/>
        <v>0</v>
      </c>
    </row>
    <row r="304" spans="1:31" x14ac:dyDescent="0.25">
      <c r="A304" s="32"/>
      <c r="B304" s="31"/>
      <c r="C304" s="31"/>
      <c r="D304" s="31"/>
      <c r="E304" s="31"/>
      <c r="F304" s="31"/>
      <c r="G304" s="31"/>
      <c r="H304" s="31"/>
      <c r="I304" s="31"/>
      <c r="J304" s="31"/>
      <c r="K304" s="30"/>
      <c r="L304" s="30"/>
      <c r="M304" s="30"/>
      <c r="N304" s="30"/>
      <c r="O304" s="30"/>
      <c r="P304" s="30"/>
      <c r="Q304" s="30"/>
      <c r="R304" s="30"/>
      <c r="S304" s="30"/>
      <c r="T304" s="30"/>
      <c r="U304" s="30"/>
      <c r="V304" s="30"/>
      <c r="W304" s="33"/>
      <c r="X304" s="33"/>
      <c r="Y304" s="33"/>
      <c r="AC304" s="6">
        <f t="shared" si="23"/>
        <v>0</v>
      </c>
      <c r="AD304" s="6">
        <f t="shared" si="24"/>
        <v>0</v>
      </c>
      <c r="AE304" s="6">
        <f t="shared" si="25"/>
        <v>0</v>
      </c>
    </row>
    <row r="305" spans="1:31" x14ac:dyDescent="0.25">
      <c r="A305" s="32"/>
      <c r="B305" s="31"/>
      <c r="C305" s="31"/>
      <c r="D305" s="31"/>
      <c r="E305" s="31"/>
      <c r="F305" s="31"/>
      <c r="G305" s="31"/>
      <c r="H305" s="31"/>
      <c r="I305" s="31"/>
      <c r="J305" s="31"/>
      <c r="K305" s="30"/>
      <c r="L305" s="30"/>
      <c r="M305" s="30"/>
      <c r="N305" s="30"/>
      <c r="O305" s="30"/>
      <c r="P305" s="30"/>
      <c r="Q305" s="30"/>
      <c r="R305" s="30"/>
      <c r="S305" s="30"/>
      <c r="T305" s="30"/>
      <c r="U305" s="30"/>
      <c r="V305" s="30"/>
      <c r="W305" s="33"/>
      <c r="X305" s="33"/>
      <c r="Y305" s="33"/>
      <c r="AC305" s="6">
        <f t="shared" si="23"/>
        <v>0</v>
      </c>
      <c r="AD305" s="6">
        <f t="shared" si="24"/>
        <v>0</v>
      </c>
      <c r="AE305" s="6">
        <f t="shared" si="25"/>
        <v>0</v>
      </c>
    </row>
    <row r="306" spans="1:31" x14ac:dyDescent="0.25">
      <c r="A306" s="32"/>
      <c r="B306" s="31"/>
      <c r="C306" s="31"/>
      <c r="D306" s="31"/>
      <c r="E306" s="31"/>
      <c r="F306" s="31"/>
      <c r="G306" s="31"/>
      <c r="H306" s="31"/>
      <c r="I306" s="31"/>
      <c r="J306" s="31"/>
      <c r="K306" s="30"/>
      <c r="L306" s="30"/>
      <c r="M306" s="30"/>
      <c r="N306" s="30"/>
      <c r="O306" s="30"/>
      <c r="P306" s="30"/>
      <c r="Q306" s="30"/>
      <c r="R306" s="30"/>
      <c r="S306" s="30"/>
      <c r="T306" s="30"/>
      <c r="U306" s="30"/>
      <c r="V306" s="30"/>
      <c r="W306" s="33"/>
      <c r="X306" s="33"/>
      <c r="Y306" s="33"/>
      <c r="AC306" s="6">
        <f t="shared" si="23"/>
        <v>0</v>
      </c>
      <c r="AD306" s="6">
        <f t="shared" si="24"/>
        <v>0</v>
      </c>
      <c r="AE306" s="6">
        <f t="shared" si="25"/>
        <v>0</v>
      </c>
    </row>
    <row r="307" spans="1:31" x14ac:dyDescent="0.25">
      <c r="A307" s="32"/>
      <c r="B307" s="31"/>
      <c r="C307" s="31"/>
      <c r="D307" s="31"/>
      <c r="E307" s="31"/>
      <c r="F307" s="31"/>
      <c r="G307" s="31"/>
      <c r="H307" s="31"/>
      <c r="I307" s="31"/>
      <c r="J307" s="31"/>
      <c r="K307" s="30"/>
      <c r="L307" s="30"/>
      <c r="M307" s="30"/>
      <c r="N307" s="30"/>
      <c r="O307" s="30"/>
      <c r="P307" s="30"/>
      <c r="Q307" s="30"/>
      <c r="R307" s="30"/>
      <c r="S307" s="30"/>
      <c r="T307" s="30"/>
      <c r="U307" s="30"/>
      <c r="V307" s="30"/>
      <c r="W307" s="33"/>
      <c r="X307" s="33"/>
      <c r="Y307" s="33"/>
      <c r="AC307" s="6">
        <f t="shared" si="23"/>
        <v>0</v>
      </c>
      <c r="AD307" s="6">
        <f t="shared" si="24"/>
        <v>0</v>
      </c>
      <c r="AE307" s="6">
        <f t="shared" si="25"/>
        <v>0</v>
      </c>
    </row>
    <row r="308" spans="1:31" x14ac:dyDescent="0.25">
      <c r="A308" s="32"/>
      <c r="B308" s="31"/>
      <c r="C308" s="31"/>
      <c r="D308" s="31"/>
      <c r="E308" s="31"/>
      <c r="F308" s="31"/>
      <c r="G308" s="31"/>
      <c r="H308" s="31"/>
      <c r="I308" s="31"/>
      <c r="J308" s="31"/>
      <c r="K308" s="30"/>
      <c r="L308" s="30"/>
      <c r="M308" s="30"/>
      <c r="N308" s="30"/>
      <c r="O308" s="30"/>
      <c r="P308" s="30"/>
      <c r="Q308" s="30"/>
      <c r="R308" s="30"/>
      <c r="S308" s="30"/>
      <c r="T308" s="30"/>
      <c r="U308" s="30"/>
      <c r="V308" s="30"/>
      <c r="W308" s="33"/>
      <c r="X308" s="33"/>
      <c r="Y308" s="33"/>
      <c r="AC308" s="6">
        <f t="shared" si="23"/>
        <v>0</v>
      </c>
      <c r="AD308" s="6">
        <f t="shared" si="24"/>
        <v>0</v>
      </c>
      <c r="AE308" s="6">
        <f t="shared" si="25"/>
        <v>0</v>
      </c>
    </row>
    <row r="309" spans="1:31" x14ac:dyDescent="0.25">
      <c r="A309" s="32"/>
      <c r="B309" s="31"/>
      <c r="C309" s="31"/>
      <c r="D309" s="31"/>
      <c r="E309" s="31"/>
      <c r="F309" s="31"/>
      <c r="G309" s="31"/>
      <c r="H309" s="31"/>
      <c r="I309" s="31"/>
      <c r="J309" s="31"/>
      <c r="K309" s="30"/>
      <c r="L309" s="30"/>
      <c r="M309" s="30"/>
      <c r="N309" s="30"/>
      <c r="O309" s="30"/>
      <c r="P309" s="30"/>
      <c r="Q309" s="30"/>
      <c r="R309" s="30"/>
      <c r="S309" s="30"/>
      <c r="T309" s="30"/>
      <c r="U309" s="30"/>
      <c r="V309" s="30"/>
      <c r="W309" s="33"/>
      <c r="X309" s="33"/>
      <c r="Y309" s="33"/>
      <c r="AC309" s="6">
        <f t="shared" si="23"/>
        <v>0</v>
      </c>
      <c r="AD309" s="6">
        <f t="shared" si="24"/>
        <v>0</v>
      </c>
      <c r="AE309" s="6">
        <f t="shared" si="25"/>
        <v>0</v>
      </c>
    </row>
    <row r="310" spans="1:31" x14ac:dyDescent="0.25">
      <c r="A310" s="32"/>
      <c r="B310" s="31"/>
      <c r="C310" s="31"/>
      <c r="D310" s="31"/>
      <c r="E310" s="31"/>
      <c r="F310" s="31"/>
      <c r="G310" s="31"/>
      <c r="H310" s="31"/>
      <c r="I310" s="31"/>
      <c r="J310" s="31"/>
      <c r="K310" s="30"/>
      <c r="L310" s="30"/>
      <c r="M310" s="30"/>
      <c r="N310" s="30"/>
      <c r="O310" s="30"/>
      <c r="P310" s="30"/>
      <c r="Q310" s="30"/>
      <c r="R310" s="30"/>
      <c r="S310" s="30"/>
      <c r="T310" s="30"/>
      <c r="U310" s="30"/>
      <c r="V310" s="30"/>
      <c r="W310" s="33"/>
      <c r="X310" s="33"/>
      <c r="Y310" s="33"/>
      <c r="AC310" s="6">
        <f t="shared" si="23"/>
        <v>0</v>
      </c>
      <c r="AD310" s="6">
        <f t="shared" si="24"/>
        <v>0</v>
      </c>
      <c r="AE310" s="6">
        <f t="shared" si="25"/>
        <v>0</v>
      </c>
    </row>
    <row r="311" spans="1:31" x14ac:dyDescent="0.25">
      <c r="A311" s="32"/>
      <c r="B311" s="31"/>
      <c r="C311" s="31"/>
      <c r="D311" s="31"/>
      <c r="E311" s="31"/>
      <c r="F311" s="31"/>
      <c r="G311" s="31"/>
      <c r="H311" s="31"/>
      <c r="I311" s="31"/>
      <c r="J311" s="31"/>
      <c r="K311" s="30"/>
      <c r="L311" s="30"/>
      <c r="M311" s="30"/>
      <c r="N311" s="30"/>
      <c r="O311" s="30"/>
      <c r="P311" s="30"/>
      <c r="Q311" s="30"/>
      <c r="R311" s="30"/>
      <c r="S311" s="30"/>
      <c r="T311" s="30"/>
      <c r="U311" s="30"/>
      <c r="V311" s="30"/>
      <c r="W311" s="33"/>
      <c r="X311" s="33"/>
      <c r="Y311" s="33"/>
      <c r="AC311" s="6">
        <f t="shared" si="23"/>
        <v>0</v>
      </c>
      <c r="AD311" s="6">
        <f t="shared" si="24"/>
        <v>0</v>
      </c>
      <c r="AE311" s="6">
        <f t="shared" si="25"/>
        <v>0</v>
      </c>
    </row>
    <row r="312" spans="1:31" x14ac:dyDescent="0.25">
      <c r="A312" s="32"/>
      <c r="B312" s="31"/>
      <c r="C312" s="31"/>
      <c r="D312" s="31"/>
      <c r="E312" s="31"/>
      <c r="F312" s="31"/>
      <c r="G312" s="31"/>
      <c r="H312" s="31"/>
      <c r="I312" s="31"/>
      <c r="J312" s="31"/>
      <c r="K312" s="30"/>
      <c r="L312" s="30"/>
      <c r="M312" s="30"/>
      <c r="N312" s="30"/>
      <c r="O312" s="30"/>
      <c r="P312" s="30"/>
      <c r="Q312" s="30"/>
      <c r="R312" s="30"/>
      <c r="S312" s="30"/>
      <c r="T312" s="30"/>
      <c r="U312" s="30"/>
      <c r="V312" s="30"/>
      <c r="W312" s="33"/>
      <c r="X312" s="33"/>
      <c r="Y312" s="33"/>
      <c r="AC312" s="6">
        <f t="shared" si="23"/>
        <v>0</v>
      </c>
      <c r="AD312" s="6">
        <f t="shared" si="24"/>
        <v>0</v>
      </c>
      <c r="AE312" s="6">
        <f t="shared" si="25"/>
        <v>0</v>
      </c>
    </row>
    <row r="313" spans="1:31" x14ac:dyDescent="0.25">
      <c r="A313" s="32"/>
      <c r="B313" s="31"/>
      <c r="C313" s="31"/>
      <c r="D313" s="31"/>
      <c r="E313" s="31"/>
      <c r="F313" s="31"/>
      <c r="G313" s="31"/>
      <c r="H313" s="31"/>
      <c r="I313" s="31"/>
      <c r="J313" s="31"/>
      <c r="K313" s="30"/>
      <c r="L313" s="30"/>
      <c r="M313" s="30"/>
      <c r="N313" s="30"/>
      <c r="O313" s="30"/>
      <c r="P313" s="30"/>
      <c r="Q313" s="30"/>
      <c r="R313" s="30"/>
      <c r="S313" s="30"/>
      <c r="T313" s="30"/>
      <c r="U313" s="30"/>
      <c r="V313" s="30"/>
      <c r="W313" s="33"/>
      <c r="X313" s="33"/>
      <c r="Y313" s="33"/>
      <c r="AC313" s="6">
        <f t="shared" si="23"/>
        <v>0</v>
      </c>
      <c r="AD313" s="6">
        <f t="shared" si="24"/>
        <v>0</v>
      </c>
      <c r="AE313" s="6">
        <f t="shared" si="25"/>
        <v>0</v>
      </c>
    </row>
    <row r="314" spans="1:31" x14ac:dyDescent="0.25">
      <c r="A314" s="32"/>
      <c r="B314" s="31"/>
      <c r="C314" s="31"/>
      <c r="D314" s="31"/>
      <c r="E314" s="31"/>
      <c r="F314" s="31"/>
      <c r="G314" s="31"/>
      <c r="H314" s="31"/>
      <c r="I314" s="31"/>
      <c r="J314" s="31"/>
      <c r="K314" s="30"/>
      <c r="L314" s="30"/>
      <c r="M314" s="30"/>
      <c r="N314" s="30"/>
      <c r="O314" s="30"/>
      <c r="P314" s="30"/>
      <c r="Q314" s="30"/>
      <c r="R314" s="30"/>
      <c r="S314" s="30"/>
      <c r="T314" s="30"/>
      <c r="U314" s="30"/>
      <c r="V314" s="30"/>
      <c r="W314" s="33"/>
      <c r="X314" s="33"/>
      <c r="Y314" s="33"/>
      <c r="AC314" s="6">
        <f t="shared" si="23"/>
        <v>0</v>
      </c>
      <c r="AD314" s="6">
        <f t="shared" si="24"/>
        <v>0</v>
      </c>
      <c r="AE314" s="6">
        <f t="shared" si="25"/>
        <v>0</v>
      </c>
    </row>
    <row r="315" spans="1:31" x14ac:dyDescent="0.25">
      <c r="A315" s="32"/>
      <c r="B315" s="31"/>
      <c r="C315" s="31"/>
      <c r="D315" s="31"/>
      <c r="E315" s="31"/>
      <c r="F315" s="31"/>
      <c r="G315" s="31"/>
      <c r="H315" s="31"/>
      <c r="I315" s="31"/>
      <c r="J315" s="31"/>
      <c r="K315" s="30"/>
      <c r="L315" s="30"/>
      <c r="M315" s="30"/>
      <c r="N315" s="30"/>
      <c r="O315" s="30"/>
      <c r="P315" s="30"/>
      <c r="Q315" s="30"/>
      <c r="R315" s="30"/>
      <c r="S315" s="30"/>
      <c r="T315" s="30"/>
      <c r="U315" s="30"/>
      <c r="V315" s="30"/>
      <c r="W315" s="33"/>
      <c r="X315" s="33"/>
      <c r="Y315" s="33"/>
      <c r="AC315" s="6">
        <f t="shared" si="23"/>
        <v>0</v>
      </c>
      <c r="AD315" s="6">
        <f t="shared" si="24"/>
        <v>0</v>
      </c>
      <c r="AE315" s="6">
        <f t="shared" si="25"/>
        <v>0</v>
      </c>
    </row>
    <row r="316" spans="1:31" x14ac:dyDescent="0.25">
      <c r="A316" s="32"/>
      <c r="B316" s="31"/>
      <c r="C316" s="31"/>
      <c r="D316" s="31"/>
      <c r="E316" s="31"/>
      <c r="F316" s="31"/>
      <c r="G316" s="31"/>
      <c r="H316" s="31"/>
      <c r="I316" s="31"/>
      <c r="J316" s="31"/>
      <c r="K316" s="30"/>
      <c r="L316" s="30"/>
      <c r="M316" s="30"/>
      <c r="N316" s="30"/>
      <c r="O316" s="30"/>
      <c r="P316" s="30"/>
      <c r="Q316" s="30"/>
      <c r="R316" s="30"/>
      <c r="S316" s="30"/>
      <c r="T316" s="30"/>
      <c r="U316" s="30"/>
      <c r="V316" s="30"/>
      <c r="W316" s="33"/>
      <c r="X316" s="33"/>
      <c r="Y316" s="33"/>
      <c r="AC316" s="6">
        <f t="shared" si="23"/>
        <v>0</v>
      </c>
      <c r="AD316" s="6">
        <f t="shared" si="24"/>
        <v>0</v>
      </c>
      <c r="AE316" s="6">
        <f t="shared" si="25"/>
        <v>0</v>
      </c>
    </row>
    <row r="317" spans="1:31" x14ac:dyDescent="0.25">
      <c r="A317" s="32"/>
      <c r="B317" s="31"/>
      <c r="C317" s="31"/>
      <c r="D317" s="31"/>
      <c r="E317" s="31"/>
      <c r="F317" s="31"/>
      <c r="G317" s="31"/>
      <c r="H317" s="31"/>
      <c r="I317" s="31"/>
      <c r="J317" s="31"/>
      <c r="K317" s="30"/>
      <c r="L317" s="30"/>
      <c r="M317" s="30"/>
      <c r="N317" s="30"/>
      <c r="O317" s="30"/>
      <c r="P317" s="30"/>
      <c r="Q317" s="30"/>
      <c r="R317" s="30"/>
      <c r="S317" s="30"/>
      <c r="T317" s="30"/>
      <c r="U317" s="30"/>
      <c r="V317" s="30"/>
      <c r="W317" s="33"/>
      <c r="X317" s="33"/>
      <c r="Y317" s="33"/>
      <c r="AC317" s="6">
        <f t="shared" si="23"/>
        <v>0</v>
      </c>
      <c r="AD317" s="6">
        <f t="shared" si="24"/>
        <v>0</v>
      </c>
      <c r="AE317" s="6">
        <f t="shared" si="25"/>
        <v>0</v>
      </c>
    </row>
    <row r="318" spans="1:31" x14ac:dyDescent="0.25">
      <c r="A318" s="32"/>
      <c r="B318" s="31"/>
      <c r="C318" s="31"/>
      <c r="D318" s="31"/>
      <c r="E318" s="31"/>
      <c r="F318" s="31"/>
      <c r="G318" s="31"/>
      <c r="H318" s="31"/>
      <c r="I318" s="31"/>
      <c r="J318" s="31"/>
      <c r="K318" s="30"/>
      <c r="L318" s="30"/>
      <c r="M318" s="30"/>
      <c r="N318" s="30"/>
      <c r="O318" s="30"/>
      <c r="P318" s="30"/>
      <c r="Q318" s="30"/>
      <c r="R318" s="30"/>
      <c r="S318" s="30"/>
      <c r="T318" s="30"/>
      <c r="U318" s="30"/>
      <c r="V318" s="30"/>
      <c r="W318" s="33"/>
      <c r="X318" s="33"/>
      <c r="Y318" s="33"/>
      <c r="AC318" s="6">
        <f t="shared" si="23"/>
        <v>0</v>
      </c>
      <c r="AD318" s="6">
        <f t="shared" si="24"/>
        <v>0</v>
      </c>
      <c r="AE318" s="6">
        <f t="shared" si="25"/>
        <v>0</v>
      </c>
    </row>
    <row r="319" spans="1:31" x14ac:dyDescent="0.25">
      <c r="A319" s="32"/>
      <c r="B319" s="31"/>
      <c r="C319" s="31"/>
      <c r="D319" s="31"/>
      <c r="E319" s="31"/>
      <c r="F319" s="31"/>
      <c r="G319" s="31"/>
      <c r="H319" s="31"/>
      <c r="I319" s="31"/>
      <c r="J319" s="31"/>
      <c r="K319" s="30"/>
      <c r="L319" s="30"/>
      <c r="M319" s="30"/>
      <c r="N319" s="30"/>
      <c r="O319" s="30"/>
      <c r="P319" s="30"/>
      <c r="Q319" s="30"/>
      <c r="R319" s="30"/>
      <c r="S319" s="30"/>
      <c r="T319" s="30"/>
      <c r="U319" s="30"/>
      <c r="V319" s="30"/>
      <c r="W319" s="33"/>
      <c r="X319" s="33"/>
      <c r="Y319" s="33"/>
      <c r="AC319" s="6">
        <f t="shared" si="23"/>
        <v>0</v>
      </c>
      <c r="AD319" s="6">
        <f t="shared" si="24"/>
        <v>0</v>
      </c>
      <c r="AE319" s="6">
        <f t="shared" si="25"/>
        <v>0</v>
      </c>
    </row>
    <row r="320" spans="1:31" x14ac:dyDescent="0.25">
      <c r="A320" s="32"/>
      <c r="B320" s="31"/>
      <c r="C320" s="31"/>
      <c r="D320" s="31"/>
      <c r="E320" s="31"/>
      <c r="F320" s="31"/>
      <c r="G320" s="31"/>
      <c r="H320" s="31"/>
      <c r="I320" s="31"/>
      <c r="J320" s="31"/>
      <c r="K320" s="30"/>
      <c r="L320" s="30"/>
      <c r="M320" s="30"/>
      <c r="N320" s="30"/>
      <c r="O320" s="30"/>
      <c r="P320" s="30"/>
      <c r="Q320" s="30"/>
      <c r="R320" s="30"/>
      <c r="S320" s="30"/>
      <c r="T320" s="30"/>
      <c r="U320" s="30"/>
      <c r="V320" s="30"/>
      <c r="W320" s="33"/>
      <c r="X320" s="33"/>
      <c r="Y320" s="33"/>
      <c r="AC320" s="6">
        <f t="shared" si="23"/>
        <v>0</v>
      </c>
      <c r="AD320" s="6">
        <f t="shared" si="24"/>
        <v>0</v>
      </c>
      <c r="AE320" s="6">
        <f t="shared" si="25"/>
        <v>0</v>
      </c>
    </row>
    <row r="321" spans="1:31" x14ac:dyDescent="0.25">
      <c r="A321" s="32"/>
      <c r="B321" s="31"/>
      <c r="C321" s="31"/>
      <c r="D321" s="31"/>
      <c r="E321" s="31"/>
      <c r="F321" s="31"/>
      <c r="G321" s="31"/>
      <c r="H321" s="31"/>
      <c r="I321" s="31"/>
      <c r="J321" s="31"/>
      <c r="K321" s="30"/>
      <c r="L321" s="30"/>
      <c r="M321" s="30"/>
      <c r="N321" s="30"/>
      <c r="O321" s="30"/>
      <c r="P321" s="30"/>
      <c r="Q321" s="30"/>
      <c r="R321" s="30"/>
      <c r="S321" s="30"/>
      <c r="T321" s="30"/>
      <c r="U321" s="30"/>
      <c r="V321" s="30"/>
      <c r="W321" s="33"/>
      <c r="X321" s="33"/>
      <c r="Y321" s="33"/>
      <c r="AC321" s="6">
        <f t="shared" si="23"/>
        <v>0</v>
      </c>
      <c r="AD321" s="6">
        <f t="shared" si="24"/>
        <v>0</v>
      </c>
      <c r="AE321" s="6">
        <f t="shared" si="25"/>
        <v>0</v>
      </c>
    </row>
    <row r="322" spans="1:31" x14ac:dyDescent="0.25">
      <c r="A322" s="32"/>
      <c r="B322" s="31"/>
      <c r="C322" s="31"/>
      <c r="D322" s="31"/>
      <c r="E322" s="31"/>
      <c r="F322" s="31"/>
      <c r="G322" s="31"/>
      <c r="H322" s="31"/>
      <c r="I322" s="31"/>
      <c r="J322" s="31"/>
      <c r="K322" s="30"/>
      <c r="L322" s="30"/>
      <c r="M322" s="30"/>
      <c r="N322" s="30"/>
      <c r="O322" s="30"/>
      <c r="P322" s="30"/>
      <c r="Q322" s="30"/>
      <c r="R322" s="30"/>
      <c r="S322" s="30"/>
      <c r="T322" s="30"/>
      <c r="U322" s="30"/>
      <c r="V322" s="30"/>
      <c r="W322" s="33"/>
      <c r="X322" s="33"/>
      <c r="Y322" s="33"/>
      <c r="AC322" s="6">
        <f t="shared" si="23"/>
        <v>0</v>
      </c>
      <c r="AD322" s="6">
        <f t="shared" si="24"/>
        <v>0</v>
      </c>
      <c r="AE322" s="6">
        <f t="shared" si="25"/>
        <v>0</v>
      </c>
    </row>
    <row r="323" spans="1:31" x14ac:dyDescent="0.25">
      <c r="A323" s="32"/>
      <c r="B323" s="31"/>
      <c r="C323" s="31"/>
      <c r="D323" s="31"/>
      <c r="E323" s="31"/>
      <c r="F323" s="31"/>
      <c r="G323" s="31"/>
      <c r="H323" s="31"/>
      <c r="I323" s="31"/>
      <c r="J323" s="31"/>
      <c r="K323" s="30"/>
      <c r="L323" s="30"/>
      <c r="M323" s="30"/>
      <c r="N323" s="30"/>
      <c r="O323" s="30"/>
      <c r="P323" s="30"/>
      <c r="Q323" s="30"/>
      <c r="R323" s="30"/>
      <c r="S323" s="30"/>
      <c r="T323" s="30"/>
      <c r="U323" s="30"/>
      <c r="V323" s="30"/>
      <c r="W323" s="33"/>
      <c r="X323" s="33"/>
      <c r="Y323" s="33"/>
      <c r="AC323" s="6">
        <f t="shared" ref="AC323:AC362" si="26">SUMIF(AA:AA,AB323,X:X)</f>
        <v>0</v>
      </c>
      <c r="AD323" s="6">
        <f t="shared" ref="AD323:AD362" si="27">SUMIF(AA:AA,AB323,W:W)</f>
        <v>0</v>
      </c>
      <c r="AE323" s="6">
        <f t="shared" ref="AE323:AE362" si="28">SUMIF(AA:AA,AB323,Y:Y)</f>
        <v>0</v>
      </c>
    </row>
    <row r="324" spans="1:31" x14ac:dyDescent="0.25">
      <c r="A324" s="32"/>
      <c r="B324" s="31"/>
      <c r="C324" s="31"/>
      <c r="D324" s="31"/>
      <c r="E324" s="31"/>
      <c r="F324" s="31"/>
      <c r="G324" s="31"/>
      <c r="H324" s="31"/>
      <c r="I324" s="31"/>
      <c r="J324" s="31"/>
      <c r="K324" s="30"/>
      <c r="L324" s="30"/>
      <c r="M324" s="30"/>
      <c r="N324" s="30"/>
      <c r="O324" s="30"/>
      <c r="P324" s="30"/>
      <c r="Q324" s="30"/>
      <c r="R324" s="30"/>
      <c r="S324" s="30"/>
      <c r="T324" s="30"/>
      <c r="U324" s="30"/>
      <c r="V324" s="30"/>
      <c r="W324" s="33"/>
      <c r="X324" s="33"/>
      <c r="Y324" s="33"/>
      <c r="AC324" s="6">
        <f t="shared" si="26"/>
        <v>0</v>
      </c>
      <c r="AD324" s="6">
        <f t="shared" si="27"/>
        <v>0</v>
      </c>
      <c r="AE324" s="6">
        <f t="shared" si="28"/>
        <v>0</v>
      </c>
    </row>
    <row r="325" spans="1:31" x14ac:dyDescent="0.25">
      <c r="A325" s="32"/>
      <c r="B325" s="31"/>
      <c r="C325" s="31"/>
      <c r="D325" s="31"/>
      <c r="E325" s="31"/>
      <c r="F325" s="31"/>
      <c r="G325" s="31"/>
      <c r="H325" s="31"/>
      <c r="I325" s="31"/>
      <c r="J325" s="31"/>
      <c r="K325" s="30"/>
      <c r="L325" s="30"/>
      <c r="M325" s="30"/>
      <c r="N325" s="30"/>
      <c r="O325" s="30"/>
      <c r="P325" s="30"/>
      <c r="Q325" s="30"/>
      <c r="R325" s="30"/>
      <c r="S325" s="30"/>
      <c r="T325" s="30"/>
      <c r="U325" s="30"/>
      <c r="V325" s="30"/>
      <c r="W325" s="33"/>
      <c r="X325" s="33"/>
      <c r="Y325" s="33"/>
      <c r="AC325" s="6">
        <f t="shared" si="26"/>
        <v>0</v>
      </c>
      <c r="AD325" s="6">
        <f t="shared" si="27"/>
        <v>0</v>
      </c>
      <c r="AE325" s="6">
        <f t="shared" si="28"/>
        <v>0</v>
      </c>
    </row>
    <row r="326" spans="1:31" x14ac:dyDescent="0.25">
      <c r="A326" s="32"/>
      <c r="B326" s="31"/>
      <c r="C326" s="31"/>
      <c r="D326" s="31"/>
      <c r="E326" s="31"/>
      <c r="F326" s="31"/>
      <c r="G326" s="31"/>
      <c r="H326" s="31"/>
      <c r="I326" s="31"/>
      <c r="J326" s="31"/>
      <c r="K326" s="30"/>
      <c r="L326" s="30"/>
      <c r="M326" s="30"/>
      <c r="N326" s="30"/>
      <c r="O326" s="30"/>
      <c r="P326" s="30"/>
      <c r="Q326" s="30"/>
      <c r="R326" s="30"/>
      <c r="S326" s="30"/>
      <c r="T326" s="30"/>
      <c r="U326" s="30"/>
      <c r="V326" s="30"/>
      <c r="W326" s="33"/>
      <c r="X326" s="33"/>
      <c r="Y326" s="33"/>
      <c r="AC326" s="6">
        <f t="shared" si="26"/>
        <v>0</v>
      </c>
      <c r="AD326" s="6">
        <f t="shared" si="27"/>
        <v>0</v>
      </c>
      <c r="AE326" s="6">
        <f t="shared" si="28"/>
        <v>0</v>
      </c>
    </row>
    <row r="327" spans="1:31" x14ac:dyDescent="0.25">
      <c r="A327" s="32"/>
      <c r="B327" s="31"/>
      <c r="C327" s="31"/>
      <c r="D327" s="31"/>
      <c r="E327" s="31"/>
      <c r="F327" s="31"/>
      <c r="G327" s="31"/>
      <c r="H327" s="31"/>
      <c r="I327" s="31"/>
      <c r="J327" s="31"/>
      <c r="K327" s="30"/>
      <c r="L327" s="30"/>
      <c r="M327" s="30"/>
      <c r="N327" s="30"/>
      <c r="O327" s="30"/>
      <c r="P327" s="30"/>
      <c r="Q327" s="30"/>
      <c r="R327" s="30"/>
      <c r="S327" s="30"/>
      <c r="T327" s="30"/>
      <c r="U327" s="30"/>
      <c r="V327" s="30"/>
      <c r="W327" s="33"/>
      <c r="X327" s="33"/>
      <c r="Y327" s="33"/>
      <c r="AC327" s="6">
        <f t="shared" si="26"/>
        <v>0</v>
      </c>
      <c r="AD327" s="6">
        <f t="shared" si="27"/>
        <v>0</v>
      </c>
      <c r="AE327" s="6">
        <f t="shared" si="28"/>
        <v>0</v>
      </c>
    </row>
    <row r="328" spans="1:31" x14ac:dyDescent="0.25">
      <c r="A328" s="32"/>
      <c r="B328" s="31"/>
      <c r="C328" s="31"/>
      <c r="D328" s="31"/>
      <c r="E328" s="31"/>
      <c r="F328" s="31"/>
      <c r="G328" s="31"/>
      <c r="H328" s="31"/>
      <c r="I328" s="31"/>
      <c r="J328" s="31"/>
      <c r="K328" s="30"/>
      <c r="L328" s="30"/>
      <c r="M328" s="30"/>
      <c r="N328" s="30"/>
      <c r="O328" s="30"/>
      <c r="P328" s="30"/>
      <c r="Q328" s="30"/>
      <c r="R328" s="30"/>
      <c r="S328" s="30"/>
      <c r="T328" s="30"/>
      <c r="U328" s="30"/>
      <c r="V328" s="30"/>
      <c r="W328" s="33"/>
      <c r="X328" s="33"/>
      <c r="Y328" s="33"/>
      <c r="AC328" s="6">
        <f t="shared" si="26"/>
        <v>0</v>
      </c>
      <c r="AD328" s="6">
        <f t="shared" si="27"/>
        <v>0</v>
      </c>
      <c r="AE328" s="6">
        <f t="shared" si="28"/>
        <v>0</v>
      </c>
    </row>
    <row r="329" spans="1:31" x14ac:dyDescent="0.25">
      <c r="A329" s="32"/>
      <c r="B329" s="31"/>
      <c r="C329" s="31"/>
      <c r="D329" s="31"/>
      <c r="E329" s="31"/>
      <c r="F329" s="31"/>
      <c r="G329" s="31"/>
      <c r="H329" s="31"/>
      <c r="I329" s="31"/>
      <c r="J329" s="31"/>
      <c r="K329" s="30"/>
      <c r="L329" s="30"/>
      <c r="M329" s="30"/>
      <c r="N329" s="30"/>
      <c r="O329" s="30"/>
      <c r="P329" s="30"/>
      <c r="Q329" s="30"/>
      <c r="R329" s="30"/>
      <c r="S329" s="30"/>
      <c r="T329" s="30"/>
      <c r="U329" s="30"/>
      <c r="V329" s="30"/>
      <c r="W329" s="33"/>
      <c r="X329" s="33"/>
      <c r="Y329" s="33"/>
      <c r="AC329" s="6">
        <f t="shared" si="26"/>
        <v>0</v>
      </c>
      <c r="AD329" s="6">
        <f t="shared" si="27"/>
        <v>0</v>
      </c>
      <c r="AE329" s="6">
        <f t="shared" si="28"/>
        <v>0</v>
      </c>
    </row>
    <row r="330" spans="1:31" x14ac:dyDescent="0.25">
      <c r="A330" s="32"/>
      <c r="B330" s="31"/>
      <c r="C330" s="31"/>
      <c r="D330" s="31"/>
      <c r="E330" s="31"/>
      <c r="F330" s="31"/>
      <c r="G330" s="31"/>
      <c r="H330" s="31"/>
      <c r="I330" s="31"/>
      <c r="J330" s="31"/>
      <c r="K330" s="30"/>
      <c r="L330" s="30"/>
      <c r="M330" s="30"/>
      <c r="N330" s="30"/>
      <c r="O330" s="30"/>
      <c r="P330" s="30"/>
      <c r="Q330" s="30"/>
      <c r="R330" s="30"/>
      <c r="S330" s="30"/>
      <c r="T330" s="30"/>
      <c r="U330" s="30"/>
      <c r="V330" s="30"/>
      <c r="W330" s="33"/>
      <c r="X330" s="33"/>
      <c r="Y330" s="33"/>
      <c r="AC330" s="6">
        <f t="shared" si="26"/>
        <v>0</v>
      </c>
      <c r="AD330" s="6">
        <f t="shared" si="27"/>
        <v>0</v>
      </c>
      <c r="AE330" s="6">
        <f t="shared" si="28"/>
        <v>0</v>
      </c>
    </row>
    <row r="331" spans="1:31" x14ac:dyDescent="0.25">
      <c r="A331" s="32"/>
      <c r="B331" s="31"/>
      <c r="C331" s="31"/>
      <c r="D331" s="31"/>
      <c r="E331" s="31"/>
      <c r="F331" s="31"/>
      <c r="G331" s="31"/>
      <c r="H331" s="31"/>
      <c r="I331" s="31"/>
      <c r="J331" s="31"/>
      <c r="K331" s="30"/>
      <c r="L331" s="30"/>
      <c r="M331" s="30"/>
      <c r="N331" s="30"/>
      <c r="O331" s="30"/>
      <c r="P331" s="30"/>
      <c r="Q331" s="30"/>
      <c r="R331" s="30"/>
      <c r="S331" s="30"/>
      <c r="T331" s="30"/>
      <c r="U331" s="30"/>
      <c r="V331" s="30"/>
      <c r="W331" s="33"/>
      <c r="X331" s="33"/>
      <c r="Y331" s="33"/>
      <c r="AC331" s="6">
        <f t="shared" si="26"/>
        <v>0</v>
      </c>
      <c r="AD331" s="6">
        <f t="shared" si="27"/>
        <v>0</v>
      </c>
      <c r="AE331" s="6">
        <f t="shared" si="28"/>
        <v>0</v>
      </c>
    </row>
    <row r="332" spans="1:31" x14ac:dyDescent="0.25">
      <c r="A332" s="32"/>
      <c r="B332" s="31"/>
      <c r="C332" s="31"/>
      <c r="D332" s="31"/>
      <c r="E332" s="31"/>
      <c r="F332" s="31"/>
      <c r="G332" s="31"/>
      <c r="H332" s="31"/>
      <c r="I332" s="31"/>
      <c r="J332" s="31"/>
      <c r="K332" s="30"/>
      <c r="L332" s="30"/>
      <c r="M332" s="30"/>
      <c r="N332" s="30"/>
      <c r="O332" s="30"/>
      <c r="P332" s="30"/>
      <c r="Q332" s="30"/>
      <c r="R332" s="30"/>
      <c r="S332" s="30"/>
      <c r="T332" s="30"/>
      <c r="U332" s="30"/>
      <c r="V332" s="30"/>
      <c r="W332" s="33"/>
      <c r="X332" s="33"/>
      <c r="Y332" s="33"/>
      <c r="AC332" s="6">
        <f t="shared" si="26"/>
        <v>0</v>
      </c>
      <c r="AD332" s="6">
        <f t="shared" si="27"/>
        <v>0</v>
      </c>
      <c r="AE332" s="6">
        <f t="shared" si="28"/>
        <v>0</v>
      </c>
    </row>
    <row r="333" spans="1:31" x14ac:dyDescent="0.25">
      <c r="A333" s="32"/>
      <c r="B333" s="31"/>
      <c r="C333" s="31"/>
      <c r="D333" s="31"/>
      <c r="E333" s="31"/>
      <c r="F333" s="31"/>
      <c r="G333" s="31"/>
      <c r="H333" s="31"/>
      <c r="I333" s="31"/>
      <c r="J333" s="31"/>
      <c r="K333" s="30"/>
      <c r="L333" s="30"/>
      <c r="M333" s="30"/>
      <c r="N333" s="30"/>
      <c r="O333" s="30"/>
      <c r="P333" s="30"/>
      <c r="Q333" s="30"/>
      <c r="R333" s="30"/>
      <c r="S333" s="30"/>
      <c r="T333" s="30"/>
      <c r="U333" s="30"/>
      <c r="V333" s="30"/>
      <c r="W333" s="33"/>
      <c r="X333" s="33"/>
      <c r="Y333" s="33"/>
      <c r="AC333" s="6">
        <f t="shared" si="26"/>
        <v>0</v>
      </c>
      <c r="AD333" s="6">
        <f t="shared" si="27"/>
        <v>0</v>
      </c>
      <c r="AE333" s="6">
        <f t="shared" si="28"/>
        <v>0</v>
      </c>
    </row>
    <row r="334" spans="1:31" x14ac:dyDescent="0.25">
      <c r="A334" s="32"/>
      <c r="B334" s="31"/>
      <c r="C334" s="31"/>
      <c r="D334" s="31"/>
      <c r="E334" s="31"/>
      <c r="F334" s="31"/>
      <c r="G334" s="31"/>
      <c r="H334" s="31"/>
      <c r="I334" s="31"/>
      <c r="J334" s="31"/>
      <c r="K334" s="30"/>
      <c r="L334" s="30"/>
      <c r="M334" s="30"/>
      <c r="N334" s="30"/>
      <c r="O334" s="30"/>
      <c r="P334" s="30"/>
      <c r="Q334" s="30"/>
      <c r="R334" s="30"/>
      <c r="S334" s="30"/>
      <c r="T334" s="30"/>
      <c r="U334" s="30"/>
      <c r="V334" s="30"/>
      <c r="W334" s="33"/>
      <c r="X334" s="33"/>
      <c r="Y334" s="33"/>
      <c r="AC334" s="6">
        <f t="shared" si="26"/>
        <v>0</v>
      </c>
      <c r="AD334" s="6">
        <f t="shared" si="27"/>
        <v>0</v>
      </c>
      <c r="AE334" s="6">
        <f t="shared" si="28"/>
        <v>0</v>
      </c>
    </row>
    <row r="335" spans="1:31" x14ac:dyDescent="0.25">
      <c r="A335" s="32"/>
      <c r="B335" s="31"/>
      <c r="C335" s="31"/>
      <c r="D335" s="31"/>
      <c r="E335" s="31"/>
      <c r="F335" s="31"/>
      <c r="G335" s="31"/>
      <c r="H335" s="31"/>
      <c r="I335" s="31"/>
      <c r="J335" s="31"/>
      <c r="K335" s="30"/>
      <c r="L335" s="30"/>
      <c r="M335" s="30"/>
      <c r="N335" s="30"/>
      <c r="O335" s="30"/>
      <c r="P335" s="30"/>
      <c r="Q335" s="30"/>
      <c r="R335" s="30"/>
      <c r="S335" s="30"/>
      <c r="T335" s="30"/>
      <c r="U335" s="30"/>
      <c r="V335" s="30"/>
      <c r="W335" s="33"/>
      <c r="X335" s="33"/>
      <c r="Y335" s="33"/>
      <c r="AC335" s="6">
        <f t="shared" si="26"/>
        <v>0</v>
      </c>
      <c r="AD335" s="6">
        <f t="shared" si="27"/>
        <v>0</v>
      </c>
      <c r="AE335" s="6">
        <f t="shared" si="28"/>
        <v>0</v>
      </c>
    </row>
    <row r="336" spans="1:31" x14ac:dyDescent="0.25">
      <c r="A336" s="32"/>
      <c r="B336" s="31"/>
      <c r="C336" s="31"/>
      <c r="D336" s="31"/>
      <c r="E336" s="31"/>
      <c r="F336" s="31"/>
      <c r="G336" s="31"/>
      <c r="H336" s="31"/>
      <c r="I336" s="31"/>
      <c r="J336" s="31"/>
      <c r="K336" s="30"/>
      <c r="L336" s="30"/>
      <c r="M336" s="30"/>
      <c r="N336" s="30"/>
      <c r="O336" s="30"/>
      <c r="P336" s="30"/>
      <c r="Q336" s="30"/>
      <c r="R336" s="30"/>
      <c r="S336" s="30"/>
      <c r="T336" s="30"/>
      <c r="U336" s="30"/>
      <c r="V336" s="30"/>
      <c r="W336" s="33"/>
      <c r="X336" s="33"/>
      <c r="Y336" s="33"/>
      <c r="AC336" s="6">
        <f t="shared" si="26"/>
        <v>0</v>
      </c>
      <c r="AD336" s="6">
        <f t="shared" si="27"/>
        <v>0</v>
      </c>
      <c r="AE336" s="6">
        <f t="shared" si="28"/>
        <v>0</v>
      </c>
    </row>
    <row r="337" spans="1:31" x14ac:dyDescent="0.25">
      <c r="A337" s="32"/>
      <c r="B337" s="31"/>
      <c r="C337" s="31"/>
      <c r="D337" s="31"/>
      <c r="E337" s="31"/>
      <c r="F337" s="31"/>
      <c r="G337" s="31"/>
      <c r="H337" s="31"/>
      <c r="I337" s="31"/>
      <c r="J337" s="31"/>
      <c r="K337" s="30"/>
      <c r="L337" s="30"/>
      <c r="M337" s="30"/>
      <c r="N337" s="30"/>
      <c r="O337" s="30"/>
      <c r="P337" s="30"/>
      <c r="Q337" s="30"/>
      <c r="R337" s="30"/>
      <c r="S337" s="30"/>
      <c r="T337" s="30"/>
      <c r="U337" s="30"/>
      <c r="V337" s="30"/>
      <c r="W337" s="33"/>
      <c r="X337" s="33"/>
      <c r="Y337" s="33"/>
      <c r="AC337" s="6">
        <f t="shared" si="26"/>
        <v>0</v>
      </c>
      <c r="AD337" s="6">
        <f t="shared" si="27"/>
        <v>0</v>
      </c>
      <c r="AE337" s="6">
        <f t="shared" si="28"/>
        <v>0</v>
      </c>
    </row>
    <row r="338" spans="1:31" x14ac:dyDescent="0.25">
      <c r="A338" s="32"/>
      <c r="B338" s="31"/>
      <c r="C338" s="31"/>
      <c r="D338" s="31"/>
      <c r="E338" s="31"/>
      <c r="F338" s="31"/>
      <c r="G338" s="31"/>
      <c r="H338" s="31"/>
      <c r="I338" s="31"/>
      <c r="J338" s="31"/>
      <c r="K338" s="30"/>
      <c r="L338" s="30"/>
      <c r="M338" s="30"/>
      <c r="N338" s="30"/>
      <c r="O338" s="30"/>
      <c r="P338" s="30"/>
      <c r="Q338" s="30"/>
      <c r="R338" s="30"/>
      <c r="S338" s="30"/>
      <c r="T338" s="30"/>
      <c r="U338" s="30"/>
      <c r="V338" s="30"/>
      <c r="W338" s="33"/>
      <c r="X338" s="33"/>
      <c r="Y338" s="33"/>
      <c r="AC338" s="6">
        <f t="shared" si="26"/>
        <v>0</v>
      </c>
      <c r="AD338" s="6">
        <f t="shared" si="27"/>
        <v>0</v>
      </c>
      <c r="AE338" s="6">
        <f t="shared" si="28"/>
        <v>0</v>
      </c>
    </row>
    <row r="339" spans="1:31" x14ac:dyDescent="0.25">
      <c r="A339" s="32"/>
      <c r="B339" s="31"/>
      <c r="C339" s="31"/>
      <c r="D339" s="31"/>
      <c r="E339" s="31"/>
      <c r="F339" s="31"/>
      <c r="G339" s="31"/>
      <c r="H339" s="31"/>
      <c r="I339" s="31"/>
      <c r="J339" s="31"/>
      <c r="K339" s="30"/>
      <c r="L339" s="30"/>
      <c r="M339" s="30"/>
      <c r="N339" s="30"/>
      <c r="O339" s="30"/>
      <c r="P339" s="30"/>
      <c r="Q339" s="30"/>
      <c r="R339" s="30"/>
      <c r="S339" s="30"/>
      <c r="T339" s="30"/>
      <c r="U339" s="30"/>
      <c r="V339" s="30"/>
      <c r="W339" s="33"/>
      <c r="X339" s="33"/>
      <c r="Y339" s="33"/>
      <c r="AC339" s="6">
        <f t="shared" si="26"/>
        <v>0</v>
      </c>
      <c r="AD339" s="6">
        <f t="shared" si="27"/>
        <v>0</v>
      </c>
      <c r="AE339" s="6">
        <f t="shared" si="28"/>
        <v>0</v>
      </c>
    </row>
    <row r="340" spans="1:31" x14ac:dyDescent="0.25">
      <c r="A340" s="32"/>
      <c r="B340" s="31"/>
      <c r="C340" s="31"/>
      <c r="D340" s="31"/>
      <c r="E340" s="31"/>
      <c r="F340" s="31"/>
      <c r="G340" s="31"/>
      <c r="H340" s="31"/>
      <c r="I340" s="31"/>
      <c r="J340" s="31"/>
      <c r="K340" s="30"/>
      <c r="L340" s="30"/>
      <c r="M340" s="30"/>
      <c r="N340" s="30"/>
      <c r="O340" s="30"/>
      <c r="P340" s="30"/>
      <c r="Q340" s="30"/>
      <c r="R340" s="30"/>
      <c r="S340" s="30"/>
      <c r="T340" s="30"/>
      <c r="U340" s="30"/>
      <c r="V340" s="30"/>
      <c r="W340" s="33"/>
      <c r="X340" s="33"/>
      <c r="Y340" s="33"/>
      <c r="AC340" s="6">
        <f t="shared" si="26"/>
        <v>0</v>
      </c>
      <c r="AD340" s="6">
        <f t="shared" si="27"/>
        <v>0</v>
      </c>
      <c r="AE340" s="6">
        <f t="shared" si="28"/>
        <v>0</v>
      </c>
    </row>
    <row r="341" spans="1:31" x14ac:dyDescent="0.25">
      <c r="A341" s="32"/>
      <c r="B341" s="31"/>
      <c r="C341" s="31"/>
      <c r="D341" s="31"/>
      <c r="E341" s="31"/>
      <c r="F341" s="31"/>
      <c r="G341" s="31"/>
      <c r="H341" s="31"/>
      <c r="I341" s="31"/>
      <c r="J341" s="31"/>
      <c r="K341" s="30"/>
      <c r="L341" s="30"/>
      <c r="M341" s="30"/>
      <c r="N341" s="30"/>
      <c r="O341" s="30"/>
      <c r="P341" s="30"/>
      <c r="Q341" s="30"/>
      <c r="R341" s="30"/>
      <c r="S341" s="30"/>
      <c r="T341" s="30"/>
      <c r="U341" s="30"/>
      <c r="V341" s="30"/>
      <c r="W341" s="33"/>
      <c r="X341" s="33"/>
      <c r="Y341" s="33"/>
      <c r="AC341" s="6">
        <f t="shared" si="26"/>
        <v>0</v>
      </c>
      <c r="AD341" s="6">
        <f t="shared" si="27"/>
        <v>0</v>
      </c>
      <c r="AE341" s="6">
        <f t="shared" si="28"/>
        <v>0</v>
      </c>
    </row>
    <row r="342" spans="1:31" x14ac:dyDescent="0.25">
      <c r="A342" s="32"/>
      <c r="B342" s="31"/>
      <c r="C342" s="31"/>
      <c r="D342" s="31"/>
      <c r="E342" s="31"/>
      <c r="F342" s="31"/>
      <c r="G342" s="31"/>
      <c r="H342" s="31"/>
      <c r="I342" s="31"/>
      <c r="J342" s="31"/>
      <c r="K342" s="30"/>
      <c r="L342" s="30"/>
      <c r="M342" s="30"/>
      <c r="N342" s="30"/>
      <c r="O342" s="30"/>
      <c r="P342" s="30"/>
      <c r="Q342" s="30"/>
      <c r="R342" s="30"/>
      <c r="S342" s="30"/>
      <c r="T342" s="30"/>
      <c r="U342" s="30"/>
      <c r="V342" s="30"/>
      <c r="W342" s="33"/>
      <c r="X342" s="33"/>
      <c r="Y342" s="33"/>
      <c r="AC342" s="6">
        <f t="shared" si="26"/>
        <v>0</v>
      </c>
      <c r="AD342" s="6">
        <f t="shared" si="27"/>
        <v>0</v>
      </c>
      <c r="AE342" s="6">
        <f t="shared" si="28"/>
        <v>0</v>
      </c>
    </row>
    <row r="343" spans="1:31" x14ac:dyDescent="0.25">
      <c r="A343" s="32"/>
      <c r="B343" s="31"/>
      <c r="C343" s="31"/>
      <c r="D343" s="31"/>
      <c r="E343" s="31"/>
      <c r="F343" s="31"/>
      <c r="G343" s="31"/>
      <c r="H343" s="31"/>
      <c r="I343" s="31"/>
      <c r="J343" s="31"/>
      <c r="K343" s="30"/>
      <c r="L343" s="30"/>
      <c r="M343" s="30"/>
      <c r="N343" s="30"/>
      <c r="O343" s="30"/>
      <c r="P343" s="30"/>
      <c r="Q343" s="30"/>
      <c r="R343" s="30"/>
      <c r="S343" s="30"/>
      <c r="T343" s="30"/>
      <c r="U343" s="30"/>
      <c r="V343" s="30"/>
      <c r="W343" s="33"/>
      <c r="X343" s="33"/>
      <c r="Y343" s="33"/>
      <c r="AC343" s="6">
        <f t="shared" si="26"/>
        <v>0</v>
      </c>
      <c r="AD343" s="6">
        <f t="shared" si="27"/>
        <v>0</v>
      </c>
      <c r="AE343" s="6">
        <f t="shared" si="28"/>
        <v>0</v>
      </c>
    </row>
    <row r="344" spans="1:31" x14ac:dyDescent="0.25">
      <c r="A344" s="32"/>
      <c r="B344" s="31"/>
      <c r="C344" s="31"/>
      <c r="D344" s="31"/>
      <c r="E344" s="31"/>
      <c r="F344" s="31"/>
      <c r="G344" s="31"/>
      <c r="H344" s="31"/>
      <c r="I344" s="31"/>
      <c r="J344" s="31"/>
      <c r="K344" s="30"/>
      <c r="L344" s="30"/>
      <c r="M344" s="30"/>
      <c r="N344" s="30"/>
      <c r="O344" s="30"/>
      <c r="P344" s="30"/>
      <c r="Q344" s="30"/>
      <c r="R344" s="30"/>
      <c r="S344" s="30"/>
      <c r="T344" s="30"/>
      <c r="U344" s="30"/>
      <c r="V344" s="30"/>
      <c r="W344" s="33"/>
      <c r="X344" s="33"/>
      <c r="Y344" s="33"/>
      <c r="AC344" s="6">
        <f t="shared" si="26"/>
        <v>0</v>
      </c>
      <c r="AD344" s="6">
        <f t="shared" si="27"/>
        <v>0</v>
      </c>
      <c r="AE344" s="6">
        <f t="shared" si="28"/>
        <v>0</v>
      </c>
    </row>
    <row r="345" spans="1:31" x14ac:dyDescent="0.25">
      <c r="A345" s="32"/>
      <c r="B345" s="31"/>
      <c r="C345" s="31"/>
      <c r="D345" s="31"/>
      <c r="E345" s="31"/>
      <c r="F345" s="31"/>
      <c r="G345" s="31"/>
      <c r="H345" s="31"/>
      <c r="I345" s="31"/>
      <c r="J345" s="31"/>
      <c r="K345" s="30"/>
      <c r="L345" s="30"/>
      <c r="M345" s="30"/>
      <c r="N345" s="30"/>
      <c r="O345" s="30"/>
      <c r="P345" s="30"/>
      <c r="Q345" s="30"/>
      <c r="R345" s="30"/>
      <c r="S345" s="30"/>
      <c r="T345" s="30"/>
      <c r="U345" s="30"/>
      <c r="V345" s="30"/>
      <c r="W345" s="33"/>
      <c r="X345" s="33"/>
      <c r="Y345" s="33"/>
      <c r="AC345" s="6">
        <f t="shared" si="26"/>
        <v>0</v>
      </c>
      <c r="AD345" s="6">
        <f t="shared" si="27"/>
        <v>0</v>
      </c>
      <c r="AE345" s="6">
        <f t="shared" si="28"/>
        <v>0</v>
      </c>
    </row>
    <row r="346" spans="1:31" x14ac:dyDescent="0.25">
      <c r="A346" s="32"/>
      <c r="B346" s="31"/>
      <c r="C346" s="31"/>
      <c r="D346" s="31"/>
      <c r="E346" s="31"/>
      <c r="F346" s="31"/>
      <c r="G346" s="31"/>
      <c r="H346" s="31"/>
      <c r="I346" s="31"/>
      <c r="J346" s="31"/>
      <c r="K346" s="30"/>
      <c r="L346" s="30"/>
      <c r="M346" s="30"/>
      <c r="N346" s="30"/>
      <c r="O346" s="30"/>
      <c r="P346" s="30"/>
      <c r="Q346" s="30"/>
      <c r="R346" s="30"/>
      <c r="S346" s="30"/>
      <c r="T346" s="30"/>
      <c r="U346" s="30"/>
      <c r="V346" s="30"/>
      <c r="W346" s="33"/>
      <c r="X346" s="33"/>
      <c r="Y346" s="33"/>
      <c r="AC346" s="6">
        <f t="shared" si="26"/>
        <v>0</v>
      </c>
      <c r="AD346" s="6">
        <f t="shared" si="27"/>
        <v>0</v>
      </c>
      <c r="AE346" s="6">
        <f t="shared" si="28"/>
        <v>0</v>
      </c>
    </row>
    <row r="347" spans="1:31" x14ac:dyDescent="0.25">
      <c r="A347" s="32"/>
      <c r="B347" s="31"/>
      <c r="C347" s="31"/>
      <c r="D347" s="31"/>
      <c r="E347" s="31"/>
      <c r="F347" s="31"/>
      <c r="G347" s="31"/>
      <c r="H347" s="31"/>
      <c r="I347" s="31"/>
      <c r="J347" s="31"/>
      <c r="K347" s="30"/>
      <c r="L347" s="30"/>
      <c r="M347" s="30"/>
      <c r="N347" s="30"/>
      <c r="O347" s="30"/>
      <c r="P347" s="30"/>
      <c r="Q347" s="30"/>
      <c r="R347" s="30"/>
      <c r="S347" s="30"/>
      <c r="T347" s="30"/>
      <c r="U347" s="30"/>
      <c r="V347" s="30"/>
      <c r="W347" s="33"/>
      <c r="X347" s="33"/>
      <c r="Y347" s="33"/>
      <c r="AC347" s="6">
        <f t="shared" si="26"/>
        <v>0</v>
      </c>
      <c r="AD347" s="6">
        <f t="shared" si="27"/>
        <v>0</v>
      </c>
      <c r="AE347" s="6">
        <f t="shared" si="28"/>
        <v>0</v>
      </c>
    </row>
    <row r="348" spans="1:31" x14ac:dyDescent="0.25">
      <c r="A348" s="32"/>
      <c r="B348" s="31"/>
      <c r="C348" s="31"/>
      <c r="D348" s="31"/>
      <c r="E348" s="31"/>
      <c r="F348" s="31"/>
      <c r="G348" s="31"/>
      <c r="H348" s="31"/>
      <c r="I348" s="31"/>
      <c r="J348" s="31"/>
      <c r="K348" s="30"/>
      <c r="L348" s="30"/>
      <c r="M348" s="30"/>
      <c r="N348" s="30"/>
      <c r="O348" s="30"/>
      <c r="P348" s="30"/>
      <c r="Q348" s="30"/>
      <c r="R348" s="30"/>
      <c r="S348" s="30"/>
      <c r="T348" s="30"/>
      <c r="U348" s="30"/>
      <c r="V348" s="30"/>
      <c r="W348" s="33"/>
      <c r="X348" s="33"/>
      <c r="Y348" s="33"/>
      <c r="AC348" s="6">
        <f t="shared" si="26"/>
        <v>0</v>
      </c>
      <c r="AD348" s="6">
        <f t="shared" si="27"/>
        <v>0</v>
      </c>
      <c r="AE348" s="6">
        <f t="shared" si="28"/>
        <v>0</v>
      </c>
    </row>
    <row r="349" spans="1:31" x14ac:dyDescent="0.25">
      <c r="A349" s="32"/>
      <c r="B349" s="31"/>
      <c r="C349" s="31"/>
      <c r="D349" s="31"/>
      <c r="E349" s="31"/>
      <c r="F349" s="31"/>
      <c r="G349" s="31"/>
      <c r="H349" s="31"/>
      <c r="I349" s="31"/>
      <c r="J349" s="31"/>
      <c r="K349" s="30"/>
      <c r="L349" s="30"/>
      <c r="M349" s="30"/>
      <c r="N349" s="30"/>
      <c r="O349" s="30"/>
      <c r="P349" s="30"/>
      <c r="Q349" s="30"/>
      <c r="R349" s="30"/>
      <c r="S349" s="30"/>
      <c r="T349" s="30"/>
      <c r="U349" s="30"/>
      <c r="V349" s="30"/>
      <c r="W349" s="33"/>
      <c r="X349" s="33"/>
      <c r="Y349" s="33"/>
      <c r="AC349" s="6">
        <f t="shared" si="26"/>
        <v>0</v>
      </c>
      <c r="AD349" s="6">
        <f t="shared" si="27"/>
        <v>0</v>
      </c>
      <c r="AE349" s="6">
        <f t="shared" si="28"/>
        <v>0</v>
      </c>
    </row>
    <row r="350" spans="1:31" x14ac:dyDescent="0.25">
      <c r="A350" s="32"/>
      <c r="B350" s="31"/>
      <c r="C350" s="31"/>
      <c r="D350" s="31"/>
      <c r="E350" s="31"/>
      <c r="F350" s="31"/>
      <c r="G350" s="31"/>
      <c r="H350" s="31"/>
      <c r="I350" s="31"/>
      <c r="J350" s="31"/>
      <c r="K350" s="30"/>
      <c r="L350" s="30"/>
      <c r="M350" s="30"/>
      <c r="N350" s="30"/>
      <c r="O350" s="30"/>
      <c r="P350" s="30"/>
      <c r="Q350" s="30"/>
      <c r="R350" s="30"/>
      <c r="S350" s="30"/>
      <c r="T350" s="30"/>
      <c r="U350" s="30"/>
      <c r="V350" s="30"/>
      <c r="W350" s="33"/>
      <c r="X350" s="33"/>
      <c r="Y350" s="33"/>
      <c r="AC350" s="6">
        <f t="shared" si="26"/>
        <v>0</v>
      </c>
      <c r="AD350" s="6">
        <f t="shared" si="27"/>
        <v>0</v>
      </c>
      <c r="AE350" s="6">
        <f t="shared" si="28"/>
        <v>0</v>
      </c>
    </row>
    <row r="351" spans="1:31" x14ac:dyDescent="0.25">
      <c r="A351" s="32"/>
      <c r="B351" s="31"/>
      <c r="C351" s="31"/>
      <c r="D351" s="31"/>
      <c r="E351" s="31"/>
      <c r="F351" s="31"/>
      <c r="G351" s="31"/>
      <c r="H351" s="31"/>
      <c r="I351" s="31"/>
      <c r="J351" s="31"/>
      <c r="K351" s="30"/>
      <c r="L351" s="30"/>
      <c r="M351" s="30"/>
      <c r="N351" s="30"/>
      <c r="O351" s="30"/>
      <c r="P351" s="30"/>
      <c r="Q351" s="30"/>
      <c r="R351" s="30"/>
      <c r="S351" s="30"/>
      <c r="T351" s="30"/>
      <c r="U351" s="30"/>
      <c r="V351" s="30"/>
      <c r="W351" s="33"/>
      <c r="X351" s="33"/>
      <c r="Y351" s="33"/>
      <c r="AC351" s="6">
        <f t="shared" si="26"/>
        <v>0</v>
      </c>
      <c r="AD351" s="6">
        <f t="shared" si="27"/>
        <v>0</v>
      </c>
      <c r="AE351" s="6">
        <f t="shared" si="28"/>
        <v>0</v>
      </c>
    </row>
    <row r="352" spans="1:31" x14ac:dyDescent="0.25">
      <c r="A352" s="32"/>
      <c r="B352" s="31"/>
      <c r="C352" s="31"/>
      <c r="D352" s="31"/>
      <c r="E352" s="31"/>
      <c r="F352" s="31"/>
      <c r="G352" s="31"/>
      <c r="H352" s="31"/>
      <c r="I352" s="31"/>
      <c r="J352" s="31"/>
      <c r="K352" s="30"/>
      <c r="L352" s="30"/>
      <c r="M352" s="30"/>
      <c r="N352" s="30"/>
      <c r="O352" s="30"/>
      <c r="P352" s="30"/>
      <c r="Q352" s="30"/>
      <c r="R352" s="30"/>
      <c r="S352" s="30"/>
      <c r="T352" s="30"/>
      <c r="U352" s="30"/>
      <c r="V352" s="30"/>
      <c r="W352" s="33"/>
      <c r="X352" s="33"/>
      <c r="Y352" s="33"/>
      <c r="AC352" s="6">
        <f t="shared" si="26"/>
        <v>0</v>
      </c>
      <c r="AD352" s="6">
        <f t="shared" si="27"/>
        <v>0</v>
      </c>
      <c r="AE352" s="6">
        <f t="shared" si="28"/>
        <v>0</v>
      </c>
    </row>
    <row r="353" spans="1:31" x14ac:dyDescent="0.25">
      <c r="A353" s="32"/>
      <c r="B353" s="31"/>
      <c r="C353" s="31"/>
      <c r="D353" s="31"/>
      <c r="E353" s="31"/>
      <c r="F353" s="31"/>
      <c r="G353" s="31"/>
      <c r="H353" s="31"/>
      <c r="I353" s="31"/>
      <c r="J353" s="31"/>
      <c r="K353" s="30"/>
      <c r="L353" s="30"/>
      <c r="M353" s="30"/>
      <c r="N353" s="30"/>
      <c r="O353" s="30"/>
      <c r="P353" s="30"/>
      <c r="Q353" s="30"/>
      <c r="R353" s="30"/>
      <c r="S353" s="30"/>
      <c r="T353" s="30"/>
      <c r="U353" s="30"/>
      <c r="V353" s="30"/>
      <c r="W353" s="33"/>
      <c r="X353" s="33"/>
      <c r="Y353" s="33"/>
      <c r="AC353" s="6">
        <f t="shared" si="26"/>
        <v>0</v>
      </c>
      <c r="AD353" s="6">
        <f t="shared" si="27"/>
        <v>0</v>
      </c>
      <c r="AE353" s="6">
        <f t="shared" si="28"/>
        <v>0</v>
      </c>
    </row>
    <row r="354" spans="1:31" x14ac:dyDescent="0.25">
      <c r="A354" s="32"/>
      <c r="B354" s="31"/>
      <c r="C354" s="31"/>
      <c r="D354" s="31"/>
      <c r="E354" s="31"/>
      <c r="F354" s="31"/>
      <c r="G354" s="31"/>
      <c r="H354" s="31"/>
      <c r="I354" s="31"/>
      <c r="J354" s="31"/>
      <c r="K354" s="30"/>
      <c r="L354" s="30"/>
      <c r="M354" s="30"/>
      <c r="N354" s="30"/>
      <c r="O354" s="30"/>
      <c r="P354" s="30"/>
      <c r="Q354" s="30"/>
      <c r="R354" s="30"/>
      <c r="S354" s="30"/>
      <c r="T354" s="30"/>
      <c r="U354" s="30"/>
      <c r="V354" s="30"/>
      <c r="W354" s="33"/>
      <c r="X354" s="33"/>
      <c r="Y354" s="33"/>
      <c r="AC354" s="6">
        <f t="shared" si="26"/>
        <v>0</v>
      </c>
      <c r="AD354" s="6">
        <f t="shared" si="27"/>
        <v>0</v>
      </c>
      <c r="AE354" s="6">
        <f t="shared" si="28"/>
        <v>0</v>
      </c>
    </row>
    <row r="355" spans="1:31" x14ac:dyDescent="0.25">
      <c r="A355" s="32"/>
      <c r="B355" s="31"/>
      <c r="C355" s="31"/>
      <c r="D355" s="31"/>
      <c r="E355" s="31"/>
      <c r="F355" s="31"/>
      <c r="G355" s="31"/>
      <c r="H355" s="31"/>
      <c r="I355" s="31"/>
      <c r="J355" s="31"/>
      <c r="K355" s="30"/>
      <c r="L355" s="30"/>
      <c r="M355" s="30"/>
      <c r="N355" s="30"/>
      <c r="O355" s="30"/>
      <c r="P355" s="30"/>
      <c r="Q355" s="30"/>
      <c r="R355" s="30"/>
      <c r="S355" s="30"/>
      <c r="T355" s="30"/>
      <c r="U355" s="30"/>
      <c r="V355" s="30"/>
      <c r="W355" s="33"/>
      <c r="X355" s="33"/>
      <c r="Y355" s="33"/>
      <c r="AC355" s="6">
        <f t="shared" si="26"/>
        <v>0</v>
      </c>
      <c r="AD355" s="6">
        <f t="shared" si="27"/>
        <v>0</v>
      </c>
      <c r="AE355" s="6">
        <f t="shared" si="28"/>
        <v>0</v>
      </c>
    </row>
    <row r="356" spans="1:31" x14ac:dyDescent="0.25">
      <c r="A356" s="32"/>
      <c r="B356" s="31"/>
      <c r="C356" s="31"/>
      <c r="D356" s="31"/>
      <c r="E356" s="31"/>
      <c r="F356" s="31"/>
      <c r="G356" s="31"/>
      <c r="H356" s="31"/>
      <c r="I356" s="31"/>
      <c r="J356" s="31"/>
      <c r="K356" s="30"/>
      <c r="L356" s="30"/>
      <c r="M356" s="30"/>
      <c r="N356" s="30"/>
      <c r="O356" s="30"/>
      <c r="P356" s="30"/>
      <c r="Q356" s="30"/>
      <c r="R356" s="30"/>
      <c r="S356" s="30"/>
      <c r="T356" s="30"/>
      <c r="U356" s="30"/>
      <c r="V356" s="30"/>
      <c r="W356" s="33"/>
      <c r="X356" s="33"/>
      <c r="Y356" s="33"/>
      <c r="AC356" s="6">
        <f t="shared" si="26"/>
        <v>0</v>
      </c>
      <c r="AD356" s="6">
        <f t="shared" si="27"/>
        <v>0</v>
      </c>
      <c r="AE356" s="6">
        <f t="shared" si="28"/>
        <v>0</v>
      </c>
    </row>
    <row r="357" spans="1:31" x14ac:dyDescent="0.25">
      <c r="A357" s="32"/>
      <c r="B357" s="31"/>
      <c r="C357" s="31"/>
      <c r="D357" s="31"/>
      <c r="E357" s="31"/>
      <c r="F357" s="31"/>
      <c r="G357" s="31"/>
      <c r="H357" s="31"/>
      <c r="I357" s="31"/>
      <c r="J357" s="31"/>
      <c r="K357" s="30"/>
      <c r="L357" s="30"/>
      <c r="M357" s="30"/>
      <c r="N357" s="30"/>
      <c r="O357" s="30"/>
      <c r="P357" s="30"/>
      <c r="Q357" s="30"/>
      <c r="R357" s="30"/>
      <c r="S357" s="30"/>
      <c r="T357" s="30"/>
      <c r="U357" s="30"/>
      <c r="V357" s="30"/>
      <c r="W357" s="33"/>
      <c r="X357" s="33"/>
      <c r="Y357" s="33"/>
      <c r="AC357" s="6">
        <f t="shared" si="26"/>
        <v>0</v>
      </c>
      <c r="AD357" s="6">
        <f t="shared" si="27"/>
        <v>0</v>
      </c>
      <c r="AE357" s="6">
        <f t="shared" si="28"/>
        <v>0</v>
      </c>
    </row>
    <row r="358" spans="1:31" x14ac:dyDescent="0.25">
      <c r="A358" s="32"/>
      <c r="B358" s="31"/>
      <c r="C358" s="31"/>
      <c r="D358" s="31"/>
      <c r="E358" s="31"/>
      <c r="F358" s="31"/>
      <c r="G358" s="31"/>
      <c r="H358" s="31"/>
      <c r="I358" s="31"/>
      <c r="J358" s="31"/>
      <c r="K358" s="30"/>
      <c r="L358" s="30"/>
      <c r="M358" s="30"/>
      <c r="N358" s="30"/>
      <c r="O358" s="30"/>
      <c r="P358" s="30"/>
      <c r="Q358" s="30"/>
      <c r="R358" s="30"/>
      <c r="S358" s="30"/>
      <c r="T358" s="30"/>
      <c r="U358" s="30"/>
      <c r="V358" s="30"/>
      <c r="W358" s="33"/>
      <c r="X358" s="33"/>
      <c r="Y358" s="33"/>
      <c r="AC358" s="6">
        <f t="shared" si="26"/>
        <v>0</v>
      </c>
      <c r="AD358" s="6">
        <f t="shared" si="27"/>
        <v>0</v>
      </c>
      <c r="AE358" s="6">
        <f t="shared" si="28"/>
        <v>0</v>
      </c>
    </row>
    <row r="359" spans="1:31" x14ac:dyDescent="0.25">
      <c r="A359" s="32"/>
      <c r="B359" s="31"/>
      <c r="C359" s="31"/>
      <c r="D359" s="31"/>
      <c r="E359" s="31"/>
      <c r="F359" s="31"/>
      <c r="G359" s="31"/>
      <c r="H359" s="31"/>
      <c r="I359" s="31"/>
      <c r="J359" s="31"/>
      <c r="K359" s="30"/>
      <c r="L359" s="30"/>
      <c r="M359" s="30"/>
      <c r="N359" s="30"/>
      <c r="O359" s="30"/>
      <c r="P359" s="30"/>
      <c r="Q359" s="30"/>
      <c r="R359" s="30"/>
      <c r="S359" s="30"/>
      <c r="T359" s="30"/>
      <c r="U359" s="30"/>
      <c r="V359" s="30"/>
      <c r="W359" s="33"/>
      <c r="X359" s="33"/>
      <c r="Y359" s="33"/>
      <c r="AC359" s="6">
        <f t="shared" si="26"/>
        <v>0</v>
      </c>
      <c r="AD359" s="6">
        <f t="shared" si="27"/>
        <v>0</v>
      </c>
      <c r="AE359" s="6">
        <f t="shared" si="28"/>
        <v>0</v>
      </c>
    </row>
    <row r="360" spans="1:31" x14ac:dyDescent="0.25">
      <c r="A360" s="32"/>
      <c r="B360" s="31"/>
      <c r="C360" s="31"/>
      <c r="D360" s="31"/>
      <c r="E360" s="31"/>
      <c r="F360" s="31"/>
      <c r="G360" s="31"/>
      <c r="H360" s="31"/>
      <c r="I360" s="31"/>
      <c r="J360" s="31"/>
      <c r="K360" s="30"/>
      <c r="L360" s="30"/>
      <c r="M360" s="30"/>
      <c r="N360" s="30"/>
      <c r="O360" s="30"/>
      <c r="P360" s="30"/>
      <c r="Q360" s="30"/>
      <c r="R360" s="30"/>
      <c r="S360" s="30"/>
      <c r="T360" s="30"/>
      <c r="U360" s="30"/>
      <c r="V360" s="30"/>
      <c r="W360" s="33"/>
      <c r="X360" s="33"/>
      <c r="Y360" s="33"/>
      <c r="AC360" s="6">
        <f t="shared" si="26"/>
        <v>0</v>
      </c>
      <c r="AD360" s="6">
        <f t="shared" si="27"/>
        <v>0</v>
      </c>
      <c r="AE360" s="6">
        <f t="shared" si="28"/>
        <v>0</v>
      </c>
    </row>
    <row r="361" spans="1:31" x14ac:dyDescent="0.25">
      <c r="A361" s="32"/>
      <c r="B361" s="31"/>
      <c r="C361" s="31"/>
      <c r="D361" s="31"/>
      <c r="E361" s="31"/>
      <c r="F361" s="31"/>
      <c r="G361" s="31"/>
      <c r="H361" s="31"/>
      <c r="I361" s="31"/>
      <c r="J361" s="31"/>
      <c r="K361" s="30"/>
      <c r="L361" s="30"/>
      <c r="M361" s="30"/>
      <c r="N361" s="30"/>
      <c r="O361" s="30"/>
      <c r="P361" s="30"/>
      <c r="Q361" s="30"/>
      <c r="R361" s="30"/>
      <c r="S361" s="30"/>
      <c r="T361" s="30"/>
      <c r="U361" s="30"/>
      <c r="V361" s="30"/>
      <c r="W361" s="33"/>
      <c r="X361" s="33"/>
      <c r="Y361" s="33"/>
      <c r="AC361" s="6">
        <f t="shared" si="26"/>
        <v>0</v>
      </c>
      <c r="AD361" s="6">
        <f t="shared" si="27"/>
        <v>0</v>
      </c>
      <c r="AE361" s="6">
        <f t="shared" si="28"/>
        <v>0</v>
      </c>
    </row>
    <row r="362" spans="1:31" x14ac:dyDescent="0.25">
      <c r="A362" s="32"/>
      <c r="B362" s="31"/>
      <c r="C362" s="31"/>
      <c r="D362" s="31"/>
      <c r="E362" s="31"/>
      <c r="F362" s="31"/>
      <c r="G362" s="31"/>
      <c r="H362" s="31"/>
      <c r="I362" s="31"/>
      <c r="J362" s="31"/>
      <c r="K362" s="30"/>
      <c r="L362" s="30"/>
      <c r="M362" s="30"/>
      <c r="N362" s="30"/>
      <c r="O362" s="30"/>
      <c r="P362" s="30"/>
      <c r="Q362" s="30"/>
      <c r="R362" s="30"/>
      <c r="S362" s="30"/>
      <c r="T362" s="30"/>
      <c r="U362" s="30"/>
      <c r="V362" s="30"/>
      <c r="W362" s="33"/>
      <c r="X362" s="33"/>
      <c r="Y362" s="33"/>
      <c r="AC362" s="6">
        <f t="shared" si="26"/>
        <v>0</v>
      </c>
      <c r="AD362" s="6">
        <f t="shared" si="27"/>
        <v>0</v>
      </c>
      <c r="AE362" s="6">
        <f t="shared" si="28"/>
        <v>0</v>
      </c>
    </row>
    <row r="363" spans="1:31" x14ac:dyDescent="0.25">
      <c r="A363" s="32"/>
      <c r="B363" s="31"/>
      <c r="C363" s="31"/>
      <c r="D363" s="31"/>
      <c r="E363" s="31"/>
      <c r="F363" s="31"/>
      <c r="G363" s="31"/>
      <c r="H363" s="31"/>
      <c r="I363" s="31"/>
      <c r="J363" s="31"/>
      <c r="K363" s="30"/>
      <c r="L363" s="30"/>
      <c r="M363" s="30"/>
      <c r="N363" s="30"/>
      <c r="O363" s="30"/>
      <c r="P363" s="30"/>
      <c r="Q363" s="30"/>
      <c r="R363" s="30"/>
      <c r="S363" s="30"/>
      <c r="T363" s="30"/>
      <c r="U363" s="30"/>
      <c r="V363" s="30"/>
      <c r="W363" s="33"/>
      <c r="X363" s="33"/>
      <c r="Y363" s="33"/>
    </row>
    <row r="364" spans="1:31" x14ac:dyDescent="0.25">
      <c r="A364" s="32"/>
      <c r="B364" s="31"/>
      <c r="C364" s="31"/>
      <c r="D364" s="31"/>
      <c r="E364" s="31"/>
      <c r="F364" s="31"/>
      <c r="G364" s="31"/>
      <c r="H364" s="31"/>
      <c r="I364" s="31"/>
      <c r="J364" s="31"/>
      <c r="K364" s="30"/>
      <c r="L364" s="30"/>
      <c r="M364" s="30"/>
      <c r="N364" s="30"/>
      <c r="O364" s="30"/>
      <c r="P364" s="30"/>
      <c r="Q364" s="30"/>
      <c r="R364" s="30"/>
      <c r="S364" s="30"/>
      <c r="T364" s="30"/>
      <c r="U364" s="30"/>
      <c r="V364" s="30"/>
      <c r="W364" s="33"/>
      <c r="X364" s="33"/>
      <c r="Y364" s="33"/>
    </row>
    <row r="365" spans="1:31" x14ac:dyDescent="0.25">
      <c r="A365" s="32"/>
      <c r="B365" s="31"/>
      <c r="C365" s="31"/>
      <c r="D365" s="31"/>
      <c r="E365" s="31"/>
      <c r="F365" s="31"/>
      <c r="G365" s="31"/>
      <c r="H365" s="31"/>
      <c r="I365" s="31"/>
      <c r="J365" s="31"/>
      <c r="K365" s="30"/>
      <c r="L365" s="30"/>
      <c r="M365" s="30"/>
      <c r="N365" s="30"/>
      <c r="O365" s="30"/>
      <c r="P365" s="30"/>
      <c r="Q365" s="30"/>
      <c r="R365" s="30"/>
      <c r="S365" s="30"/>
      <c r="T365" s="30"/>
      <c r="U365" s="30"/>
      <c r="V365" s="30"/>
      <c r="W365" s="33"/>
      <c r="X365" s="33"/>
      <c r="Y365" s="33"/>
    </row>
    <row r="366" spans="1:31" x14ac:dyDescent="0.25">
      <c r="A366" s="32"/>
      <c r="B366" s="31"/>
      <c r="C366" s="31"/>
      <c r="D366" s="31"/>
      <c r="E366" s="31"/>
      <c r="F366" s="31"/>
      <c r="G366" s="31"/>
      <c r="H366" s="88"/>
      <c r="I366" s="88"/>
      <c r="J366" s="88"/>
      <c r="K366" s="30"/>
      <c r="L366" s="30"/>
      <c r="M366" s="30"/>
      <c r="N366" s="30"/>
      <c r="O366" s="30"/>
      <c r="P366" s="30"/>
      <c r="Q366" s="30"/>
      <c r="R366" s="30"/>
      <c r="S366" s="30"/>
      <c r="T366" s="30"/>
      <c r="U366" s="30"/>
      <c r="V366" s="30"/>
      <c r="W366" s="33"/>
      <c r="X366" s="33"/>
      <c r="Y366" s="33"/>
    </row>
    <row r="367" spans="1:31" x14ac:dyDescent="0.25">
      <c r="A367" s="32"/>
      <c r="B367" s="31"/>
      <c r="C367" s="31"/>
      <c r="D367" s="31"/>
      <c r="E367" s="31"/>
      <c r="F367" s="31"/>
      <c r="G367" s="31"/>
      <c r="H367" s="88"/>
      <c r="I367" s="88"/>
      <c r="J367" s="88"/>
      <c r="K367" s="30"/>
      <c r="L367" s="30"/>
      <c r="M367" s="30"/>
      <c r="N367" s="30"/>
      <c r="O367" s="30"/>
      <c r="P367" s="30"/>
      <c r="Q367" s="30"/>
      <c r="R367" s="30"/>
      <c r="S367" s="30"/>
      <c r="T367" s="30"/>
      <c r="U367" s="30"/>
      <c r="V367" s="30"/>
      <c r="W367" s="33"/>
      <c r="X367" s="33"/>
      <c r="Y367" s="33"/>
    </row>
    <row r="368" spans="1:31" x14ac:dyDescent="0.25">
      <c r="A368" s="32"/>
      <c r="B368" s="31"/>
      <c r="C368" s="31"/>
      <c r="D368" s="31"/>
      <c r="E368" s="31"/>
      <c r="F368" s="31"/>
      <c r="G368" s="31"/>
      <c r="H368" s="88"/>
      <c r="I368" s="88"/>
      <c r="J368" s="88"/>
      <c r="K368" s="30"/>
      <c r="L368" s="30"/>
      <c r="M368" s="30"/>
      <c r="N368" s="30"/>
      <c r="O368" s="30"/>
      <c r="P368" s="30"/>
      <c r="Q368" s="30"/>
      <c r="R368" s="30"/>
      <c r="S368" s="30"/>
      <c r="T368" s="30"/>
      <c r="U368" s="30"/>
      <c r="V368" s="30"/>
      <c r="W368" s="33"/>
      <c r="X368" s="33"/>
      <c r="Y368" s="33"/>
    </row>
    <row r="369" spans="1:25" x14ac:dyDescent="0.25">
      <c r="A369" s="32"/>
      <c r="B369" s="31"/>
      <c r="C369" s="31"/>
      <c r="D369" s="31"/>
      <c r="E369" s="31"/>
      <c r="F369" s="31"/>
      <c r="G369" s="31"/>
      <c r="H369" s="88"/>
      <c r="I369" s="88"/>
      <c r="J369" s="88"/>
      <c r="K369" s="30"/>
      <c r="L369" s="30"/>
      <c r="M369" s="30"/>
      <c r="N369" s="30"/>
      <c r="O369" s="30"/>
      <c r="P369" s="30"/>
      <c r="Q369" s="30"/>
      <c r="R369" s="30"/>
      <c r="S369" s="30"/>
      <c r="T369" s="30"/>
      <c r="U369" s="30"/>
      <c r="V369" s="30"/>
      <c r="W369" s="33"/>
      <c r="X369" s="33"/>
      <c r="Y369" s="33"/>
    </row>
    <row r="370" spans="1:25" x14ac:dyDescent="0.25">
      <c r="A370" s="32"/>
      <c r="B370" s="31"/>
      <c r="C370" s="31"/>
      <c r="D370" s="31"/>
      <c r="E370" s="31"/>
      <c r="F370" s="31"/>
      <c r="G370" s="31"/>
      <c r="H370" s="88"/>
      <c r="I370" s="88"/>
      <c r="J370" s="88"/>
      <c r="K370" s="30"/>
      <c r="L370" s="30"/>
      <c r="M370" s="30"/>
      <c r="N370" s="30"/>
      <c r="O370" s="30"/>
      <c r="P370" s="30"/>
      <c r="Q370" s="30"/>
      <c r="R370" s="30"/>
      <c r="S370" s="30"/>
      <c r="T370" s="30"/>
      <c r="U370" s="30"/>
      <c r="V370" s="30"/>
      <c r="W370" s="33"/>
      <c r="X370" s="33"/>
      <c r="Y370" s="33"/>
    </row>
    <row r="371" spans="1:25" x14ac:dyDescent="0.25">
      <c r="A371" s="32"/>
      <c r="B371" s="31"/>
      <c r="C371" s="31"/>
      <c r="D371" s="31"/>
      <c r="E371" s="31"/>
      <c r="F371" s="31"/>
      <c r="G371" s="31"/>
      <c r="H371" s="88"/>
      <c r="I371" s="88"/>
      <c r="J371" s="88"/>
      <c r="K371" s="30"/>
      <c r="L371" s="30"/>
      <c r="M371" s="30"/>
      <c r="N371" s="30"/>
      <c r="O371" s="30"/>
      <c r="P371" s="30"/>
      <c r="Q371" s="30"/>
      <c r="R371" s="30"/>
      <c r="S371" s="30"/>
      <c r="T371" s="30"/>
      <c r="U371" s="30"/>
      <c r="V371" s="30"/>
      <c r="W371" s="33"/>
      <c r="X371" s="33"/>
      <c r="Y371" s="33"/>
    </row>
    <row r="372" spans="1:25" x14ac:dyDescent="0.25">
      <c r="A372" s="32"/>
      <c r="B372" s="31"/>
      <c r="C372" s="31"/>
      <c r="D372" s="31"/>
      <c r="E372" s="31"/>
      <c r="F372" s="31"/>
      <c r="G372" s="31"/>
      <c r="H372" s="88"/>
      <c r="I372" s="88"/>
      <c r="J372" s="88"/>
      <c r="K372" s="30"/>
      <c r="L372" s="30"/>
      <c r="M372" s="30"/>
      <c r="N372" s="30"/>
      <c r="O372" s="30"/>
      <c r="P372" s="30"/>
      <c r="Q372" s="30"/>
      <c r="R372" s="30"/>
      <c r="S372" s="30"/>
      <c r="T372" s="30"/>
      <c r="U372" s="30"/>
      <c r="V372" s="30"/>
      <c r="W372" s="33"/>
      <c r="X372" s="33"/>
      <c r="Y372" s="33"/>
    </row>
    <row r="373" spans="1:25" x14ac:dyDescent="0.25">
      <c r="A373" s="32"/>
      <c r="B373" s="31"/>
      <c r="C373" s="31"/>
      <c r="D373" s="31"/>
      <c r="E373" s="31"/>
      <c r="F373" s="31"/>
      <c r="G373" s="31"/>
      <c r="H373" s="88"/>
      <c r="I373" s="88"/>
      <c r="J373" s="88"/>
      <c r="K373" s="30"/>
      <c r="L373" s="30"/>
      <c r="M373" s="30"/>
      <c r="N373" s="30"/>
      <c r="O373" s="30"/>
      <c r="P373" s="30"/>
      <c r="Q373" s="30"/>
      <c r="R373" s="30"/>
      <c r="S373" s="30"/>
      <c r="T373" s="30"/>
      <c r="U373" s="30"/>
      <c r="V373" s="30"/>
      <c r="W373" s="33"/>
      <c r="X373" s="33"/>
      <c r="Y373" s="33"/>
    </row>
    <row r="374" spans="1:25" x14ac:dyDescent="0.25">
      <c r="A374" s="32"/>
      <c r="B374" s="31"/>
      <c r="C374" s="31"/>
      <c r="D374" s="31"/>
      <c r="E374" s="31"/>
      <c r="F374" s="31"/>
      <c r="G374" s="31"/>
      <c r="H374" s="88"/>
      <c r="I374" s="88"/>
      <c r="J374" s="88"/>
      <c r="K374" s="30"/>
      <c r="L374" s="30"/>
      <c r="M374" s="30"/>
      <c r="N374" s="30"/>
      <c r="O374" s="30"/>
      <c r="P374" s="30"/>
      <c r="Q374" s="30"/>
      <c r="R374" s="30"/>
      <c r="S374" s="30"/>
      <c r="T374" s="30"/>
      <c r="U374" s="30"/>
      <c r="V374" s="30"/>
      <c r="W374" s="33"/>
      <c r="X374" s="33"/>
      <c r="Y374" s="33"/>
    </row>
    <row r="375" spans="1:25" x14ac:dyDescent="0.25">
      <c r="A375" s="32"/>
      <c r="B375" s="31"/>
      <c r="C375" s="31"/>
      <c r="D375" s="31"/>
      <c r="E375" s="31"/>
      <c r="F375" s="31"/>
      <c r="G375" s="31"/>
      <c r="H375" s="88"/>
      <c r="I375" s="88"/>
      <c r="J375" s="88"/>
      <c r="K375" s="30"/>
      <c r="L375" s="30"/>
      <c r="M375" s="30"/>
      <c r="N375" s="30"/>
      <c r="O375" s="30"/>
      <c r="P375" s="30"/>
      <c r="Q375" s="30"/>
      <c r="R375" s="30"/>
      <c r="S375" s="30"/>
      <c r="T375" s="30"/>
      <c r="U375" s="30"/>
      <c r="V375" s="30"/>
      <c r="W375" s="33"/>
      <c r="X375" s="33"/>
      <c r="Y375" s="33"/>
    </row>
    <row r="376" spans="1:25" x14ac:dyDescent="0.25">
      <c r="A376" s="32"/>
      <c r="B376" s="31"/>
      <c r="C376" s="31"/>
      <c r="D376" s="31"/>
      <c r="E376" s="31"/>
      <c r="F376" s="31"/>
      <c r="G376" s="31"/>
      <c r="H376" s="88"/>
      <c r="I376" s="88"/>
      <c r="J376" s="88"/>
      <c r="K376" s="30"/>
      <c r="L376" s="30"/>
      <c r="M376" s="30"/>
      <c r="N376" s="30"/>
      <c r="O376" s="30"/>
      <c r="P376" s="30"/>
      <c r="Q376" s="30"/>
      <c r="R376" s="30"/>
      <c r="S376" s="30"/>
      <c r="T376" s="30"/>
      <c r="U376" s="30"/>
      <c r="V376" s="30"/>
      <c r="W376" s="33"/>
      <c r="X376" s="33"/>
      <c r="Y376" s="33"/>
    </row>
    <row r="377" spans="1:25" x14ac:dyDescent="0.25">
      <c r="A377" s="32"/>
      <c r="B377" s="31"/>
      <c r="C377" s="31"/>
      <c r="D377" s="31"/>
      <c r="E377" s="31"/>
      <c r="F377" s="31"/>
      <c r="G377" s="31"/>
      <c r="H377" s="88"/>
      <c r="I377" s="88"/>
      <c r="J377" s="88"/>
      <c r="K377" s="30"/>
      <c r="L377" s="30"/>
      <c r="M377" s="30"/>
      <c r="N377" s="30"/>
      <c r="O377" s="30"/>
      <c r="P377" s="30"/>
      <c r="Q377" s="30"/>
      <c r="R377" s="30"/>
      <c r="S377" s="30"/>
      <c r="T377" s="30"/>
      <c r="U377" s="30"/>
      <c r="V377" s="30"/>
      <c r="W377" s="33"/>
      <c r="X377" s="33"/>
      <c r="Y377" s="33"/>
    </row>
    <row r="378" spans="1:25" x14ac:dyDescent="0.25">
      <c r="A378" s="32"/>
      <c r="B378" s="31"/>
      <c r="C378" s="31"/>
      <c r="D378" s="31"/>
      <c r="E378" s="31"/>
      <c r="F378" s="31"/>
      <c r="G378" s="31"/>
      <c r="H378" s="88"/>
      <c r="I378" s="88"/>
      <c r="J378" s="88"/>
      <c r="K378" s="30"/>
      <c r="L378" s="30"/>
      <c r="M378" s="30"/>
      <c r="N378" s="30"/>
      <c r="O378" s="30"/>
      <c r="P378" s="30"/>
      <c r="Q378" s="30"/>
      <c r="R378" s="30"/>
      <c r="S378" s="30"/>
      <c r="T378" s="30"/>
      <c r="U378" s="30"/>
      <c r="V378" s="30"/>
      <c r="W378" s="33"/>
      <c r="X378" s="33"/>
      <c r="Y378" s="33"/>
    </row>
    <row r="379" spans="1:25" x14ac:dyDescent="0.25">
      <c r="A379" s="32"/>
      <c r="B379" s="31"/>
      <c r="C379" s="31"/>
      <c r="D379" s="31"/>
      <c r="E379" s="31"/>
      <c r="F379" s="31"/>
      <c r="G379" s="31"/>
      <c r="H379" s="88"/>
      <c r="I379" s="88"/>
      <c r="J379" s="88"/>
      <c r="K379" s="30"/>
      <c r="L379" s="30"/>
      <c r="M379" s="30"/>
      <c r="N379" s="30"/>
      <c r="O379" s="30"/>
      <c r="P379" s="30"/>
      <c r="Q379" s="30"/>
      <c r="R379" s="30"/>
      <c r="S379" s="30"/>
      <c r="T379" s="30"/>
      <c r="U379" s="30"/>
      <c r="V379" s="30"/>
      <c r="W379" s="33"/>
      <c r="X379" s="33"/>
      <c r="Y379" s="33"/>
    </row>
    <row r="380" spans="1:25" x14ac:dyDescent="0.25">
      <c r="A380" s="32"/>
      <c r="B380" s="31"/>
      <c r="C380" s="31"/>
      <c r="D380" s="31"/>
      <c r="E380" s="31"/>
      <c r="F380" s="31"/>
      <c r="G380" s="31"/>
      <c r="H380" s="88"/>
      <c r="I380" s="88"/>
      <c r="J380" s="88"/>
      <c r="W380" s="33"/>
      <c r="X380" s="33"/>
      <c r="Y380" s="33"/>
    </row>
    <row r="381" spans="1:25" x14ac:dyDescent="0.25">
      <c r="A381" s="32"/>
      <c r="B381" s="31"/>
      <c r="C381" s="31"/>
      <c r="D381" s="31"/>
      <c r="E381" s="31"/>
      <c r="F381" s="31"/>
      <c r="G381" s="31"/>
      <c r="H381" s="88"/>
      <c r="I381" s="88"/>
      <c r="J381" s="88"/>
      <c r="W381" s="33"/>
      <c r="X381" s="33"/>
      <c r="Y381" s="33"/>
    </row>
    <row r="382" spans="1:25" x14ac:dyDescent="0.25">
      <c r="A382" s="32"/>
      <c r="B382" s="31"/>
      <c r="C382" s="31"/>
      <c r="D382" s="31"/>
      <c r="E382" s="31"/>
      <c r="F382" s="31"/>
      <c r="G382" s="31"/>
      <c r="H382" s="88"/>
      <c r="I382" s="88"/>
      <c r="J382" s="88"/>
      <c r="W382" s="33"/>
      <c r="X382" s="33"/>
      <c r="Y382" s="33"/>
    </row>
    <row r="383" spans="1:25" x14ac:dyDescent="0.25">
      <c r="A383" s="32"/>
      <c r="B383" s="31"/>
      <c r="C383" s="31"/>
      <c r="D383" s="31"/>
      <c r="E383" s="31"/>
      <c r="F383" s="31"/>
      <c r="G383" s="31"/>
      <c r="H383" s="88"/>
      <c r="I383" s="88"/>
      <c r="J383" s="88"/>
      <c r="W383" s="33"/>
      <c r="X383" s="33"/>
      <c r="Y383" s="33"/>
    </row>
    <row r="384" spans="1:25" x14ac:dyDescent="0.25">
      <c r="A384" s="32"/>
      <c r="B384" s="31"/>
      <c r="C384" s="31"/>
      <c r="D384" s="31"/>
      <c r="E384" s="31"/>
      <c r="F384" s="31"/>
      <c r="G384" s="31"/>
      <c r="H384" s="88"/>
      <c r="I384" s="88"/>
      <c r="J384" s="88"/>
      <c r="W384" s="33"/>
      <c r="X384" s="33"/>
      <c r="Y384" s="33"/>
    </row>
    <row r="385" spans="1:25" x14ac:dyDescent="0.25">
      <c r="A385" s="32"/>
      <c r="B385" s="31"/>
      <c r="C385" s="31"/>
      <c r="D385" s="31"/>
      <c r="E385" s="31"/>
      <c r="F385" s="31"/>
      <c r="G385" s="31"/>
      <c r="H385" s="88"/>
      <c r="I385" s="88"/>
      <c r="J385" s="88"/>
      <c r="W385" s="33"/>
      <c r="X385" s="33"/>
      <c r="Y385" s="33"/>
    </row>
    <row r="386" spans="1:25" x14ac:dyDescent="0.25">
      <c r="A386" s="32"/>
      <c r="B386" s="31"/>
      <c r="C386" s="31"/>
      <c r="D386" s="31"/>
      <c r="E386" s="31"/>
      <c r="F386" s="31"/>
      <c r="G386" s="31"/>
      <c r="H386" s="88"/>
      <c r="I386" s="88"/>
      <c r="J386" s="88"/>
      <c r="W386" s="33"/>
      <c r="X386" s="33"/>
      <c r="Y386" s="33"/>
    </row>
    <row r="387" spans="1:25" x14ac:dyDescent="0.25">
      <c r="A387" s="32"/>
      <c r="B387" s="31"/>
      <c r="C387" s="31"/>
      <c r="D387" s="31"/>
      <c r="E387" s="31"/>
      <c r="F387" s="31"/>
      <c r="G387" s="31"/>
      <c r="H387" s="88"/>
      <c r="I387" s="88"/>
      <c r="J387" s="88"/>
      <c r="W387" s="33"/>
      <c r="X387" s="33"/>
      <c r="Y387" s="33"/>
    </row>
    <row r="388" spans="1:25" x14ac:dyDescent="0.25">
      <c r="A388" s="32"/>
      <c r="B388" s="31"/>
      <c r="C388" s="31"/>
      <c r="D388" s="31"/>
      <c r="E388" s="31"/>
      <c r="F388" s="31"/>
      <c r="G388" s="31"/>
      <c r="H388" s="88"/>
      <c r="I388" s="88"/>
      <c r="J388" s="88"/>
      <c r="W388" s="33"/>
      <c r="X388" s="33"/>
      <c r="Y388" s="33"/>
    </row>
    <row r="389" spans="1:25" x14ac:dyDescent="0.25">
      <c r="A389" s="32"/>
      <c r="B389" s="31"/>
      <c r="C389" s="31"/>
      <c r="D389" s="31"/>
      <c r="E389" s="31"/>
      <c r="F389" s="31"/>
      <c r="G389" s="31"/>
      <c r="H389" s="88"/>
      <c r="I389" s="88"/>
      <c r="J389" s="88"/>
      <c r="W389" s="33"/>
      <c r="X389" s="33"/>
      <c r="Y389" s="33"/>
    </row>
    <row r="390" spans="1:25" x14ac:dyDescent="0.25">
      <c r="A390" s="32"/>
      <c r="B390" s="31"/>
      <c r="C390" s="31"/>
      <c r="D390" s="31"/>
      <c r="E390" s="31"/>
      <c r="F390" s="31"/>
      <c r="G390" s="31"/>
      <c r="H390" s="88"/>
      <c r="I390" s="88"/>
      <c r="J390" s="88"/>
      <c r="W390" s="33"/>
      <c r="X390" s="33"/>
      <c r="Y390" s="33"/>
    </row>
    <row r="391" spans="1:25" x14ac:dyDescent="0.25">
      <c r="A391" s="32"/>
      <c r="B391" s="31"/>
      <c r="C391" s="31"/>
      <c r="D391" s="31"/>
      <c r="E391" s="31"/>
      <c r="F391" s="31"/>
      <c r="G391" s="31"/>
      <c r="H391" s="88"/>
      <c r="I391" s="88"/>
      <c r="J391" s="88"/>
      <c r="W391" s="33"/>
      <c r="X391" s="33"/>
      <c r="Y391" s="33"/>
    </row>
    <row r="392" spans="1:25" x14ac:dyDescent="0.25">
      <c r="A392" s="32"/>
      <c r="B392" s="31"/>
      <c r="C392" s="31"/>
      <c r="D392" s="31"/>
      <c r="E392" s="31"/>
      <c r="F392" s="31"/>
      <c r="G392" s="31"/>
      <c r="H392" s="88"/>
      <c r="I392" s="88"/>
      <c r="J392" s="88"/>
      <c r="W392" s="33"/>
      <c r="X392" s="33"/>
      <c r="Y392" s="33"/>
    </row>
    <row r="393" spans="1:25" x14ac:dyDescent="0.25">
      <c r="A393" s="32"/>
      <c r="B393" s="31"/>
      <c r="C393" s="31"/>
      <c r="D393" s="31"/>
      <c r="E393" s="31"/>
      <c r="F393" s="31"/>
      <c r="G393" s="31"/>
      <c r="H393" s="88"/>
      <c r="I393" s="88"/>
      <c r="J393" s="88"/>
      <c r="W393" s="33"/>
      <c r="X393" s="33"/>
      <c r="Y393" s="33"/>
    </row>
    <row r="394" spans="1:25" x14ac:dyDescent="0.25">
      <c r="A394" s="32"/>
      <c r="B394" s="31"/>
      <c r="C394" s="31"/>
      <c r="D394" s="31"/>
      <c r="E394" s="31"/>
      <c r="F394" s="31"/>
      <c r="G394" s="31"/>
      <c r="H394" s="88"/>
      <c r="I394" s="88"/>
      <c r="J394" s="88"/>
      <c r="W394" s="33"/>
      <c r="X394" s="33"/>
      <c r="Y394" s="33"/>
    </row>
    <row r="395" spans="1:25" x14ac:dyDescent="0.25">
      <c r="A395" s="32"/>
      <c r="B395" s="31"/>
      <c r="C395" s="31"/>
      <c r="D395" s="31"/>
      <c r="E395" s="31"/>
      <c r="F395" s="31"/>
      <c r="G395" s="31"/>
      <c r="H395" s="88"/>
      <c r="I395" s="88"/>
      <c r="J395" s="88"/>
      <c r="W395" s="33"/>
      <c r="X395" s="33"/>
      <c r="Y395" s="33"/>
    </row>
    <row r="396" spans="1:25" x14ac:dyDescent="0.25">
      <c r="A396" s="32"/>
      <c r="B396" s="31"/>
      <c r="C396" s="31"/>
      <c r="D396" s="31"/>
      <c r="E396" s="31"/>
      <c r="F396" s="31"/>
      <c r="G396" s="31"/>
      <c r="H396" s="88"/>
      <c r="I396" s="88"/>
      <c r="J396" s="88"/>
      <c r="W396" s="33"/>
      <c r="X396" s="33"/>
      <c r="Y396" s="33"/>
    </row>
    <row r="397" spans="1:25" x14ac:dyDescent="0.25">
      <c r="A397" s="32"/>
      <c r="B397" s="31"/>
      <c r="C397" s="31"/>
      <c r="D397" s="31"/>
      <c r="E397" s="31"/>
      <c r="F397" s="31"/>
      <c r="G397" s="31"/>
      <c r="H397" s="88"/>
      <c r="I397" s="88"/>
      <c r="J397" s="88"/>
      <c r="W397" s="33"/>
      <c r="X397" s="33"/>
      <c r="Y397" s="33"/>
    </row>
    <row r="398" spans="1:25" x14ac:dyDescent="0.25">
      <c r="A398" s="32"/>
      <c r="B398" s="31"/>
      <c r="C398" s="31"/>
      <c r="D398" s="31"/>
      <c r="E398" s="31"/>
      <c r="F398" s="31"/>
      <c r="G398" s="31"/>
      <c r="H398" s="88"/>
      <c r="I398" s="88"/>
      <c r="J398" s="88"/>
      <c r="W398" s="33"/>
      <c r="X398" s="33"/>
      <c r="Y398" s="33"/>
    </row>
    <row r="399" spans="1:25" x14ac:dyDescent="0.25">
      <c r="A399" s="32"/>
      <c r="B399" s="31"/>
      <c r="C399" s="31"/>
      <c r="D399" s="31"/>
      <c r="E399" s="31"/>
      <c r="F399" s="31"/>
      <c r="G399" s="31"/>
      <c r="H399" s="88"/>
      <c r="I399" s="88"/>
      <c r="J399" s="88"/>
      <c r="W399" s="33"/>
      <c r="X399" s="33"/>
      <c r="Y399" s="33"/>
    </row>
    <row r="400" spans="1:25" x14ac:dyDescent="0.25">
      <c r="A400" s="32"/>
      <c r="B400" s="31"/>
      <c r="C400" s="31"/>
      <c r="D400" s="31"/>
      <c r="E400" s="31"/>
      <c r="F400" s="31"/>
      <c r="G400" s="31"/>
      <c r="H400" s="88"/>
      <c r="I400" s="88"/>
      <c r="J400" s="88"/>
      <c r="W400" s="33"/>
      <c r="X400" s="33"/>
      <c r="Y400" s="33"/>
    </row>
    <row r="401" spans="1:25" x14ac:dyDescent="0.25">
      <c r="A401" s="32"/>
      <c r="B401" s="31"/>
      <c r="C401" s="31"/>
      <c r="D401" s="31"/>
      <c r="E401" s="31"/>
      <c r="F401" s="31"/>
      <c r="G401" s="31"/>
      <c r="H401" s="88"/>
      <c r="I401" s="88"/>
      <c r="J401" s="88"/>
      <c r="W401" s="33"/>
      <c r="X401" s="33"/>
      <c r="Y401" s="33"/>
    </row>
    <row r="402" spans="1:25" x14ac:dyDescent="0.25">
      <c r="A402" s="32"/>
      <c r="B402" s="31"/>
      <c r="C402" s="31"/>
      <c r="D402" s="31"/>
      <c r="E402" s="31"/>
      <c r="F402" s="31"/>
      <c r="G402" s="31"/>
      <c r="H402" s="88"/>
      <c r="I402" s="88"/>
      <c r="J402" s="88"/>
      <c r="W402" s="33"/>
      <c r="X402" s="33"/>
      <c r="Y402" s="33"/>
    </row>
    <row r="403" spans="1:25" x14ac:dyDescent="0.25">
      <c r="A403" s="32"/>
      <c r="B403" s="31"/>
      <c r="C403" s="31"/>
      <c r="D403" s="31"/>
      <c r="E403" s="31"/>
      <c r="F403" s="31"/>
      <c r="G403" s="31"/>
      <c r="H403" s="88"/>
      <c r="I403" s="88"/>
      <c r="J403" s="88"/>
      <c r="W403" s="33"/>
      <c r="X403" s="33"/>
      <c r="Y403" s="33"/>
    </row>
    <row r="404" spans="1:25" x14ac:dyDescent="0.25">
      <c r="A404" s="32"/>
      <c r="B404" s="31"/>
      <c r="C404" s="31"/>
      <c r="D404" s="31"/>
      <c r="E404" s="31"/>
      <c r="F404" s="31"/>
      <c r="G404" s="31"/>
      <c r="H404" s="88"/>
      <c r="I404" s="88"/>
      <c r="J404" s="88"/>
      <c r="W404" s="33"/>
      <c r="X404" s="33"/>
      <c r="Y404" s="33"/>
    </row>
    <row r="405" spans="1:25" x14ac:dyDescent="0.25">
      <c r="A405" s="32"/>
      <c r="B405" s="31"/>
      <c r="C405" s="31"/>
      <c r="D405" s="31"/>
      <c r="E405" s="31"/>
      <c r="F405" s="31"/>
      <c r="G405" s="31"/>
      <c r="H405" s="88"/>
      <c r="I405" s="88"/>
      <c r="J405" s="88"/>
      <c r="W405" s="33"/>
      <c r="X405" s="33"/>
      <c r="Y405" s="33"/>
    </row>
    <row r="406" spans="1:25" x14ac:dyDescent="0.25">
      <c r="A406" s="32"/>
      <c r="B406" s="31"/>
      <c r="C406" s="31"/>
      <c r="D406" s="31"/>
      <c r="E406" s="31"/>
      <c r="F406" s="31"/>
      <c r="G406" s="31"/>
      <c r="H406" s="88"/>
      <c r="I406" s="88"/>
      <c r="J406" s="88"/>
      <c r="W406" s="33"/>
      <c r="X406" s="33"/>
      <c r="Y406" s="33"/>
    </row>
    <row r="407" spans="1:25" x14ac:dyDescent="0.25">
      <c r="A407" s="32"/>
      <c r="B407" s="31"/>
      <c r="C407" s="31"/>
      <c r="D407" s="31"/>
      <c r="E407" s="31"/>
      <c r="F407" s="31"/>
      <c r="G407" s="31"/>
      <c r="H407" s="88"/>
      <c r="I407" s="88"/>
      <c r="J407" s="88"/>
      <c r="W407" s="33"/>
      <c r="X407" s="33"/>
      <c r="Y407" s="33"/>
    </row>
    <row r="408" spans="1:25" x14ac:dyDescent="0.25">
      <c r="A408" s="32"/>
      <c r="B408" s="31"/>
      <c r="C408" s="31"/>
      <c r="D408" s="31"/>
      <c r="E408" s="31"/>
      <c r="F408" s="31"/>
      <c r="G408" s="31"/>
      <c r="H408" s="88"/>
      <c r="I408" s="88"/>
      <c r="J408" s="88"/>
      <c r="W408" s="33"/>
      <c r="X408" s="33"/>
      <c r="Y408" s="33"/>
    </row>
    <row r="409" spans="1:25" x14ac:dyDescent="0.25">
      <c r="A409" s="32"/>
      <c r="B409" s="31"/>
      <c r="C409" s="31"/>
      <c r="D409" s="31"/>
      <c r="E409" s="31"/>
      <c r="F409" s="31"/>
      <c r="G409" s="31"/>
      <c r="H409" s="88"/>
      <c r="I409" s="88"/>
      <c r="J409" s="88"/>
      <c r="W409" s="33"/>
      <c r="X409" s="33"/>
      <c r="Y409" s="33"/>
    </row>
    <row r="410" spans="1:25" x14ac:dyDescent="0.25">
      <c r="A410" s="32"/>
      <c r="B410" s="31"/>
      <c r="C410" s="31"/>
      <c r="D410" s="31"/>
      <c r="E410" s="31"/>
      <c r="F410" s="31"/>
      <c r="G410" s="31"/>
      <c r="H410" s="88"/>
      <c r="I410" s="88"/>
      <c r="J410" s="88"/>
      <c r="W410" s="33"/>
      <c r="X410" s="33"/>
      <c r="Y410" s="33"/>
    </row>
    <row r="411" spans="1:25" x14ac:dyDescent="0.25">
      <c r="A411" s="32"/>
      <c r="B411" s="31"/>
      <c r="C411" s="31"/>
      <c r="D411" s="31"/>
      <c r="E411" s="31"/>
      <c r="F411" s="31"/>
      <c r="G411" s="31"/>
      <c r="H411" s="88"/>
      <c r="I411" s="88"/>
      <c r="J411" s="88"/>
      <c r="W411" s="33"/>
      <c r="X411" s="33"/>
      <c r="Y411" s="33"/>
    </row>
    <row r="412" spans="1:25" x14ac:dyDescent="0.25">
      <c r="A412" s="32"/>
      <c r="B412" s="31"/>
      <c r="C412" s="31"/>
      <c r="D412" s="31"/>
      <c r="E412" s="31"/>
      <c r="F412" s="31"/>
      <c r="G412" s="31"/>
      <c r="H412" s="88"/>
      <c r="I412" s="88"/>
      <c r="J412" s="88"/>
      <c r="W412" s="33"/>
      <c r="X412" s="33"/>
      <c r="Y412" s="33"/>
    </row>
    <row r="413" spans="1:25" x14ac:dyDescent="0.25">
      <c r="A413" s="32"/>
      <c r="B413" s="31"/>
      <c r="C413" s="31"/>
      <c r="D413" s="31"/>
      <c r="E413" s="31"/>
      <c r="F413" s="31"/>
      <c r="G413" s="31"/>
      <c r="H413" s="88"/>
      <c r="I413" s="88"/>
      <c r="J413" s="88"/>
      <c r="W413" s="33"/>
      <c r="X413" s="33"/>
      <c r="Y413" s="33"/>
    </row>
    <row r="414" spans="1:25" x14ac:dyDescent="0.25">
      <c r="A414" s="32"/>
      <c r="B414" s="31"/>
      <c r="C414" s="31"/>
      <c r="D414" s="31"/>
      <c r="E414" s="31"/>
      <c r="F414" s="31"/>
      <c r="G414" s="31"/>
      <c r="H414" s="88"/>
      <c r="I414" s="88"/>
      <c r="J414" s="88"/>
      <c r="W414" s="33"/>
      <c r="X414" s="33"/>
      <c r="Y414" s="33"/>
    </row>
    <row r="415" spans="1:25" x14ac:dyDescent="0.25">
      <c r="A415" s="32"/>
      <c r="B415" s="31"/>
      <c r="C415" s="31"/>
      <c r="D415" s="31"/>
      <c r="E415" s="31"/>
      <c r="F415" s="31"/>
      <c r="G415" s="31"/>
      <c r="H415" s="88"/>
      <c r="I415" s="88"/>
      <c r="J415" s="88"/>
      <c r="W415" s="33"/>
      <c r="X415" s="33"/>
      <c r="Y415" s="33"/>
    </row>
    <row r="416" spans="1:25" x14ac:dyDescent="0.25">
      <c r="A416" s="32"/>
      <c r="B416" s="31"/>
      <c r="C416" s="31"/>
      <c r="D416" s="31"/>
      <c r="E416" s="31"/>
      <c r="F416" s="31"/>
      <c r="G416" s="31"/>
      <c r="H416" s="88"/>
      <c r="I416" s="88"/>
      <c r="J416" s="88"/>
      <c r="W416" s="33"/>
      <c r="X416" s="33"/>
      <c r="Y416" s="33"/>
    </row>
    <row r="417" spans="1:25" x14ac:dyDescent="0.25">
      <c r="A417" s="32"/>
      <c r="B417" s="31"/>
      <c r="C417" s="31"/>
      <c r="D417" s="31"/>
      <c r="E417" s="31"/>
      <c r="F417" s="31"/>
      <c r="G417" s="31"/>
      <c r="H417" s="88"/>
      <c r="I417" s="88"/>
      <c r="J417" s="88"/>
      <c r="W417" s="33"/>
      <c r="X417" s="33"/>
      <c r="Y417" s="33"/>
    </row>
    <row r="418" spans="1:25" x14ac:dyDescent="0.25">
      <c r="A418" s="32"/>
      <c r="B418" s="31"/>
      <c r="C418" s="31"/>
      <c r="D418" s="31"/>
      <c r="E418" s="31"/>
      <c r="F418" s="31"/>
      <c r="G418" s="31"/>
      <c r="H418" s="88"/>
      <c r="I418" s="88"/>
      <c r="J418" s="88"/>
      <c r="W418" s="33"/>
      <c r="X418" s="33"/>
      <c r="Y418" s="33"/>
    </row>
    <row r="419" spans="1:25" x14ac:dyDescent="0.25">
      <c r="A419" s="32"/>
      <c r="B419" s="31"/>
      <c r="C419" s="31"/>
      <c r="D419" s="31"/>
      <c r="E419" s="31"/>
      <c r="F419" s="31"/>
      <c r="G419" s="31"/>
      <c r="H419" s="88"/>
      <c r="I419" s="88"/>
      <c r="J419" s="88"/>
      <c r="W419" s="33"/>
      <c r="X419" s="33"/>
      <c r="Y419" s="33"/>
    </row>
    <row r="420" spans="1:25" x14ac:dyDescent="0.25">
      <c r="A420" s="32"/>
      <c r="B420" s="31"/>
      <c r="C420" s="31"/>
      <c r="D420" s="31"/>
      <c r="E420" s="31"/>
      <c r="F420" s="31"/>
      <c r="G420" s="31"/>
      <c r="H420" s="88"/>
      <c r="I420" s="88"/>
      <c r="J420" s="88"/>
      <c r="W420" s="33"/>
      <c r="X420" s="33"/>
      <c r="Y420" s="33"/>
    </row>
    <row r="421" spans="1:25" x14ac:dyDescent="0.25">
      <c r="A421" s="32"/>
      <c r="B421" s="31"/>
      <c r="C421" s="31"/>
      <c r="D421" s="31"/>
      <c r="E421" s="31"/>
      <c r="F421" s="31"/>
      <c r="G421" s="31"/>
      <c r="H421" s="88"/>
      <c r="I421" s="88"/>
      <c r="J421" s="88"/>
      <c r="W421" s="33"/>
      <c r="X421" s="33"/>
      <c r="Y421" s="33"/>
    </row>
    <row r="422" spans="1:25" x14ac:dyDescent="0.25">
      <c r="A422" s="32"/>
      <c r="B422" s="31"/>
      <c r="C422" s="31"/>
      <c r="D422" s="31"/>
      <c r="E422" s="31"/>
      <c r="F422" s="31"/>
      <c r="G422" s="31"/>
      <c r="H422" s="88"/>
      <c r="I422" s="88"/>
      <c r="J422" s="88"/>
      <c r="W422" s="33"/>
      <c r="X422" s="33"/>
      <c r="Y422" s="33"/>
    </row>
    <row r="423" spans="1:25" x14ac:dyDescent="0.25">
      <c r="A423" s="32"/>
      <c r="B423" s="31"/>
      <c r="C423" s="31"/>
      <c r="D423" s="31"/>
      <c r="E423" s="31"/>
      <c r="F423" s="31"/>
      <c r="G423" s="31"/>
      <c r="H423" s="88"/>
      <c r="I423" s="88"/>
      <c r="J423" s="88"/>
      <c r="W423" s="33"/>
      <c r="X423" s="33"/>
      <c r="Y423" s="33"/>
    </row>
    <row r="424" spans="1:25" x14ac:dyDescent="0.25">
      <c r="A424" s="32"/>
      <c r="B424" s="31"/>
      <c r="C424" s="31"/>
      <c r="D424" s="31"/>
      <c r="E424" s="31"/>
      <c r="F424" s="31"/>
      <c r="G424" s="31"/>
      <c r="H424" s="88"/>
      <c r="I424" s="88"/>
      <c r="J424" s="88"/>
      <c r="W424" s="33"/>
      <c r="X424" s="33"/>
      <c r="Y424" s="33"/>
    </row>
    <row r="425" spans="1:25" x14ac:dyDescent="0.25">
      <c r="A425" s="32"/>
      <c r="B425" s="31"/>
      <c r="C425" s="31"/>
      <c r="D425" s="31"/>
      <c r="E425" s="31"/>
      <c r="F425" s="31"/>
      <c r="G425" s="31"/>
      <c r="H425" s="88"/>
      <c r="I425" s="88"/>
      <c r="J425" s="88"/>
      <c r="W425" s="33"/>
      <c r="X425" s="33"/>
      <c r="Y425" s="33"/>
    </row>
    <row r="426" spans="1:25" x14ac:dyDescent="0.25">
      <c r="A426" s="32"/>
      <c r="B426" s="31"/>
      <c r="C426" s="31"/>
      <c r="D426" s="31"/>
      <c r="E426" s="31"/>
      <c r="F426" s="31"/>
      <c r="G426" s="31"/>
      <c r="H426" s="88"/>
      <c r="I426" s="88"/>
      <c r="J426" s="88"/>
      <c r="W426" s="33"/>
      <c r="X426" s="33"/>
      <c r="Y426" s="33"/>
    </row>
    <row r="427" spans="1:25" x14ac:dyDescent="0.25">
      <c r="A427" s="32"/>
      <c r="B427" s="31"/>
      <c r="C427" s="31"/>
      <c r="D427" s="31"/>
      <c r="E427" s="31"/>
      <c r="F427" s="31"/>
      <c r="G427" s="31"/>
      <c r="H427" s="88"/>
      <c r="I427" s="88"/>
      <c r="J427" s="88"/>
      <c r="W427" s="33"/>
      <c r="X427" s="33"/>
      <c r="Y427" s="33"/>
    </row>
    <row r="428" spans="1:25" x14ac:dyDescent="0.25">
      <c r="A428" s="32"/>
      <c r="B428" s="31"/>
      <c r="C428" s="31"/>
      <c r="D428" s="31"/>
      <c r="E428" s="31"/>
      <c r="F428" s="31"/>
      <c r="G428" s="31"/>
      <c r="H428" s="88"/>
      <c r="I428" s="88"/>
      <c r="J428" s="88"/>
      <c r="W428" s="33"/>
      <c r="X428" s="33"/>
      <c r="Y428" s="33"/>
    </row>
    <row r="429" spans="1:25" x14ac:dyDescent="0.25">
      <c r="A429" s="32"/>
      <c r="B429" s="31"/>
      <c r="C429" s="31"/>
      <c r="D429" s="31"/>
      <c r="E429" s="31"/>
      <c r="F429" s="31"/>
      <c r="G429" s="31"/>
      <c r="H429" s="88"/>
      <c r="I429" s="88"/>
      <c r="J429" s="88"/>
      <c r="W429" s="33"/>
      <c r="X429" s="33"/>
      <c r="Y429" s="33"/>
    </row>
    <row r="430" spans="1:25" x14ac:dyDescent="0.25">
      <c r="A430" s="32"/>
      <c r="B430" s="31"/>
      <c r="C430" s="31"/>
      <c r="D430" s="31"/>
      <c r="E430" s="31"/>
      <c r="F430" s="31"/>
      <c r="G430" s="31"/>
      <c r="H430" s="88"/>
      <c r="I430" s="88"/>
      <c r="J430" s="88"/>
      <c r="W430" s="33"/>
      <c r="X430" s="33"/>
      <c r="Y430" s="33"/>
    </row>
    <row r="431" spans="1:25" x14ac:dyDescent="0.25">
      <c r="A431" s="32"/>
      <c r="B431" s="31"/>
      <c r="C431" s="31"/>
      <c r="D431" s="31"/>
      <c r="E431" s="31"/>
      <c r="F431" s="31"/>
      <c r="G431" s="31"/>
      <c r="H431" s="88"/>
      <c r="I431" s="88"/>
      <c r="J431" s="88"/>
      <c r="W431" s="33"/>
      <c r="X431" s="33"/>
      <c r="Y431" s="33"/>
    </row>
    <row r="432" spans="1:25" x14ac:dyDescent="0.25">
      <c r="A432" s="32"/>
      <c r="B432" s="31"/>
      <c r="C432" s="31"/>
      <c r="D432" s="31"/>
      <c r="E432" s="31"/>
      <c r="F432" s="31"/>
      <c r="G432" s="31"/>
      <c r="H432" s="88"/>
      <c r="I432" s="88"/>
      <c r="J432" s="88"/>
      <c r="W432" s="33"/>
      <c r="X432" s="33"/>
      <c r="Y432" s="33"/>
    </row>
    <row r="433" spans="1:25" x14ac:dyDescent="0.25">
      <c r="A433" s="32"/>
      <c r="B433" s="31"/>
      <c r="C433" s="31"/>
      <c r="D433" s="31"/>
      <c r="E433" s="31"/>
      <c r="F433" s="31"/>
      <c r="G433" s="31"/>
      <c r="H433" s="88"/>
      <c r="I433" s="88"/>
      <c r="J433" s="88"/>
      <c r="W433" s="33"/>
      <c r="X433" s="33"/>
      <c r="Y433" s="33"/>
    </row>
    <row r="434" spans="1:25" x14ac:dyDescent="0.25">
      <c r="A434" s="32"/>
      <c r="B434" s="31"/>
      <c r="C434" s="31"/>
      <c r="D434" s="31"/>
      <c r="E434" s="31"/>
      <c r="F434" s="31"/>
      <c r="G434" s="31"/>
      <c r="H434" s="88"/>
      <c r="I434" s="88"/>
      <c r="J434" s="88"/>
      <c r="W434" s="33"/>
      <c r="X434" s="33"/>
      <c r="Y434" s="33"/>
    </row>
    <row r="435" spans="1:25" x14ac:dyDescent="0.25">
      <c r="A435" s="32"/>
      <c r="B435" s="31"/>
      <c r="C435" s="31"/>
      <c r="D435" s="31"/>
      <c r="E435" s="31"/>
      <c r="F435" s="31"/>
      <c r="G435" s="31"/>
      <c r="H435" s="88"/>
      <c r="I435" s="88"/>
      <c r="J435" s="88"/>
      <c r="W435" s="33"/>
      <c r="X435" s="33"/>
      <c r="Y435" s="33"/>
    </row>
    <row r="436" spans="1:25" x14ac:dyDescent="0.25">
      <c r="A436" s="32"/>
      <c r="B436" s="31"/>
      <c r="C436" s="31"/>
      <c r="D436" s="31"/>
      <c r="E436" s="31"/>
      <c r="F436" s="31"/>
      <c r="G436" s="31"/>
      <c r="H436" s="88"/>
      <c r="I436" s="88"/>
      <c r="J436" s="88"/>
      <c r="W436" s="33"/>
      <c r="X436" s="33"/>
      <c r="Y436" s="33"/>
    </row>
    <row r="437" spans="1:25" x14ac:dyDescent="0.25">
      <c r="A437" s="32"/>
      <c r="B437" s="31"/>
      <c r="C437" s="31"/>
      <c r="D437" s="31"/>
      <c r="E437" s="31"/>
      <c r="F437" s="31"/>
      <c r="G437" s="31"/>
      <c r="H437" s="88"/>
      <c r="I437" s="88"/>
      <c r="J437" s="88"/>
      <c r="W437" s="33"/>
      <c r="X437" s="33"/>
      <c r="Y437" s="33"/>
    </row>
    <row r="438" spans="1:25" x14ac:dyDescent="0.25">
      <c r="A438" s="32"/>
      <c r="B438" s="31"/>
      <c r="C438" s="31"/>
      <c r="D438" s="31"/>
      <c r="E438" s="31"/>
      <c r="F438" s="31"/>
      <c r="G438" s="31"/>
      <c r="H438" s="88"/>
      <c r="I438" s="88"/>
      <c r="J438" s="88"/>
      <c r="W438" s="33"/>
      <c r="X438" s="33"/>
      <c r="Y438" s="33"/>
    </row>
    <row r="439" spans="1:25" x14ac:dyDescent="0.25">
      <c r="A439" s="32"/>
      <c r="B439" s="31"/>
      <c r="C439" s="31"/>
      <c r="D439" s="31"/>
      <c r="E439" s="31"/>
      <c r="F439" s="31"/>
      <c r="G439" s="31"/>
      <c r="H439" s="88"/>
      <c r="I439" s="88"/>
      <c r="J439" s="88"/>
      <c r="W439" s="33"/>
      <c r="X439" s="33"/>
      <c r="Y439" s="33"/>
    </row>
    <row r="440" spans="1:25" x14ac:dyDescent="0.25">
      <c r="A440" s="32"/>
      <c r="B440" s="31"/>
      <c r="C440" s="31"/>
      <c r="D440" s="31"/>
      <c r="E440" s="31"/>
      <c r="F440" s="31"/>
      <c r="G440" s="31"/>
      <c r="H440" s="88"/>
      <c r="I440" s="88"/>
      <c r="J440" s="88"/>
      <c r="W440" s="33"/>
      <c r="X440" s="33"/>
      <c r="Y440" s="33"/>
    </row>
    <row r="441" spans="1:25" x14ac:dyDescent="0.25">
      <c r="A441" s="32"/>
      <c r="B441" s="31"/>
      <c r="C441" s="31"/>
      <c r="D441" s="31"/>
      <c r="E441" s="31"/>
      <c r="F441" s="31"/>
      <c r="G441" s="31"/>
      <c r="H441" s="88"/>
      <c r="I441" s="88"/>
      <c r="J441" s="88"/>
      <c r="W441" s="33"/>
      <c r="X441" s="33"/>
      <c r="Y441" s="33"/>
    </row>
    <row r="442" spans="1:25" x14ac:dyDescent="0.25">
      <c r="A442" s="32"/>
      <c r="B442" s="31"/>
      <c r="C442" s="31"/>
      <c r="D442" s="31"/>
      <c r="E442" s="31"/>
      <c r="F442" s="31"/>
      <c r="G442" s="31"/>
      <c r="H442" s="88"/>
      <c r="I442" s="88"/>
      <c r="J442" s="88"/>
      <c r="W442" s="33"/>
      <c r="X442" s="33"/>
      <c r="Y442" s="33"/>
    </row>
    <row r="443" spans="1:25" x14ac:dyDescent="0.25">
      <c r="A443" s="32"/>
      <c r="B443" s="31"/>
      <c r="C443" s="31"/>
      <c r="D443" s="31"/>
      <c r="E443" s="31"/>
      <c r="F443" s="31"/>
      <c r="G443" s="31"/>
      <c r="H443" s="88"/>
      <c r="I443" s="88"/>
      <c r="J443" s="88"/>
      <c r="W443" s="33"/>
      <c r="X443" s="33"/>
      <c r="Y443" s="33"/>
    </row>
    <row r="444" spans="1:25" x14ac:dyDescent="0.25">
      <c r="A444" s="32"/>
      <c r="B444" s="31"/>
      <c r="C444" s="31"/>
      <c r="D444" s="31"/>
      <c r="E444" s="31"/>
      <c r="F444" s="31"/>
      <c r="G444" s="31"/>
      <c r="H444" s="88"/>
      <c r="I444" s="88"/>
      <c r="J444" s="88"/>
      <c r="W444" s="33"/>
      <c r="X444" s="33"/>
      <c r="Y444" s="33"/>
    </row>
    <row r="445" spans="1:25" x14ac:dyDescent="0.25">
      <c r="A445" s="32"/>
      <c r="B445" s="31"/>
      <c r="C445" s="31"/>
      <c r="D445" s="31"/>
      <c r="E445" s="31"/>
      <c r="F445" s="31"/>
      <c r="G445" s="31"/>
      <c r="H445" s="88"/>
      <c r="I445" s="88"/>
      <c r="J445" s="88"/>
      <c r="W445" s="33"/>
      <c r="X445" s="33"/>
      <c r="Y445" s="33"/>
    </row>
    <row r="446" spans="1:25" x14ac:dyDescent="0.25">
      <c r="A446" s="32"/>
      <c r="B446" s="31"/>
      <c r="C446" s="31"/>
      <c r="D446" s="31"/>
      <c r="E446" s="31"/>
      <c r="F446" s="31"/>
      <c r="G446" s="31"/>
      <c r="H446" s="88"/>
      <c r="I446" s="88"/>
      <c r="J446" s="88"/>
      <c r="W446" s="33"/>
      <c r="X446" s="33"/>
      <c r="Y446" s="33"/>
    </row>
    <row r="447" spans="1:25" x14ac:dyDescent="0.25">
      <c r="A447" s="32"/>
      <c r="B447" s="31"/>
      <c r="C447" s="31"/>
      <c r="D447" s="31"/>
      <c r="E447" s="31"/>
      <c r="F447" s="31"/>
      <c r="G447" s="31"/>
      <c r="H447" s="88"/>
      <c r="I447" s="88"/>
      <c r="J447" s="88"/>
      <c r="W447" s="33"/>
      <c r="X447" s="33"/>
      <c r="Y447" s="33"/>
    </row>
    <row r="448" spans="1:25" x14ac:dyDescent="0.25">
      <c r="A448" s="32"/>
      <c r="B448" s="31"/>
      <c r="C448" s="31"/>
      <c r="D448" s="31"/>
      <c r="E448" s="31"/>
      <c r="F448" s="31"/>
      <c r="G448" s="31"/>
      <c r="H448" s="88"/>
      <c r="I448" s="88"/>
      <c r="J448" s="88"/>
      <c r="W448" s="33"/>
      <c r="X448" s="33"/>
      <c r="Y448" s="33"/>
    </row>
    <row r="449" spans="1:25" x14ac:dyDescent="0.25">
      <c r="A449" s="32"/>
      <c r="B449" s="31"/>
      <c r="C449" s="31"/>
      <c r="D449" s="31"/>
      <c r="E449" s="31"/>
      <c r="F449" s="31"/>
      <c r="G449" s="31"/>
      <c r="H449" s="88"/>
      <c r="I449" s="88"/>
      <c r="J449" s="88"/>
      <c r="W449" s="33"/>
      <c r="X449" s="33"/>
      <c r="Y449" s="33"/>
    </row>
    <row r="450" spans="1:25" x14ac:dyDescent="0.25">
      <c r="A450" s="32"/>
      <c r="B450" s="31"/>
      <c r="C450" s="31"/>
      <c r="D450" s="31"/>
      <c r="E450" s="31"/>
      <c r="F450" s="31"/>
      <c r="G450" s="31"/>
      <c r="H450" s="88"/>
      <c r="I450" s="88"/>
      <c r="J450" s="88"/>
      <c r="W450" s="33"/>
      <c r="X450" s="33"/>
      <c r="Y450" s="33"/>
    </row>
    <row r="451" spans="1:25" x14ac:dyDescent="0.25">
      <c r="A451" s="32"/>
      <c r="B451" s="31"/>
      <c r="C451" s="31"/>
      <c r="D451" s="31"/>
      <c r="E451" s="31"/>
      <c r="F451" s="31"/>
      <c r="G451" s="31"/>
      <c r="H451" s="88"/>
      <c r="I451" s="88"/>
      <c r="J451" s="88"/>
      <c r="W451" s="33"/>
      <c r="X451" s="33"/>
      <c r="Y451" s="33"/>
    </row>
    <row r="452" spans="1:25" x14ac:dyDescent="0.25">
      <c r="A452" s="32"/>
      <c r="B452" s="31"/>
      <c r="C452" s="31"/>
      <c r="D452" s="31"/>
      <c r="E452" s="31"/>
      <c r="F452" s="31"/>
      <c r="G452" s="31"/>
      <c r="H452" s="88"/>
      <c r="I452" s="88"/>
      <c r="J452" s="88"/>
      <c r="W452" s="33"/>
      <c r="X452" s="33"/>
      <c r="Y452" s="33"/>
    </row>
    <row r="453" spans="1:25" x14ac:dyDescent="0.25">
      <c r="A453" s="32"/>
      <c r="B453" s="31"/>
      <c r="C453" s="31"/>
      <c r="D453" s="31"/>
      <c r="E453" s="31"/>
      <c r="F453" s="31"/>
      <c r="G453" s="31"/>
      <c r="H453" s="88"/>
      <c r="I453" s="88"/>
      <c r="J453" s="88"/>
      <c r="W453" s="33"/>
      <c r="X453" s="33"/>
      <c r="Y453" s="33"/>
    </row>
    <row r="454" spans="1:25" x14ac:dyDescent="0.25">
      <c r="A454" s="32"/>
      <c r="B454" s="31"/>
      <c r="C454" s="31"/>
      <c r="D454" s="31"/>
      <c r="E454" s="31"/>
      <c r="F454" s="31"/>
      <c r="G454" s="31"/>
      <c r="H454" s="88"/>
      <c r="I454" s="88"/>
      <c r="J454" s="88"/>
      <c r="W454" s="33"/>
      <c r="X454" s="33"/>
      <c r="Y454" s="33"/>
    </row>
    <row r="455" spans="1:25" x14ac:dyDescent="0.25">
      <c r="A455" s="32"/>
      <c r="B455" s="31"/>
      <c r="C455" s="31"/>
      <c r="D455" s="31"/>
      <c r="E455" s="31"/>
      <c r="F455" s="31"/>
      <c r="G455" s="31"/>
      <c r="H455" s="88"/>
      <c r="I455" s="88"/>
      <c r="J455" s="88"/>
      <c r="W455" s="33"/>
      <c r="X455" s="33"/>
      <c r="Y455" s="33"/>
    </row>
    <row r="456" spans="1:25" x14ac:dyDescent="0.25">
      <c r="A456" s="32"/>
      <c r="B456" s="31"/>
      <c r="C456" s="31"/>
      <c r="D456" s="31"/>
      <c r="E456" s="31"/>
      <c r="F456" s="31"/>
      <c r="G456" s="31"/>
      <c r="H456" s="88"/>
      <c r="I456" s="88"/>
      <c r="J456" s="88"/>
      <c r="W456" s="33"/>
      <c r="X456" s="33"/>
      <c r="Y456" s="33"/>
    </row>
    <row r="457" spans="1:25" x14ac:dyDescent="0.25">
      <c r="A457" s="32"/>
      <c r="B457" s="31"/>
      <c r="C457" s="31"/>
      <c r="D457" s="31"/>
      <c r="E457" s="31"/>
      <c r="F457" s="31"/>
      <c r="G457" s="31"/>
      <c r="H457" s="88"/>
      <c r="I457" s="88"/>
      <c r="J457" s="88"/>
      <c r="W457" s="33"/>
      <c r="X457" s="33"/>
      <c r="Y457" s="33"/>
    </row>
    <row r="458" spans="1:25" x14ac:dyDescent="0.25">
      <c r="A458" s="32"/>
      <c r="B458" s="31"/>
      <c r="C458" s="31"/>
      <c r="D458" s="31"/>
      <c r="E458" s="31"/>
      <c r="F458" s="31"/>
      <c r="G458" s="31"/>
      <c r="H458" s="88"/>
      <c r="I458" s="88"/>
      <c r="J458" s="88"/>
      <c r="W458" s="33"/>
      <c r="X458" s="33"/>
      <c r="Y458" s="33"/>
    </row>
    <row r="459" spans="1:25" x14ac:dyDescent="0.25">
      <c r="A459" s="32"/>
      <c r="B459" s="31"/>
      <c r="C459" s="31"/>
      <c r="D459" s="31"/>
      <c r="E459" s="31"/>
      <c r="F459" s="31"/>
      <c r="G459" s="31"/>
      <c r="H459" s="88"/>
      <c r="I459" s="88"/>
      <c r="J459" s="88"/>
      <c r="W459" s="33"/>
      <c r="X459" s="33"/>
      <c r="Y459" s="33"/>
    </row>
    <row r="460" spans="1:25" x14ac:dyDescent="0.25">
      <c r="A460" s="32"/>
      <c r="B460" s="31"/>
      <c r="C460" s="31"/>
      <c r="D460" s="31"/>
      <c r="E460" s="31"/>
      <c r="F460" s="31"/>
      <c r="G460" s="31"/>
      <c r="H460" s="88"/>
      <c r="I460" s="88"/>
      <c r="J460" s="88"/>
      <c r="W460" s="33"/>
      <c r="X460" s="33"/>
      <c r="Y460" s="33"/>
    </row>
    <row r="461" spans="1:25" x14ac:dyDescent="0.25">
      <c r="A461" s="32"/>
      <c r="B461" s="31"/>
      <c r="C461" s="31"/>
      <c r="D461" s="31"/>
      <c r="E461" s="31"/>
      <c r="F461" s="31"/>
      <c r="G461" s="31"/>
      <c r="H461" s="88"/>
      <c r="I461" s="88"/>
      <c r="J461" s="88"/>
      <c r="W461" s="33"/>
      <c r="X461" s="33"/>
      <c r="Y461" s="33"/>
    </row>
    <row r="462" spans="1:25" x14ac:dyDescent="0.25">
      <c r="A462" s="32"/>
      <c r="B462" s="31"/>
      <c r="C462" s="31"/>
      <c r="D462" s="31"/>
      <c r="E462" s="31"/>
      <c r="F462" s="31"/>
      <c r="G462" s="31"/>
      <c r="H462" s="88"/>
      <c r="I462" s="88"/>
      <c r="J462" s="88"/>
      <c r="W462" s="33"/>
      <c r="X462" s="33"/>
      <c r="Y462" s="33"/>
    </row>
    <row r="463" spans="1:25" x14ac:dyDescent="0.25">
      <c r="A463" s="32"/>
      <c r="B463" s="31"/>
      <c r="C463" s="31"/>
      <c r="D463" s="31"/>
      <c r="E463" s="31"/>
      <c r="F463" s="31"/>
      <c r="G463" s="31"/>
      <c r="H463" s="88"/>
      <c r="I463" s="88"/>
      <c r="J463" s="88"/>
      <c r="W463" s="33"/>
      <c r="X463" s="33"/>
      <c r="Y463" s="33"/>
    </row>
    <row r="464" spans="1:25" x14ac:dyDescent="0.25">
      <c r="A464" s="32"/>
      <c r="B464" s="31"/>
      <c r="C464" s="31"/>
      <c r="D464" s="31"/>
      <c r="E464" s="31"/>
      <c r="F464" s="31"/>
      <c r="G464" s="31"/>
      <c r="H464" s="88"/>
      <c r="I464" s="88"/>
      <c r="J464" s="88"/>
      <c r="W464" s="33"/>
      <c r="X464" s="33"/>
      <c r="Y464" s="33"/>
    </row>
    <row r="465" spans="1:25" x14ac:dyDescent="0.25">
      <c r="A465" s="32"/>
      <c r="B465" s="31"/>
      <c r="C465" s="31"/>
      <c r="D465" s="31"/>
      <c r="E465" s="31"/>
      <c r="F465" s="31"/>
      <c r="G465" s="31"/>
      <c r="H465" s="88"/>
      <c r="I465" s="88"/>
      <c r="J465" s="88"/>
      <c r="W465" s="33"/>
      <c r="X465" s="33"/>
      <c r="Y465" s="33"/>
    </row>
    <row r="466" spans="1:25" x14ac:dyDescent="0.25">
      <c r="A466" s="32"/>
      <c r="B466" s="31"/>
      <c r="C466" s="31"/>
      <c r="D466" s="31"/>
      <c r="E466" s="31"/>
      <c r="F466" s="31"/>
      <c r="G466" s="31"/>
      <c r="H466" s="88"/>
      <c r="I466" s="88"/>
      <c r="J466" s="88"/>
      <c r="W466" s="33"/>
      <c r="X466" s="33"/>
      <c r="Y466" s="33"/>
    </row>
    <row r="467" spans="1:25" x14ac:dyDescent="0.25">
      <c r="A467" s="32"/>
      <c r="B467" s="31"/>
      <c r="C467" s="31"/>
      <c r="D467" s="31"/>
      <c r="E467" s="31"/>
      <c r="F467" s="31"/>
      <c r="G467" s="31"/>
      <c r="H467" s="88"/>
      <c r="I467" s="88"/>
      <c r="J467" s="88"/>
      <c r="W467" s="33"/>
      <c r="X467" s="33"/>
      <c r="Y467" s="33"/>
    </row>
    <row r="468" spans="1:25" x14ac:dyDescent="0.25">
      <c r="A468" s="32"/>
      <c r="B468" s="31"/>
      <c r="C468" s="31"/>
      <c r="D468" s="31"/>
      <c r="E468" s="31"/>
      <c r="F468" s="31"/>
      <c r="G468" s="31"/>
      <c r="H468" s="88"/>
      <c r="I468" s="88"/>
      <c r="J468" s="88"/>
      <c r="W468" s="33"/>
      <c r="X468" s="33"/>
      <c r="Y468" s="33"/>
    </row>
    <row r="469" spans="1:25" x14ac:dyDescent="0.25">
      <c r="A469" s="32"/>
      <c r="B469" s="31"/>
      <c r="C469" s="31"/>
      <c r="D469" s="31"/>
      <c r="E469" s="31"/>
      <c r="F469" s="31"/>
      <c r="G469" s="31"/>
      <c r="H469" s="88"/>
      <c r="I469" s="88"/>
      <c r="J469" s="88"/>
      <c r="W469" s="33"/>
      <c r="X469" s="33"/>
      <c r="Y469" s="33"/>
    </row>
    <row r="470" spans="1:25" x14ac:dyDescent="0.25">
      <c r="A470" s="32"/>
      <c r="B470" s="31"/>
      <c r="C470" s="31"/>
      <c r="D470" s="31"/>
      <c r="E470" s="31"/>
      <c r="F470" s="31"/>
      <c r="G470" s="31"/>
      <c r="H470" s="88"/>
      <c r="I470" s="88"/>
      <c r="J470" s="88"/>
      <c r="W470" s="33"/>
      <c r="X470" s="33"/>
      <c r="Y470" s="33"/>
    </row>
    <row r="471" spans="1:25" x14ac:dyDescent="0.25">
      <c r="A471" s="32"/>
      <c r="B471" s="31"/>
      <c r="C471" s="31"/>
      <c r="D471" s="31"/>
      <c r="E471" s="31"/>
      <c r="F471" s="31"/>
      <c r="G471" s="31"/>
      <c r="H471" s="88"/>
      <c r="I471" s="88"/>
      <c r="J471" s="88"/>
      <c r="W471" s="33"/>
      <c r="X471" s="33"/>
      <c r="Y471" s="33"/>
    </row>
    <row r="472" spans="1:25" x14ac:dyDescent="0.25">
      <c r="A472" s="32"/>
      <c r="B472" s="31"/>
      <c r="C472" s="31"/>
      <c r="D472" s="31"/>
      <c r="E472" s="31"/>
      <c r="F472" s="31"/>
      <c r="G472" s="31"/>
      <c r="H472" s="88"/>
      <c r="I472" s="88"/>
      <c r="J472" s="88"/>
      <c r="W472" s="33"/>
      <c r="X472" s="33"/>
      <c r="Y472" s="33"/>
    </row>
    <row r="473" spans="1:25" x14ac:dyDescent="0.25">
      <c r="A473" s="32"/>
      <c r="B473" s="31"/>
      <c r="C473" s="31"/>
      <c r="D473" s="31"/>
      <c r="E473" s="31"/>
      <c r="F473" s="31"/>
      <c r="G473" s="31"/>
      <c r="H473" s="88"/>
      <c r="I473" s="88"/>
      <c r="J473" s="88"/>
      <c r="W473" s="33"/>
      <c r="X473" s="33"/>
      <c r="Y473" s="33"/>
    </row>
    <row r="474" spans="1:25" x14ac:dyDescent="0.25">
      <c r="A474" s="32"/>
      <c r="B474" s="31"/>
      <c r="C474" s="31"/>
      <c r="D474" s="31"/>
      <c r="E474" s="31"/>
      <c r="F474" s="31"/>
      <c r="G474" s="31"/>
      <c r="H474" s="88"/>
      <c r="I474" s="88"/>
      <c r="J474" s="88"/>
      <c r="W474" s="33"/>
      <c r="X474" s="33"/>
      <c r="Y474" s="33"/>
    </row>
    <row r="475" spans="1:25" x14ac:dyDescent="0.25">
      <c r="A475" s="32"/>
      <c r="B475" s="31"/>
      <c r="C475" s="31"/>
      <c r="D475" s="31"/>
      <c r="E475" s="31"/>
      <c r="F475" s="31"/>
      <c r="G475" s="31"/>
      <c r="H475" s="88"/>
      <c r="I475" s="88"/>
      <c r="J475" s="88"/>
      <c r="W475" s="33"/>
      <c r="X475" s="33"/>
      <c r="Y475" s="33"/>
    </row>
    <row r="476" spans="1:25" x14ac:dyDescent="0.25">
      <c r="A476" s="32"/>
      <c r="B476" s="31"/>
      <c r="C476" s="31"/>
      <c r="D476" s="31"/>
      <c r="E476" s="31"/>
      <c r="F476" s="31"/>
      <c r="G476" s="31"/>
      <c r="H476" s="88"/>
      <c r="I476" s="88"/>
      <c r="J476" s="88"/>
      <c r="W476" s="33"/>
      <c r="X476" s="33"/>
      <c r="Y476" s="33"/>
    </row>
    <row r="477" spans="1:25" x14ac:dyDescent="0.25">
      <c r="A477" s="32"/>
      <c r="B477" s="31"/>
      <c r="C477" s="31"/>
      <c r="D477" s="31"/>
      <c r="E477" s="31"/>
      <c r="F477" s="31"/>
      <c r="G477" s="31"/>
      <c r="H477" s="88"/>
      <c r="I477" s="88"/>
      <c r="J477" s="88"/>
      <c r="W477" s="33"/>
      <c r="X477" s="33"/>
      <c r="Y477" s="33"/>
    </row>
    <row r="478" spans="1:25" x14ac:dyDescent="0.25">
      <c r="A478" s="32"/>
      <c r="B478" s="31"/>
      <c r="C478" s="31"/>
      <c r="D478" s="31"/>
      <c r="E478" s="31"/>
      <c r="F478" s="31"/>
      <c r="G478" s="31"/>
      <c r="H478" s="88"/>
      <c r="I478" s="88"/>
      <c r="J478" s="88"/>
      <c r="W478" s="33"/>
      <c r="X478" s="33"/>
      <c r="Y478" s="33"/>
    </row>
    <row r="479" spans="1:25" x14ac:dyDescent="0.25">
      <c r="A479" s="32"/>
      <c r="B479" s="31"/>
      <c r="C479" s="31"/>
      <c r="D479" s="31"/>
      <c r="E479" s="31"/>
      <c r="F479" s="31"/>
      <c r="G479" s="31"/>
      <c r="H479" s="88"/>
      <c r="I479" s="88"/>
      <c r="J479" s="88"/>
      <c r="W479" s="33"/>
      <c r="X479" s="33"/>
      <c r="Y479" s="33"/>
    </row>
    <row r="480" spans="1:25" x14ac:dyDescent="0.25">
      <c r="A480" s="32"/>
      <c r="B480" s="31"/>
      <c r="C480" s="31"/>
      <c r="D480" s="31"/>
      <c r="E480" s="31"/>
      <c r="F480" s="31"/>
      <c r="G480" s="31"/>
      <c r="H480" s="88"/>
      <c r="I480" s="88"/>
      <c r="J480" s="88"/>
      <c r="W480" s="33"/>
      <c r="X480" s="33"/>
      <c r="Y480" s="33"/>
    </row>
    <row r="481" spans="1:25" x14ac:dyDescent="0.25">
      <c r="A481" s="32"/>
      <c r="B481" s="31"/>
      <c r="C481" s="31"/>
      <c r="D481" s="31"/>
      <c r="E481" s="31"/>
      <c r="F481" s="31"/>
      <c r="G481" s="31"/>
      <c r="H481" s="88"/>
      <c r="I481" s="88"/>
      <c r="J481" s="88"/>
      <c r="W481" s="33"/>
      <c r="X481" s="33"/>
      <c r="Y481" s="33"/>
    </row>
    <row r="482" spans="1:25" x14ac:dyDescent="0.25">
      <c r="A482" s="32"/>
      <c r="B482" s="31"/>
      <c r="C482" s="31"/>
      <c r="D482" s="31"/>
      <c r="E482" s="31"/>
      <c r="F482" s="31"/>
      <c r="G482" s="31"/>
      <c r="H482" s="88"/>
      <c r="I482" s="88"/>
      <c r="J482" s="88"/>
      <c r="W482" s="33"/>
      <c r="X482" s="33"/>
      <c r="Y482" s="33"/>
    </row>
    <row r="483" spans="1:25" x14ac:dyDescent="0.25">
      <c r="A483" s="32"/>
      <c r="B483" s="31"/>
      <c r="C483" s="31"/>
      <c r="D483" s="31"/>
      <c r="E483" s="31"/>
      <c r="F483" s="31"/>
      <c r="G483" s="31"/>
      <c r="H483" s="88"/>
      <c r="I483" s="88"/>
      <c r="J483" s="88"/>
      <c r="W483" s="33"/>
      <c r="X483" s="33"/>
      <c r="Y483" s="33"/>
    </row>
    <row r="484" spans="1:25" x14ac:dyDescent="0.25">
      <c r="A484" s="32"/>
      <c r="B484" s="31"/>
      <c r="C484" s="31"/>
      <c r="D484" s="31"/>
      <c r="E484" s="31"/>
      <c r="F484" s="31"/>
      <c r="G484" s="31"/>
      <c r="H484" s="88"/>
      <c r="I484" s="88"/>
      <c r="J484" s="88"/>
      <c r="W484" s="33"/>
      <c r="X484" s="33"/>
      <c r="Y484" s="33"/>
    </row>
    <row r="485" spans="1:25" x14ac:dyDescent="0.25">
      <c r="A485" s="32"/>
      <c r="B485" s="31"/>
      <c r="C485" s="31"/>
      <c r="D485" s="31"/>
      <c r="E485" s="31"/>
      <c r="F485" s="31"/>
      <c r="G485" s="31"/>
      <c r="H485" s="88"/>
      <c r="I485" s="88"/>
      <c r="J485" s="88"/>
      <c r="W485" s="33"/>
      <c r="X485" s="33"/>
      <c r="Y485" s="33"/>
    </row>
    <row r="486" spans="1:25" x14ac:dyDescent="0.25">
      <c r="A486" s="32"/>
      <c r="B486" s="31"/>
      <c r="C486" s="31"/>
      <c r="D486" s="31"/>
      <c r="E486" s="31"/>
      <c r="F486" s="31"/>
      <c r="G486" s="31"/>
      <c r="H486" s="88"/>
      <c r="I486" s="88"/>
      <c r="J486" s="88"/>
      <c r="W486" s="33"/>
      <c r="X486" s="33"/>
      <c r="Y486" s="33"/>
    </row>
    <row r="487" spans="1:25" x14ac:dyDescent="0.25">
      <c r="A487" s="32"/>
      <c r="B487" s="31"/>
      <c r="C487" s="31"/>
      <c r="D487" s="31"/>
      <c r="E487" s="31"/>
      <c r="F487" s="31"/>
      <c r="G487" s="31"/>
      <c r="H487" s="88"/>
      <c r="I487" s="88"/>
      <c r="J487" s="88"/>
      <c r="W487" s="33"/>
      <c r="X487" s="33"/>
      <c r="Y487" s="33"/>
    </row>
    <row r="488" spans="1:25" x14ac:dyDescent="0.25">
      <c r="A488" s="32"/>
      <c r="B488" s="31"/>
      <c r="C488" s="31"/>
      <c r="D488" s="31"/>
      <c r="E488" s="31"/>
      <c r="F488" s="31"/>
      <c r="G488" s="31"/>
      <c r="H488" s="88"/>
      <c r="I488" s="88"/>
      <c r="J488" s="88"/>
      <c r="W488" s="33"/>
      <c r="X488" s="33"/>
      <c r="Y488" s="33"/>
    </row>
    <row r="489" spans="1:25" x14ac:dyDescent="0.25">
      <c r="A489" s="32"/>
      <c r="B489" s="31"/>
      <c r="C489" s="31"/>
      <c r="D489" s="31"/>
      <c r="E489" s="31"/>
      <c r="F489" s="31"/>
      <c r="G489" s="31"/>
      <c r="H489" s="88"/>
      <c r="I489" s="88"/>
      <c r="J489" s="88"/>
      <c r="W489" s="33"/>
      <c r="X489" s="33"/>
      <c r="Y489" s="33"/>
    </row>
    <row r="490" spans="1:25" x14ac:dyDescent="0.25">
      <c r="A490" s="32"/>
      <c r="B490" s="31"/>
      <c r="C490" s="31"/>
      <c r="D490" s="31"/>
      <c r="E490" s="31"/>
      <c r="F490" s="31"/>
      <c r="G490" s="31"/>
      <c r="H490" s="88"/>
      <c r="I490" s="88"/>
      <c r="J490" s="88"/>
      <c r="W490" s="33"/>
      <c r="X490" s="33"/>
      <c r="Y490" s="33"/>
    </row>
    <row r="491" spans="1:25" x14ac:dyDescent="0.25">
      <c r="A491" s="32"/>
      <c r="B491" s="31"/>
      <c r="C491" s="31"/>
      <c r="D491" s="31"/>
      <c r="E491" s="31"/>
      <c r="F491" s="31"/>
      <c r="G491" s="31"/>
      <c r="H491" s="88"/>
      <c r="I491" s="88"/>
      <c r="J491" s="88"/>
      <c r="W491" s="33"/>
      <c r="X491" s="33"/>
      <c r="Y491" s="33"/>
    </row>
    <row r="492" spans="1:25" x14ac:dyDescent="0.25">
      <c r="A492" s="32"/>
      <c r="B492" s="31"/>
      <c r="C492" s="31"/>
      <c r="D492" s="31"/>
      <c r="E492" s="31"/>
      <c r="F492" s="31"/>
      <c r="G492" s="31"/>
      <c r="H492" s="88"/>
      <c r="I492" s="88"/>
      <c r="J492" s="88"/>
      <c r="W492" s="33"/>
      <c r="X492" s="33"/>
      <c r="Y492" s="33"/>
    </row>
    <row r="493" spans="1:25" x14ac:dyDescent="0.25">
      <c r="A493" s="32"/>
      <c r="B493" s="31"/>
      <c r="C493" s="31"/>
      <c r="D493" s="31"/>
      <c r="E493" s="31"/>
      <c r="F493" s="31"/>
      <c r="G493" s="31"/>
      <c r="H493" s="88"/>
      <c r="I493" s="88"/>
      <c r="J493" s="88"/>
      <c r="W493" s="33"/>
      <c r="X493" s="33"/>
      <c r="Y493" s="33"/>
    </row>
    <row r="494" spans="1:25" x14ac:dyDescent="0.25">
      <c r="A494" s="32"/>
      <c r="B494" s="31"/>
      <c r="C494" s="31"/>
      <c r="D494" s="31"/>
      <c r="E494" s="31"/>
      <c r="F494" s="31"/>
      <c r="G494" s="31"/>
      <c r="H494" s="88"/>
      <c r="I494" s="88"/>
      <c r="J494" s="88"/>
      <c r="W494" s="33"/>
      <c r="X494" s="33"/>
      <c r="Y494" s="33"/>
    </row>
    <row r="495" spans="1:25" x14ac:dyDescent="0.25">
      <c r="A495" s="32"/>
      <c r="B495" s="31"/>
      <c r="C495" s="31"/>
      <c r="D495" s="31"/>
      <c r="E495" s="31"/>
      <c r="F495" s="31"/>
      <c r="G495" s="31"/>
      <c r="H495" s="88"/>
      <c r="I495" s="88"/>
      <c r="J495" s="88"/>
      <c r="W495" s="33"/>
      <c r="X495" s="33"/>
      <c r="Y495" s="33"/>
    </row>
    <row r="496" spans="1:25" x14ac:dyDescent="0.25">
      <c r="A496" s="32"/>
      <c r="B496" s="31"/>
      <c r="C496" s="31"/>
      <c r="D496" s="31"/>
      <c r="E496" s="31"/>
      <c r="F496" s="31"/>
      <c r="G496" s="31"/>
      <c r="H496" s="88"/>
      <c r="I496" s="88"/>
      <c r="J496" s="88"/>
      <c r="W496" s="33"/>
      <c r="X496" s="33"/>
      <c r="Y496" s="33"/>
    </row>
    <row r="497" spans="1:25" x14ac:dyDescent="0.25">
      <c r="A497" s="32"/>
      <c r="B497" s="31"/>
      <c r="C497" s="31"/>
      <c r="D497" s="31"/>
      <c r="E497" s="31"/>
      <c r="F497" s="31"/>
      <c r="G497" s="31"/>
      <c r="H497" s="88"/>
      <c r="I497" s="88"/>
      <c r="J497" s="88"/>
      <c r="W497" s="33"/>
      <c r="X497" s="33"/>
      <c r="Y497" s="33"/>
    </row>
    <row r="498" spans="1:25" x14ac:dyDescent="0.25">
      <c r="A498" s="32"/>
      <c r="B498" s="31"/>
      <c r="C498" s="31"/>
      <c r="D498" s="31"/>
      <c r="E498" s="31"/>
      <c r="F498" s="31"/>
      <c r="G498" s="31"/>
      <c r="H498" s="88"/>
      <c r="I498" s="88"/>
      <c r="J498" s="88"/>
      <c r="W498" s="33"/>
      <c r="X498" s="33"/>
      <c r="Y498" s="33"/>
    </row>
    <row r="499" spans="1:25" x14ac:dyDescent="0.25">
      <c r="A499" s="32"/>
      <c r="B499" s="31"/>
      <c r="C499" s="31"/>
      <c r="D499" s="31"/>
      <c r="E499" s="31"/>
      <c r="F499" s="31"/>
      <c r="G499" s="31"/>
      <c r="H499" s="88"/>
      <c r="I499" s="88"/>
      <c r="J499" s="88"/>
      <c r="W499" s="33"/>
      <c r="X499" s="33"/>
      <c r="Y499" s="33"/>
    </row>
    <row r="500" spans="1:25" x14ac:dyDescent="0.25">
      <c r="A500" s="32"/>
      <c r="B500" s="31"/>
      <c r="C500" s="31"/>
      <c r="D500" s="31"/>
      <c r="E500" s="31"/>
      <c r="F500" s="31"/>
      <c r="G500" s="31"/>
      <c r="H500" s="88"/>
      <c r="I500" s="88"/>
      <c r="J500" s="88"/>
      <c r="W500" s="33"/>
      <c r="X500" s="33"/>
      <c r="Y500" s="33"/>
    </row>
    <row r="501" spans="1:25" x14ac:dyDescent="0.25">
      <c r="A501" s="32"/>
      <c r="B501" s="31"/>
      <c r="C501" s="31"/>
      <c r="D501" s="31"/>
      <c r="E501" s="31"/>
      <c r="F501" s="31"/>
      <c r="G501" s="31"/>
      <c r="H501" s="88"/>
      <c r="I501" s="88"/>
      <c r="J501" s="88"/>
      <c r="W501" s="33"/>
      <c r="X501" s="33"/>
      <c r="Y501" s="33"/>
    </row>
    <row r="502" spans="1:25" x14ac:dyDescent="0.25">
      <c r="A502" s="32"/>
      <c r="B502" s="31"/>
      <c r="C502" s="31"/>
      <c r="D502" s="31"/>
      <c r="E502" s="31"/>
      <c r="F502" s="31"/>
      <c r="G502" s="31"/>
      <c r="H502" s="88"/>
      <c r="I502" s="88"/>
      <c r="J502" s="88"/>
      <c r="W502" s="33"/>
      <c r="X502" s="33"/>
      <c r="Y502" s="33"/>
    </row>
    <row r="503" spans="1:25" x14ac:dyDescent="0.25">
      <c r="A503" s="32"/>
      <c r="B503" s="31"/>
      <c r="C503" s="31"/>
      <c r="D503" s="31"/>
      <c r="E503" s="31"/>
      <c r="F503" s="31"/>
      <c r="G503" s="31"/>
      <c r="H503" s="88"/>
      <c r="I503" s="88"/>
      <c r="J503" s="88"/>
      <c r="W503" s="33"/>
      <c r="X503" s="33"/>
      <c r="Y503" s="33"/>
    </row>
    <row r="504" spans="1:25" x14ac:dyDescent="0.25">
      <c r="A504" s="32"/>
      <c r="B504" s="31"/>
      <c r="C504" s="31"/>
      <c r="D504" s="31"/>
      <c r="E504" s="31"/>
      <c r="F504" s="31"/>
      <c r="G504" s="31"/>
      <c r="H504" s="88"/>
      <c r="I504" s="88"/>
      <c r="J504" s="88"/>
      <c r="W504" s="33"/>
      <c r="X504" s="33"/>
      <c r="Y504" s="33"/>
    </row>
    <row r="505" spans="1:25" x14ac:dyDescent="0.25">
      <c r="A505" s="32"/>
      <c r="B505" s="31"/>
      <c r="C505" s="31"/>
      <c r="D505" s="31"/>
      <c r="E505" s="31"/>
      <c r="F505" s="31"/>
      <c r="G505" s="31"/>
      <c r="H505" s="88"/>
      <c r="I505" s="88"/>
      <c r="J505" s="88"/>
      <c r="W505" s="33"/>
      <c r="X505" s="33"/>
      <c r="Y505" s="33"/>
    </row>
    <row r="506" spans="1:25" x14ac:dyDescent="0.25">
      <c r="A506" s="32"/>
      <c r="B506" s="31"/>
      <c r="C506" s="31"/>
      <c r="D506" s="31"/>
      <c r="E506" s="31"/>
      <c r="F506" s="31"/>
      <c r="G506" s="31"/>
      <c r="H506" s="88"/>
      <c r="I506" s="88"/>
      <c r="J506" s="88"/>
      <c r="W506" s="33"/>
      <c r="X506" s="33"/>
      <c r="Y506" s="33"/>
    </row>
    <row r="507" spans="1:25" x14ac:dyDescent="0.25">
      <c r="A507" s="32"/>
      <c r="B507" s="31"/>
      <c r="C507" s="31"/>
      <c r="D507" s="31"/>
      <c r="E507" s="31"/>
      <c r="F507" s="31"/>
      <c r="G507" s="31"/>
      <c r="H507" s="88"/>
      <c r="I507" s="88"/>
      <c r="J507" s="88"/>
      <c r="W507" s="33"/>
      <c r="X507" s="33"/>
      <c r="Y507" s="33"/>
    </row>
    <row r="508" spans="1:25" x14ac:dyDescent="0.25">
      <c r="A508" s="32"/>
      <c r="B508" s="31"/>
      <c r="C508" s="31"/>
      <c r="D508" s="31"/>
      <c r="E508" s="31"/>
      <c r="F508" s="31"/>
      <c r="G508" s="31"/>
      <c r="H508" s="88"/>
      <c r="I508" s="88"/>
      <c r="J508" s="88"/>
      <c r="W508" s="33"/>
      <c r="X508" s="33"/>
      <c r="Y508" s="33"/>
    </row>
    <row r="509" spans="1:25" x14ac:dyDescent="0.25">
      <c r="A509" s="32"/>
      <c r="B509" s="31"/>
      <c r="C509" s="31"/>
      <c r="D509" s="31"/>
      <c r="E509" s="31"/>
      <c r="F509" s="31"/>
      <c r="G509" s="31"/>
      <c r="H509" s="88"/>
      <c r="I509" s="88"/>
      <c r="J509" s="88"/>
      <c r="W509" s="33"/>
      <c r="X509" s="33"/>
      <c r="Y509" s="33"/>
    </row>
    <row r="510" spans="1:25" x14ac:dyDescent="0.25">
      <c r="A510" s="32"/>
      <c r="B510" s="31"/>
      <c r="C510" s="31"/>
      <c r="D510" s="31"/>
      <c r="E510" s="31"/>
      <c r="F510" s="31"/>
      <c r="G510" s="31"/>
      <c r="H510" s="88"/>
      <c r="I510" s="88"/>
      <c r="J510" s="88"/>
      <c r="W510" s="33"/>
      <c r="X510" s="33"/>
      <c r="Y510" s="33"/>
    </row>
    <row r="511" spans="1:25" x14ac:dyDescent="0.25">
      <c r="A511" s="32"/>
      <c r="B511" s="31"/>
      <c r="C511" s="31"/>
      <c r="D511" s="31"/>
      <c r="E511" s="31"/>
      <c r="F511" s="31"/>
      <c r="G511" s="31"/>
      <c r="H511" s="88"/>
      <c r="I511" s="88"/>
      <c r="J511" s="88"/>
      <c r="W511" s="33"/>
      <c r="X511" s="33"/>
      <c r="Y511" s="33"/>
    </row>
    <row r="512" spans="1:25" x14ac:dyDescent="0.25">
      <c r="A512" s="32"/>
      <c r="B512" s="31"/>
      <c r="C512" s="31"/>
      <c r="D512" s="31"/>
      <c r="E512" s="31"/>
      <c r="F512" s="31"/>
      <c r="G512" s="31"/>
      <c r="H512" s="88"/>
      <c r="I512" s="88"/>
      <c r="J512" s="88"/>
      <c r="W512" s="33"/>
      <c r="X512" s="33"/>
      <c r="Y512" s="33"/>
    </row>
    <row r="513" spans="1:25" x14ac:dyDescent="0.25">
      <c r="A513" s="32"/>
      <c r="B513" s="31"/>
      <c r="C513" s="31"/>
      <c r="D513" s="31"/>
      <c r="E513" s="31"/>
      <c r="F513" s="31"/>
      <c r="G513" s="31"/>
      <c r="H513" s="88"/>
      <c r="I513" s="88"/>
      <c r="J513" s="88"/>
      <c r="W513" s="33"/>
      <c r="X513" s="33"/>
      <c r="Y513" s="33"/>
    </row>
    <row r="514" spans="1:25" x14ac:dyDescent="0.25">
      <c r="A514" s="32"/>
      <c r="B514" s="31"/>
      <c r="C514" s="31"/>
      <c r="D514" s="31"/>
      <c r="E514" s="31"/>
      <c r="F514" s="31"/>
      <c r="G514" s="31"/>
      <c r="H514" s="88"/>
      <c r="I514" s="88"/>
      <c r="J514" s="88"/>
      <c r="W514" s="33"/>
      <c r="X514" s="33"/>
      <c r="Y514" s="33"/>
    </row>
    <row r="515" spans="1:25" x14ac:dyDescent="0.25">
      <c r="A515" s="32"/>
      <c r="B515" s="31"/>
      <c r="C515" s="31"/>
      <c r="D515" s="31"/>
      <c r="E515" s="31"/>
      <c r="F515" s="31"/>
      <c r="G515" s="31"/>
      <c r="H515" s="88"/>
      <c r="I515" s="88"/>
      <c r="J515" s="88"/>
      <c r="W515" s="33"/>
      <c r="X515" s="33"/>
      <c r="Y515" s="33"/>
    </row>
    <row r="516" spans="1:25" x14ac:dyDescent="0.25">
      <c r="A516" s="32"/>
      <c r="B516" s="31"/>
      <c r="C516" s="31"/>
      <c r="D516" s="31"/>
      <c r="E516" s="31"/>
      <c r="F516" s="31"/>
      <c r="G516" s="31"/>
      <c r="H516" s="88"/>
      <c r="I516" s="88"/>
      <c r="J516" s="88"/>
      <c r="W516" s="33"/>
      <c r="X516" s="33"/>
      <c r="Y516" s="33"/>
    </row>
    <row r="517" spans="1:25" x14ac:dyDescent="0.25">
      <c r="A517" s="32"/>
      <c r="B517" s="31"/>
      <c r="C517" s="31"/>
      <c r="D517" s="31"/>
      <c r="E517" s="31"/>
      <c r="F517" s="31"/>
      <c r="G517" s="31"/>
      <c r="H517" s="88"/>
      <c r="I517" s="88"/>
      <c r="J517" s="88"/>
      <c r="W517" s="33"/>
      <c r="X517" s="33"/>
      <c r="Y517" s="33"/>
    </row>
    <row r="518" spans="1:25" x14ac:dyDescent="0.25">
      <c r="A518" s="32"/>
      <c r="B518" s="31"/>
      <c r="C518" s="31"/>
      <c r="D518" s="31"/>
      <c r="E518" s="31"/>
      <c r="F518" s="31"/>
      <c r="G518" s="31"/>
      <c r="H518" s="88"/>
      <c r="I518" s="88"/>
      <c r="J518" s="88"/>
      <c r="W518" s="33"/>
      <c r="X518" s="33"/>
      <c r="Y518" s="33"/>
    </row>
    <row r="519" spans="1:25" x14ac:dyDescent="0.25">
      <c r="A519" s="32"/>
      <c r="B519" s="31"/>
      <c r="C519" s="31"/>
      <c r="D519" s="31"/>
      <c r="E519" s="31"/>
      <c r="F519" s="31"/>
      <c r="G519" s="31"/>
      <c r="H519" s="88"/>
      <c r="I519" s="88"/>
      <c r="J519" s="88"/>
      <c r="W519" s="33"/>
      <c r="X519" s="33"/>
      <c r="Y519" s="33"/>
    </row>
    <row r="520" spans="1:25" x14ac:dyDescent="0.25">
      <c r="A520" s="32"/>
      <c r="B520" s="31"/>
      <c r="C520" s="31"/>
      <c r="D520" s="31"/>
      <c r="E520" s="31"/>
      <c r="F520" s="31"/>
      <c r="G520" s="31"/>
      <c r="H520" s="88"/>
      <c r="I520" s="88"/>
      <c r="J520" s="88"/>
      <c r="W520" s="33"/>
      <c r="X520" s="33"/>
      <c r="Y520" s="33"/>
    </row>
    <row r="521" spans="1:25" x14ac:dyDescent="0.25">
      <c r="A521" s="32"/>
      <c r="B521" s="31"/>
      <c r="C521" s="31"/>
      <c r="D521" s="31"/>
      <c r="E521" s="31"/>
      <c r="F521" s="31"/>
      <c r="G521" s="31"/>
      <c r="H521" s="88"/>
      <c r="I521" s="88"/>
      <c r="J521" s="88"/>
      <c r="W521" s="33"/>
      <c r="X521" s="33"/>
      <c r="Y521" s="33"/>
    </row>
    <row r="522" spans="1:25" x14ac:dyDescent="0.25">
      <c r="A522" s="32"/>
      <c r="B522" s="31"/>
      <c r="C522" s="31"/>
      <c r="D522" s="31"/>
      <c r="E522" s="31"/>
      <c r="F522" s="31"/>
      <c r="G522" s="31"/>
      <c r="H522" s="88"/>
      <c r="I522" s="88"/>
      <c r="J522" s="88"/>
      <c r="W522" s="33"/>
      <c r="X522" s="33"/>
      <c r="Y522" s="33"/>
    </row>
    <row r="523" spans="1:25" x14ac:dyDescent="0.25">
      <c r="A523" s="32"/>
      <c r="B523" s="31"/>
      <c r="C523" s="31"/>
      <c r="D523" s="31"/>
      <c r="E523" s="31"/>
      <c r="F523" s="31"/>
      <c r="G523" s="31"/>
      <c r="H523" s="88"/>
      <c r="I523" s="88"/>
      <c r="J523" s="88"/>
      <c r="W523" s="33"/>
      <c r="X523" s="33"/>
      <c r="Y523" s="33"/>
    </row>
    <row r="524" spans="1:25" x14ac:dyDescent="0.25">
      <c r="A524" s="32"/>
      <c r="B524" s="31"/>
      <c r="C524" s="31"/>
      <c r="D524" s="31"/>
      <c r="E524" s="31"/>
      <c r="F524" s="31"/>
      <c r="G524" s="31"/>
      <c r="H524" s="88"/>
      <c r="I524" s="88"/>
      <c r="J524" s="88"/>
      <c r="W524" s="33"/>
      <c r="X524" s="33"/>
      <c r="Y524" s="33"/>
    </row>
    <row r="525" spans="1:25" x14ac:dyDescent="0.25">
      <c r="A525" s="32"/>
      <c r="B525" s="31"/>
      <c r="C525" s="31"/>
      <c r="D525" s="31"/>
      <c r="E525" s="31"/>
      <c r="F525" s="31"/>
      <c r="G525" s="31"/>
      <c r="H525" s="88"/>
      <c r="I525" s="88"/>
      <c r="J525" s="88"/>
      <c r="W525" s="33"/>
      <c r="X525" s="33"/>
      <c r="Y525" s="33"/>
    </row>
    <row r="526" spans="1:25" x14ac:dyDescent="0.25">
      <c r="A526" s="32"/>
      <c r="B526" s="31"/>
      <c r="C526" s="31"/>
      <c r="D526" s="31"/>
      <c r="E526" s="31"/>
      <c r="F526" s="31"/>
      <c r="G526" s="31"/>
      <c r="H526" s="88"/>
      <c r="I526" s="88"/>
      <c r="J526" s="88"/>
      <c r="W526" s="33"/>
      <c r="X526" s="33"/>
      <c r="Y526" s="33"/>
    </row>
    <row r="527" spans="1:25" x14ac:dyDescent="0.25">
      <c r="A527" s="32"/>
      <c r="B527" s="31"/>
      <c r="C527" s="31"/>
      <c r="D527" s="31"/>
      <c r="E527" s="31"/>
      <c r="F527" s="31"/>
      <c r="G527" s="31"/>
      <c r="H527" s="88"/>
      <c r="I527" s="88"/>
      <c r="J527" s="88"/>
      <c r="W527" s="33"/>
      <c r="X527" s="33"/>
      <c r="Y527" s="33"/>
    </row>
    <row r="528" spans="1:25" x14ac:dyDescent="0.25">
      <c r="A528" s="32"/>
      <c r="B528" s="31"/>
      <c r="C528" s="31"/>
      <c r="D528" s="31"/>
      <c r="E528" s="31"/>
      <c r="F528" s="31"/>
      <c r="G528" s="31"/>
      <c r="H528" s="88"/>
      <c r="I528" s="88"/>
      <c r="J528" s="88"/>
      <c r="W528" s="33"/>
      <c r="X528" s="33"/>
      <c r="Y528" s="33"/>
    </row>
    <row r="529" spans="1:25" x14ac:dyDescent="0.25">
      <c r="A529" s="32"/>
      <c r="B529" s="31"/>
      <c r="C529" s="31"/>
      <c r="D529" s="31"/>
      <c r="E529" s="31"/>
      <c r="F529" s="31"/>
      <c r="G529" s="31"/>
      <c r="H529" s="88"/>
      <c r="I529" s="88"/>
      <c r="J529" s="88"/>
      <c r="W529" s="33"/>
      <c r="X529" s="33"/>
      <c r="Y529" s="33"/>
    </row>
    <row r="530" spans="1:25" x14ac:dyDescent="0.25">
      <c r="A530" s="32"/>
      <c r="B530" s="31"/>
      <c r="C530" s="31"/>
      <c r="D530" s="31"/>
      <c r="E530" s="31"/>
      <c r="F530" s="31"/>
      <c r="G530" s="31"/>
      <c r="H530" s="88"/>
      <c r="I530" s="88"/>
      <c r="J530" s="88"/>
      <c r="W530" s="33"/>
      <c r="X530" s="33"/>
      <c r="Y530" s="33"/>
    </row>
    <row r="531" spans="1:25" x14ac:dyDescent="0.25">
      <c r="A531" s="32"/>
      <c r="B531" s="31"/>
      <c r="C531" s="31"/>
      <c r="D531" s="31"/>
      <c r="E531" s="31"/>
      <c r="F531" s="31"/>
      <c r="G531" s="31"/>
      <c r="H531" s="88"/>
      <c r="I531" s="88"/>
      <c r="J531" s="88"/>
      <c r="W531" s="33"/>
      <c r="X531" s="33"/>
      <c r="Y531" s="33"/>
    </row>
    <row r="532" spans="1:25" x14ac:dyDescent="0.25">
      <c r="A532" s="32"/>
      <c r="B532" s="31"/>
      <c r="C532" s="31"/>
      <c r="D532" s="31"/>
      <c r="E532" s="31"/>
      <c r="F532" s="31"/>
      <c r="G532" s="31"/>
      <c r="H532" s="88"/>
      <c r="I532" s="88"/>
      <c r="J532" s="88"/>
      <c r="W532" s="33"/>
      <c r="X532" s="33"/>
      <c r="Y532" s="33"/>
    </row>
    <row r="533" spans="1:25" x14ac:dyDescent="0.25">
      <c r="A533" s="32"/>
      <c r="B533" s="31"/>
      <c r="C533" s="31"/>
      <c r="D533" s="31"/>
      <c r="E533" s="31"/>
      <c r="F533" s="31"/>
      <c r="G533" s="31"/>
      <c r="H533" s="88"/>
      <c r="I533" s="88"/>
      <c r="J533" s="88"/>
      <c r="W533" s="33"/>
      <c r="X533" s="33"/>
      <c r="Y533" s="33"/>
    </row>
    <row r="534" spans="1:25" x14ac:dyDescent="0.25">
      <c r="A534" s="32"/>
      <c r="B534" s="31"/>
      <c r="C534" s="31"/>
      <c r="D534" s="31"/>
      <c r="E534" s="31"/>
      <c r="F534" s="31"/>
      <c r="G534" s="31"/>
      <c r="H534" s="88"/>
      <c r="I534" s="88"/>
      <c r="J534" s="88"/>
      <c r="W534" s="33"/>
      <c r="X534" s="33"/>
      <c r="Y534" s="33"/>
    </row>
    <row r="535" spans="1:25" x14ac:dyDescent="0.25">
      <c r="A535" s="32"/>
      <c r="B535" s="31"/>
      <c r="C535" s="31"/>
      <c r="D535" s="31"/>
      <c r="E535" s="31"/>
      <c r="F535" s="31"/>
      <c r="G535" s="31"/>
      <c r="H535" s="88"/>
      <c r="I535" s="88"/>
      <c r="J535" s="88"/>
      <c r="W535" s="33"/>
      <c r="X535" s="33"/>
      <c r="Y535" s="33"/>
    </row>
    <row r="536" spans="1:25" x14ac:dyDescent="0.25">
      <c r="A536" s="32"/>
      <c r="B536" s="31"/>
      <c r="C536" s="31"/>
      <c r="D536" s="31"/>
      <c r="E536" s="31"/>
      <c r="F536" s="31"/>
      <c r="G536" s="31"/>
      <c r="H536" s="88"/>
      <c r="I536" s="88"/>
      <c r="J536" s="88"/>
      <c r="W536" s="33"/>
      <c r="X536" s="33"/>
      <c r="Y536" s="33"/>
    </row>
    <row r="537" spans="1:25" x14ac:dyDescent="0.25">
      <c r="A537" s="32"/>
      <c r="B537" s="31"/>
      <c r="C537" s="31"/>
      <c r="D537" s="31"/>
      <c r="E537" s="31"/>
      <c r="F537" s="31"/>
      <c r="G537" s="31"/>
      <c r="H537" s="88"/>
      <c r="I537" s="88"/>
      <c r="J537" s="88"/>
      <c r="W537" s="33"/>
      <c r="X537" s="33"/>
      <c r="Y537" s="33"/>
    </row>
    <row r="538" spans="1:25" x14ac:dyDescent="0.25">
      <c r="A538" s="32"/>
      <c r="B538" s="31"/>
      <c r="C538" s="31"/>
      <c r="D538" s="31"/>
      <c r="E538" s="31"/>
      <c r="F538" s="31"/>
      <c r="G538" s="31"/>
      <c r="H538" s="88"/>
      <c r="I538" s="88"/>
      <c r="J538" s="88"/>
      <c r="W538" s="33"/>
      <c r="X538" s="33"/>
      <c r="Y538" s="33"/>
    </row>
    <row r="539" spans="1:25" x14ac:dyDescent="0.25">
      <c r="A539" s="32"/>
      <c r="B539" s="31"/>
      <c r="C539" s="31"/>
      <c r="D539" s="31"/>
      <c r="E539" s="31"/>
      <c r="F539" s="31"/>
      <c r="G539" s="31"/>
      <c r="H539" s="88"/>
      <c r="I539" s="88"/>
      <c r="J539" s="88"/>
      <c r="W539" s="33"/>
      <c r="X539" s="33"/>
      <c r="Y539" s="33"/>
    </row>
    <row r="540" spans="1:25" x14ac:dyDescent="0.25">
      <c r="A540" s="32"/>
      <c r="B540" s="31"/>
      <c r="C540" s="31"/>
      <c r="D540" s="31"/>
      <c r="E540" s="31"/>
      <c r="F540" s="31"/>
      <c r="G540" s="31"/>
      <c r="H540" s="88"/>
      <c r="I540" s="88"/>
      <c r="J540" s="88"/>
      <c r="W540" s="33"/>
      <c r="X540" s="33"/>
      <c r="Y540" s="33"/>
    </row>
    <row r="541" spans="1:25" x14ac:dyDescent="0.25">
      <c r="A541" s="32"/>
      <c r="B541" s="31"/>
      <c r="C541" s="31"/>
      <c r="D541" s="31"/>
      <c r="E541" s="31"/>
      <c r="F541" s="31"/>
      <c r="G541" s="31"/>
      <c r="H541" s="88"/>
      <c r="I541" s="88"/>
      <c r="J541" s="88"/>
      <c r="W541" s="33"/>
      <c r="X541" s="33"/>
      <c r="Y541" s="33"/>
    </row>
    <row r="542" spans="1:25" x14ac:dyDescent="0.25">
      <c r="A542" s="32"/>
      <c r="B542" s="31"/>
      <c r="C542" s="31"/>
      <c r="D542" s="31"/>
      <c r="E542" s="31"/>
      <c r="F542" s="31"/>
      <c r="G542" s="31"/>
      <c r="H542" s="88"/>
      <c r="I542" s="88"/>
      <c r="J542" s="88"/>
      <c r="W542" s="33"/>
      <c r="X542" s="33"/>
      <c r="Y542" s="33"/>
    </row>
    <row r="543" spans="1:25" x14ac:dyDescent="0.25">
      <c r="A543" s="32"/>
      <c r="B543" s="31"/>
      <c r="C543" s="31"/>
      <c r="D543" s="31"/>
      <c r="E543" s="31"/>
      <c r="F543" s="31"/>
      <c r="G543" s="31"/>
      <c r="H543" s="88"/>
      <c r="I543" s="88"/>
      <c r="J543" s="88"/>
      <c r="W543" s="33"/>
      <c r="X543" s="33"/>
      <c r="Y543" s="33"/>
    </row>
    <row r="544" spans="1:25" x14ac:dyDescent="0.25">
      <c r="A544" s="32"/>
      <c r="B544" s="31"/>
      <c r="C544" s="31"/>
      <c r="D544" s="31"/>
      <c r="E544" s="31"/>
      <c r="F544" s="31"/>
      <c r="G544" s="31"/>
      <c r="H544" s="88"/>
      <c r="I544" s="88"/>
      <c r="J544" s="88"/>
      <c r="W544" s="33"/>
      <c r="X544" s="33"/>
      <c r="Y544" s="33"/>
    </row>
    <row r="545" spans="1:25" x14ac:dyDescent="0.25">
      <c r="A545" s="32"/>
      <c r="B545" s="31"/>
      <c r="C545" s="31"/>
      <c r="D545" s="31"/>
      <c r="E545" s="31"/>
      <c r="F545" s="31"/>
      <c r="G545" s="31"/>
      <c r="H545" s="88"/>
      <c r="I545" s="88"/>
      <c r="J545" s="88"/>
      <c r="W545" s="33"/>
      <c r="X545" s="33"/>
      <c r="Y545" s="33"/>
    </row>
    <row r="546" spans="1:25" x14ac:dyDescent="0.25">
      <c r="A546" s="32"/>
      <c r="B546" s="31"/>
      <c r="C546" s="31"/>
      <c r="D546" s="31"/>
      <c r="E546" s="31"/>
      <c r="F546" s="31"/>
      <c r="G546" s="31"/>
      <c r="H546" s="88"/>
      <c r="I546" s="88"/>
      <c r="J546" s="88"/>
      <c r="W546" s="33"/>
      <c r="X546" s="33"/>
      <c r="Y546" s="33"/>
    </row>
    <row r="547" spans="1:25" x14ac:dyDescent="0.25">
      <c r="A547" s="32"/>
      <c r="B547" s="31"/>
      <c r="C547" s="31"/>
      <c r="D547" s="31"/>
      <c r="E547" s="31"/>
      <c r="F547" s="31"/>
      <c r="G547" s="31"/>
      <c r="H547" s="88"/>
      <c r="I547" s="88"/>
      <c r="J547" s="88"/>
      <c r="W547" s="33"/>
      <c r="X547" s="33"/>
      <c r="Y547" s="33"/>
    </row>
    <row r="548" spans="1:25" x14ac:dyDescent="0.25">
      <c r="A548" s="32"/>
      <c r="B548" s="31"/>
      <c r="C548" s="31"/>
      <c r="D548" s="31"/>
      <c r="E548" s="31"/>
      <c r="F548" s="31"/>
      <c r="G548" s="31"/>
      <c r="H548" s="88"/>
      <c r="I548" s="88"/>
      <c r="J548" s="88"/>
      <c r="W548" s="33"/>
      <c r="X548" s="33"/>
      <c r="Y548" s="33"/>
    </row>
    <row r="549" spans="1:25" x14ac:dyDescent="0.25">
      <c r="A549" s="32"/>
      <c r="B549" s="31"/>
      <c r="C549" s="31"/>
      <c r="D549" s="31"/>
      <c r="E549" s="31"/>
      <c r="F549" s="31"/>
      <c r="G549" s="31"/>
      <c r="H549" s="88"/>
      <c r="I549" s="88"/>
      <c r="J549" s="88"/>
      <c r="W549" s="33"/>
      <c r="X549" s="33"/>
      <c r="Y549" s="33"/>
    </row>
    <row r="550" spans="1:25" x14ac:dyDescent="0.25">
      <c r="A550" s="32"/>
      <c r="B550" s="31"/>
      <c r="C550" s="31"/>
      <c r="D550" s="31"/>
      <c r="E550" s="31"/>
      <c r="F550" s="31"/>
      <c r="G550" s="31"/>
      <c r="H550" s="88"/>
      <c r="I550" s="88"/>
      <c r="J550" s="88"/>
      <c r="W550" s="33"/>
      <c r="X550" s="33"/>
      <c r="Y550" s="33"/>
    </row>
    <row r="551" spans="1:25" x14ac:dyDescent="0.25">
      <c r="A551" s="32"/>
      <c r="B551" s="31"/>
      <c r="C551" s="31"/>
      <c r="D551" s="31"/>
      <c r="E551" s="31"/>
      <c r="F551" s="31"/>
      <c r="G551" s="31"/>
      <c r="H551" s="88"/>
      <c r="I551" s="88"/>
      <c r="J551" s="88"/>
      <c r="W551" s="33"/>
      <c r="X551" s="33"/>
      <c r="Y551" s="33"/>
    </row>
    <row r="552" spans="1:25" x14ac:dyDescent="0.25">
      <c r="A552" s="32"/>
      <c r="B552" s="31"/>
      <c r="C552" s="31"/>
      <c r="D552" s="31"/>
      <c r="E552" s="31"/>
      <c r="F552" s="31"/>
      <c r="G552" s="31"/>
      <c r="H552" s="88"/>
      <c r="I552" s="88"/>
      <c r="J552" s="88"/>
      <c r="W552" s="33"/>
      <c r="X552" s="33"/>
      <c r="Y552" s="33"/>
    </row>
    <row r="553" spans="1:25" x14ac:dyDescent="0.25">
      <c r="A553" s="32"/>
      <c r="B553" s="31"/>
      <c r="C553" s="31"/>
      <c r="D553" s="31"/>
      <c r="E553" s="31"/>
      <c r="F553" s="31"/>
      <c r="G553" s="31"/>
      <c r="H553" s="88"/>
      <c r="I553" s="88"/>
      <c r="J553" s="88"/>
      <c r="W553" s="33"/>
      <c r="X553" s="33"/>
      <c r="Y553" s="33"/>
    </row>
    <row r="554" spans="1:25" x14ac:dyDescent="0.25">
      <c r="A554" s="32"/>
      <c r="B554" s="31"/>
      <c r="C554" s="31"/>
      <c r="D554" s="31"/>
      <c r="E554" s="31"/>
      <c r="F554" s="31"/>
      <c r="G554" s="31"/>
      <c r="H554" s="88"/>
      <c r="I554" s="88"/>
      <c r="J554" s="88"/>
      <c r="W554" s="33"/>
      <c r="X554" s="33"/>
      <c r="Y554" s="33"/>
    </row>
    <row r="555" spans="1:25" x14ac:dyDescent="0.25">
      <c r="A555" s="32"/>
      <c r="B555" s="31"/>
      <c r="C555" s="31"/>
      <c r="D555" s="31"/>
      <c r="E555" s="31"/>
      <c r="F555" s="31"/>
      <c r="G555" s="31"/>
      <c r="H555" s="88"/>
      <c r="I555" s="88"/>
      <c r="J555" s="88"/>
      <c r="W555" s="33"/>
      <c r="X555" s="33"/>
      <c r="Y555" s="33"/>
    </row>
    <row r="556" spans="1:25" x14ac:dyDescent="0.25">
      <c r="A556" s="32"/>
      <c r="B556" s="31"/>
      <c r="C556" s="31"/>
      <c r="D556" s="31"/>
      <c r="E556" s="31"/>
      <c r="F556" s="31"/>
      <c r="G556" s="31"/>
      <c r="H556" s="88"/>
      <c r="I556" s="88"/>
      <c r="J556" s="88"/>
      <c r="W556" s="33"/>
      <c r="X556" s="33"/>
      <c r="Y556" s="33"/>
    </row>
    <row r="557" spans="1:25" x14ac:dyDescent="0.25">
      <c r="A557" s="32"/>
      <c r="B557" s="31"/>
      <c r="C557" s="31"/>
      <c r="D557" s="31"/>
      <c r="E557" s="31"/>
      <c r="F557" s="31"/>
      <c r="G557" s="31"/>
      <c r="H557" s="88"/>
      <c r="I557" s="88"/>
      <c r="J557" s="88"/>
      <c r="W557" s="33"/>
      <c r="X557" s="33"/>
      <c r="Y557" s="33"/>
    </row>
    <row r="558" spans="1:25" x14ac:dyDescent="0.25">
      <c r="A558" s="32"/>
      <c r="B558" s="31"/>
      <c r="C558" s="31"/>
      <c r="D558" s="31"/>
      <c r="E558" s="31"/>
      <c r="F558" s="31"/>
      <c r="G558" s="31"/>
      <c r="H558" s="88"/>
      <c r="I558" s="88"/>
      <c r="J558" s="88"/>
      <c r="W558" s="33"/>
      <c r="X558" s="33"/>
      <c r="Y558" s="33"/>
    </row>
    <row r="559" spans="1:25" x14ac:dyDescent="0.25">
      <c r="A559" s="32"/>
      <c r="B559" s="31"/>
      <c r="C559" s="31"/>
      <c r="D559" s="31"/>
      <c r="E559" s="31"/>
      <c r="F559" s="31"/>
      <c r="G559" s="31"/>
      <c r="H559" s="88"/>
      <c r="I559" s="88"/>
      <c r="J559" s="88"/>
      <c r="W559" s="33"/>
      <c r="X559" s="33"/>
      <c r="Y559" s="33"/>
    </row>
    <row r="560" spans="1:25" x14ac:dyDescent="0.25">
      <c r="A560" s="32"/>
      <c r="B560" s="31"/>
      <c r="C560" s="31"/>
      <c r="D560" s="31"/>
      <c r="E560" s="31"/>
      <c r="F560" s="31"/>
      <c r="G560" s="31"/>
      <c r="H560" s="88"/>
      <c r="I560" s="88"/>
      <c r="J560" s="88"/>
      <c r="W560" s="33"/>
      <c r="X560" s="33"/>
      <c r="Y560" s="33"/>
    </row>
    <row r="561" spans="1:25" x14ac:dyDescent="0.25">
      <c r="A561" s="32"/>
      <c r="B561" s="31"/>
      <c r="C561" s="31"/>
      <c r="D561" s="31"/>
      <c r="E561" s="31"/>
      <c r="F561" s="31"/>
      <c r="G561" s="31"/>
      <c r="H561" s="88"/>
      <c r="I561" s="88"/>
      <c r="J561" s="88"/>
      <c r="W561" s="33"/>
      <c r="X561" s="33"/>
      <c r="Y561" s="33"/>
    </row>
    <row r="562" spans="1:25" x14ac:dyDescent="0.25">
      <c r="A562" s="32"/>
      <c r="B562" s="31"/>
      <c r="C562" s="31"/>
      <c r="D562" s="31"/>
      <c r="E562" s="31"/>
      <c r="F562" s="31"/>
      <c r="G562" s="31"/>
      <c r="H562" s="88"/>
      <c r="I562" s="88"/>
      <c r="J562" s="88"/>
      <c r="W562" s="33"/>
      <c r="X562" s="33"/>
      <c r="Y562" s="33"/>
    </row>
    <row r="563" spans="1:25" x14ac:dyDescent="0.25">
      <c r="A563" s="32"/>
      <c r="B563" s="31"/>
      <c r="C563" s="31"/>
      <c r="D563" s="31"/>
      <c r="E563" s="31"/>
      <c r="F563" s="31"/>
      <c r="G563" s="31"/>
      <c r="H563" s="88"/>
      <c r="I563" s="88"/>
      <c r="J563" s="88"/>
      <c r="W563" s="33"/>
      <c r="X563" s="33"/>
      <c r="Y563" s="33"/>
    </row>
    <row r="564" spans="1:25" x14ac:dyDescent="0.25">
      <c r="A564" s="32"/>
      <c r="B564" s="31"/>
      <c r="C564" s="31"/>
      <c r="D564" s="31"/>
      <c r="E564" s="31"/>
      <c r="F564" s="31"/>
      <c r="G564" s="31"/>
      <c r="H564" s="88"/>
      <c r="I564" s="88"/>
      <c r="J564" s="88"/>
      <c r="W564" s="33"/>
      <c r="X564" s="33"/>
      <c r="Y564" s="33"/>
    </row>
    <row r="565" spans="1:25" x14ac:dyDescent="0.25">
      <c r="A565" s="32"/>
      <c r="B565" s="31"/>
      <c r="C565" s="31"/>
      <c r="D565" s="31"/>
      <c r="E565" s="31"/>
      <c r="F565" s="31"/>
      <c r="G565" s="31"/>
      <c r="H565" s="88"/>
      <c r="I565" s="88"/>
      <c r="J565" s="88"/>
      <c r="W565" s="33"/>
      <c r="X565" s="33"/>
      <c r="Y565" s="33"/>
    </row>
    <row r="566" spans="1:25" x14ac:dyDescent="0.25">
      <c r="A566" s="32"/>
      <c r="B566" s="31"/>
      <c r="C566" s="31"/>
      <c r="D566" s="31"/>
      <c r="E566" s="31"/>
      <c r="F566" s="31"/>
      <c r="G566" s="31"/>
      <c r="H566" s="88"/>
      <c r="I566" s="88"/>
      <c r="J566" s="88"/>
      <c r="W566" s="33"/>
      <c r="X566" s="33"/>
      <c r="Y566" s="33"/>
    </row>
    <row r="567" spans="1:25" x14ac:dyDescent="0.25">
      <c r="A567" s="32"/>
      <c r="B567" s="31"/>
      <c r="C567" s="31"/>
      <c r="D567" s="31"/>
      <c r="E567" s="31"/>
      <c r="F567" s="31"/>
      <c r="G567" s="31"/>
      <c r="H567" s="88"/>
      <c r="I567" s="88"/>
      <c r="J567" s="88"/>
      <c r="W567" s="33"/>
      <c r="X567" s="33"/>
      <c r="Y567" s="33"/>
    </row>
    <row r="568" spans="1:25" x14ac:dyDescent="0.25">
      <c r="A568" s="32"/>
      <c r="B568" s="31"/>
      <c r="C568" s="31"/>
      <c r="D568" s="31"/>
      <c r="E568" s="31"/>
      <c r="F568" s="31"/>
      <c r="G568" s="31"/>
      <c r="H568" s="88"/>
      <c r="I568" s="88"/>
      <c r="J568" s="88"/>
      <c r="W568" s="33"/>
      <c r="X568" s="33"/>
      <c r="Y568" s="33"/>
    </row>
    <row r="569" spans="1:25" x14ac:dyDescent="0.25">
      <c r="A569" s="32"/>
      <c r="B569" s="31"/>
      <c r="C569" s="31"/>
      <c r="D569" s="31"/>
      <c r="E569" s="31"/>
      <c r="F569" s="31"/>
      <c r="G569" s="31"/>
      <c r="H569" s="88"/>
      <c r="I569" s="88"/>
      <c r="J569" s="88"/>
      <c r="W569" s="33"/>
      <c r="X569" s="33"/>
      <c r="Y569" s="33"/>
    </row>
    <row r="570" spans="1:25" x14ac:dyDescent="0.25">
      <c r="A570" s="32"/>
      <c r="B570" s="31"/>
      <c r="C570" s="31"/>
      <c r="D570" s="31"/>
      <c r="E570" s="31"/>
      <c r="F570" s="31"/>
      <c r="G570" s="31"/>
      <c r="H570" s="88"/>
      <c r="I570" s="88"/>
      <c r="J570" s="88"/>
      <c r="W570" s="33"/>
      <c r="X570" s="33"/>
      <c r="Y570" s="33"/>
    </row>
    <row r="571" spans="1:25" x14ac:dyDescent="0.25">
      <c r="A571" s="32"/>
      <c r="B571" s="31"/>
      <c r="C571" s="31"/>
      <c r="D571" s="31"/>
      <c r="E571" s="31"/>
      <c r="F571" s="31"/>
      <c r="G571" s="31"/>
      <c r="H571" s="88"/>
      <c r="I571" s="88"/>
      <c r="J571" s="88"/>
      <c r="W571" s="33"/>
      <c r="X571" s="33"/>
      <c r="Y571" s="33"/>
    </row>
    <row r="572" spans="1:25" x14ac:dyDescent="0.25">
      <c r="A572" s="32"/>
      <c r="B572" s="31"/>
      <c r="C572" s="31"/>
      <c r="D572" s="31"/>
      <c r="E572" s="31"/>
      <c r="F572" s="31"/>
      <c r="G572" s="31"/>
      <c r="H572" s="88"/>
      <c r="I572" s="88"/>
      <c r="J572" s="88"/>
      <c r="W572" s="33"/>
      <c r="X572" s="33"/>
      <c r="Y572" s="33"/>
    </row>
    <row r="573" spans="1:25" x14ac:dyDescent="0.25">
      <c r="A573" s="32"/>
      <c r="B573" s="31"/>
      <c r="C573" s="31"/>
      <c r="D573" s="31"/>
      <c r="E573" s="31"/>
      <c r="F573" s="31"/>
      <c r="G573" s="31"/>
      <c r="H573" s="88"/>
      <c r="I573" s="88"/>
      <c r="J573" s="88"/>
      <c r="W573" s="33"/>
      <c r="X573" s="33"/>
      <c r="Y573" s="33"/>
    </row>
    <row r="574" spans="1:25" x14ac:dyDescent="0.25">
      <c r="A574" s="32"/>
      <c r="B574" s="31"/>
      <c r="C574" s="31"/>
      <c r="D574" s="31"/>
      <c r="E574" s="31"/>
      <c r="F574" s="31"/>
      <c r="G574" s="31"/>
      <c r="H574" s="88"/>
      <c r="I574" s="88"/>
      <c r="J574" s="88"/>
      <c r="W574" s="33"/>
      <c r="X574" s="33"/>
      <c r="Y574" s="33"/>
    </row>
    <row r="575" spans="1:25" x14ac:dyDescent="0.25">
      <c r="A575" s="32"/>
      <c r="B575" s="31"/>
      <c r="C575" s="31"/>
      <c r="D575" s="31"/>
      <c r="E575" s="31"/>
      <c r="F575" s="31"/>
      <c r="G575" s="31"/>
      <c r="H575" s="88"/>
      <c r="I575" s="88"/>
      <c r="J575" s="88"/>
      <c r="W575" s="33"/>
      <c r="X575" s="33"/>
      <c r="Y575" s="33"/>
    </row>
    <row r="576" spans="1:25" x14ac:dyDescent="0.25">
      <c r="A576" s="32"/>
      <c r="B576" s="31"/>
      <c r="C576" s="31"/>
      <c r="D576" s="31"/>
      <c r="E576" s="31"/>
      <c r="F576" s="31"/>
      <c r="G576" s="31"/>
      <c r="H576" s="88"/>
      <c r="I576" s="88"/>
      <c r="J576" s="88"/>
      <c r="W576" s="33"/>
      <c r="X576" s="33"/>
      <c r="Y576" s="33"/>
    </row>
    <row r="577" spans="1:25" x14ac:dyDescent="0.25">
      <c r="A577" s="32"/>
      <c r="B577" s="31"/>
      <c r="C577" s="31"/>
      <c r="D577" s="31"/>
      <c r="E577" s="31"/>
      <c r="F577" s="31"/>
      <c r="G577" s="31"/>
      <c r="H577" s="88"/>
      <c r="I577" s="88"/>
      <c r="J577" s="88"/>
      <c r="W577" s="33"/>
      <c r="X577" s="33"/>
      <c r="Y577" s="33"/>
    </row>
    <row r="578" spans="1:25" x14ac:dyDescent="0.25">
      <c r="A578" s="32"/>
      <c r="B578" s="31"/>
      <c r="C578" s="31"/>
      <c r="D578" s="31"/>
      <c r="E578" s="31"/>
      <c r="F578" s="31"/>
      <c r="G578" s="31"/>
      <c r="H578" s="88"/>
      <c r="I578" s="88"/>
      <c r="J578" s="88"/>
      <c r="W578" s="33"/>
      <c r="X578" s="33"/>
      <c r="Y578" s="33"/>
    </row>
    <row r="579" spans="1:25" x14ac:dyDescent="0.25">
      <c r="A579" s="32"/>
      <c r="B579" s="31"/>
      <c r="C579" s="31"/>
      <c r="D579" s="31"/>
      <c r="E579" s="31"/>
      <c r="F579" s="31"/>
      <c r="G579" s="31"/>
      <c r="H579" s="88"/>
      <c r="I579" s="88"/>
      <c r="J579" s="88"/>
      <c r="W579" s="33"/>
      <c r="X579" s="33"/>
      <c r="Y579" s="33"/>
    </row>
    <row r="580" spans="1:25" x14ac:dyDescent="0.25">
      <c r="A580" s="32"/>
      <c r="B580" s="31"/>
      <c r="C580" s="31"/>
      <c r="D580" s="31"/>
      <c r="E580" s="31"/>
      <c r="F580" s="31"/>
      <c r="G580" s="31"/>
      <c r="H580" s="88"/>
      <c r="I580" s="88"/>
      <c r="J580" s="88"/>
      <c r="W580" s="33"/>
      <c r="X580" s="33"/>
      <c r="Y580" s="33"/>
    </row>
    <row r="581" spans="1:25" x14ac:dyDescent="0.25">
      <c r="A581" s="32"/>
      <c r="B581" s="31"/>
      <c r="C581" s="31"/>
      <c r="D581" s="31"/>
      <c r="E581" s="31"/>
      <c r="F581" s="31"/>
      <c r="G581" s="31"/>
      <c r="H581" s="88"/>
      <c r="I581" s="88"/>
      <c r="J581" s="88"/>
      <c r="W581" s="33"/>
      <c r="X581" s="33"/>
      <c r="Y581" s="33"/>
    </row>
    <row r="582" spans="1:25" x14ac:dyDescent="0.25">
      <c r="A582" s="32"/>
      <c r="B582" s="31"/>
      <c r="C582" s="31"/>
      <c r="D582" s="31"/>
      <c r="E582" s="31"/>
      <c r="F582" s="31"/>
      <c r="G582" s="31"/>
      <c r="H582" s="88"/>
      <c r="I582" s="88"/>
      <c r="J582" s="88"/>
      <c r="W582" s="33"/>
      <c r="X582" s="33"/>
      <c r="Y582" s="33"/>
    </row>
    <row r="583" spans="1:25" x14ac:dyDescent="0.25">
      <c r="A583" s="32"/>
      <c r="B583" s="31"/>
      <c r="C583" s="31"/>
      <c r="D583" s="31"/>
      <c r="E583" s="31"/>
      <c r="F583" s="31"/>
      <c r="G583" s="31"/>
      <c r="H583" s="88"/>
      <c r="I583" s="88"/>
      <c r="J583" s="88"/>
      <c r="W583" s="33"/>
      <c r="X583" s="33"/>
      <c r="Y583" s="33"/>
    </row>
    <row r="584" spans="1:25" x14ac:dyDescent="0.25">
      <c r="A584" s="32"/>
      <c r="B584" s="31"/>
      <c r="C584" s="31"/>
      <c r="D584" s="31"/>
      <c r="E584" s="31"/>
      <c r="F584" s="31"/>
      <c r="G584" s="31"/>
      <c r="H584" s="88"/>
      <c r="I584" s="88"/>
      <c r="J584" s="88"/>
      <c r="W584" s="33"/>
      <c r="X584" s="33"/>
      <c r="Y584" s="33"/>
    </row>
    <row r="585" spans="1:25" x14ac:dyDescent="0.25">
      <c r="A585" s="32"/>
      <c r="B585" s="31"/>
      <c r="C585" s="31"/>
      <c r="D585" s="31"/>
      <c r="E585" s="31"/>
      <c r="F585" s="31"/>
      <c r="G585" s="31"/>
      <c r="H585" s="88"/>
      <c r="I585" s="88"/>
      <c r="J585" s="88"/>
      <c r="W585" s="33"/>
      <c r="X585" s="33"/>
      <c r="Y585" s="33"/>
    </row>
    <row r="586" spans="1:25" x14ac:dyDescent="0.25">
      <c r="A586" s="32"/>
      <c r="B586" s="31"/>
      <c r="C586" s="31"/>
      <c r="D586" s="31"/>
      <c r="E586" s="31"/>
      <c r="F586" s="31"/>
      <c r="G586" s="31"/>
      <c r="H586" s="88"/>
      <c r="I586" s="88"/>
      <c r="J586" s="88"/>
      <c r="W586" s="33"/>
      <c r="X586" s="33"/>
      <c r="Y586" s="33"/>
    </row>
    <row r="587" spans="1:25" x14ac:dyDescent="0.25">
      <c r="A587" s="32"/>
      <c r="B587" s="31"/>
      <c r="C587" s="31"/>
      <c r="D587" s="31"/>
      <c r="E587" s="31"/>
      <c r="F587" s="31"/>
      <c r="G587" s="31"/>
      <c r="H587" s="88"/>
      <c r="I587" s="88"/>
      <c r="J587" s="88"/>
      <c r="W587" s="33"/>
      <c r="X587" s="33"/>
      <c r="Y587" s="33"/>
    </row>
    <row r="588" spans="1:25" x14ac:dyDescent="0.25">
      <c r="A588" s="32"/>
      <c r="B588" s="31"/>
      <c r="C588" s="31"/>
      <c r="D588" s="31"/>
      <c r="E588" s="31"/>
      <c r="F588" s="31"/>
      <c r="G588" s="31"/>
      <c r="H588" s="88"/>
      <c r="I588" s="88"/>
      <c r="J588" s="88"/>
      <c r="W588" s="33"/>
      <c r="X588" s="33"/>
      <c r="Y588" s="33"/>
    </row>
    <row r="589" spans="1:25" x14ac:dyDescent="0.25">
      <c r="A589" s="32"/>
      <c r="B589" s="31"/>
      <c r="C589" s="31"/>
      <c r="D589" s="31"/>
      <c r="E589" s="31"/>
      <c r="F589" s="31"/>
      <c r="G589" s="31"/>
      <c r="H589" s="88"/>
      <c r="I589" s="88"/>
      <c r="J589" s="88"/>
      <c r="W589" s="33"/>
      <c r="X589" s="33"/>
      <c r="Y589" s="33"/>
    </row>
    <row r="590" spans="1:25" x14ac:dyDescent="0.25">
      <c r="A590" s="32"/>
      <c r="B590" s="31"/>
      <c r="C590" s="31"/>
      <c r="D590" s="31"/>
      <c r="E590" s="31"/>
      <c r="F590" s="31"/>
      <c r="G590" s="31"/>
      <c r="H590" s="88"/>
      <c r="I590" s="88"/>
      <c r="J590" s="88"/>
      <c r="W590" s="33"/>
      <c r="X590" s="33"/>
      <c r="Y590" s="33"/>
    </row>
    <row r="591" spans="1:25" x14ac:dyDescent="0.25">
      <c r="A591" s="32"/>
      <c r="B591" s="31"/>
      <c r="C591" s="31"/>
      <c r="D591" s="31"/>
      <c r="E591" s="31"/>
      <c r="F591" s="31"/>
      <c r="G591" s="31"/>
      <c r="H591" s="88"/>
      <c r="I591" s="88"/>
      <c r="J591" s="88"/>
      <c r="W591" s="33"/>
      <c r="X591" s="33"/>
      <c r="Y591" s="33"/>
    </row>
    <row r="592" spans="1:25" x14ac:dyDescent="0.25">
      <c r="A592" s="32"/>
      <c r="B592" s="31"/>
      <c r="C592" s="31"/>
      <c r="D592" s="31"/>
      <c r="E592" s="31"/>
      <c r="F592" s="31"/>
      <c r="G592" s="31"/>
      <c r="H592" s="88"/>
      <c r="I592" s="88"/>
      <c r="J592" s="88"/>
      <c r="W592" s="33"/>
      <c r="X592" s="33"/>
      <c r="Y592" s="33"/>
    </row>
    <row r="593" spans="1:25" x14ac:dyDescent="0.25">
      <c r="A593" s="32"/>
      <c r="B593" s="31"/>
      <c r="C593" s="31"/>
      <c r="D593" s="31"/>
      <c r="E593" s="31"/>
      <c r="F593" s="31"/>
      <c r="G593" s="31"/>
      <c r="H593" s="88"/>
      <c r="I593" s="88"/>
      <c r="J593" s="88"/>
      <c r="W593" s="33"/>
      <c r="X593" s="33"/>
      <c r="Y593" s="33"/>
    </row>
    <row r="594" spans="1:25" x14ac:dyDescent="0.25">
      <c r="A594" s="32"/>
      <c r="B594" s="31"/>
      <c r="C594" s="31"/>
      <c r="D594" s="31"/>
      <c r="E594" s="31"/>
      <c r="F594" s="31"/>
      <c r="G594" s="31"/>
      <c r="H594" s="88"/>
      <c r="I594" s="88"/>
      <c r="J594" s="88"/>
      <c r="W594" s="33"/>
      <c r="X594" s="33"/>
      <c r="Y594" s="33"/>
    </row>
    <row r="595" spans="1:25" x14ac:dyDescent="0.25">
      <c r="A595" s="32"/>
      <c r="B595" s="31"/>
      <c r="C595" s="31"/>
      <c r="D595" s="31"/>
      <c r="E595" s="31"/>
      <c r="F595" s="31"/>
      <c r="G595" s="31"/>
      <c r="H595" s="88"/>
      <c r="I595" s="88"/>
      <c r="J595" s="88"/>
      <c r="W595" s="33"/>
      <c r="X595" s="33"/>
      <c r="Y595" s="33"/>
    </row>
    <row r="596" spans="1:25" x14ac:dyDescent="0.25">
      <c r="A596" s="32"/>
      <c r="B596" s="31"/>
      <c r="C596" s="31"/>
      <c r="D596" s="31"/>
      <c r="E596" s="31"/>
      <c r="F596" s="31"/>
      <c r="G596" s="31"/>
      <c r="H596" s="88"/>
      <c r="I596" s="88"/>
      <c r="J596" s="88"/>
      <c r="W596" s="33"/>
      <c r="X596" s="33"/>
      <c r="Y596" s="33"/>
    </row>
    <row r="597" spans="1:25" x14ac:dyDescent="0.25">
      <c r="A597" s="32"/>
      <c r="B597" s="31"/>
      <c r="C597" s="31"/>
      <c r="D597" s="31"/>
      <c r="E597" s="31"/>
      <c r="F597" s="31"/>
      <c r="G597" s="31"/>
      <c r="H597" s="88"/>
      <c r="I597" s="88"/>
      <c r="J597" s="88"/>
      <c r="W597" s="33"/>
      <c r="X597" s="33"/>
      <c r="Y597" s="33"/>
    </row>
    <row r="598" spans="1:25" x14ac:dyDescent="0.25">
      <c r="A598" s="32"/>
      <c r="B598" s="31"/>
      <c r="C598" s="31"/>
      <c r="D598" s="31"/>
      <c r="E598" s="31"/>
      <c r="F598" s="31"/>
      <c r="G598" s="31"/>
      <c r="H598" s="88"/>
      <c r="I598" s="88"/>
      <c r="J598" s="88"/>
      <c r="W598" s="33"/>
      <c r="X598" s="33"/>
      <c r="Y598" s="33"/>
    </row>
    <row r="599" spans="1:25" x14ac:dyDescent="0.25">
      <c r="A599" s="32"/>
      <c r="B599" s="31"/>
      <c r="C599" s="31"/>
      <c r="D599" s="31"/>
      <c r="E599" s="31"/>
      <c r="F599" s="31"/>
      <c r="G599" s="31"/>
      <c r="H599" s="88"/>
      <c r="I599" s="88"/>
      <c r="J599" s="88"/>
      <c r="W599" s="33"/>
      <c r="X599" s="33"/>
      <c r="Y599" s="33"/>
    </row>
    <row r="600" spans="1:25" x14ac:dyDescent="0.25">
      <c r="A600" s="32"/>
      <c r="B600" s="31"/>
      <c r="C600" s="31"/>
      <c r="D600" s="31"/>
      <c r="E600" s="31"/>
      <c r="F600" s="31"/>
      <c r="G600" s="31"/>
      <c r="H600" s="88"/>
      <c r="I600" s="88"/>
      <c r="J600" s="88"/>
      <c r="W600" s="33"/>
      <c r="X600" s="33"/>
      <c r="Y600" s="33"/>
    </row>
    <row r="601" spans="1:25" x14ac:dyDescent="0.25">
      <c r="A601" s="32"/>
      <c r="B601" s="31"/>
      <c r="C601" s="31"/>
      <c r="D601" s="31"/>
      <c r="E601" s="31"/>
      <c r="F601" s="31"/>
      <c r="G601" s="31"/>
      <c r="H601" s="88"/>
      <c r="I601" s="88"/>
      <c r="J601" s="88"/>
      <c r="W601" s="33"/>
      <c r="X601" s="33"/>
      <c r="Y601" s="33"/>
    </row>
    <row r="602" spans="1:25" x14ac:dyDescent="0.25">
      <c r="A602" s="32"/>
      <c r="B602" s="31"/>
      <c r="C602" s="31"/>
      <c r="D602" s="31"/>
      <c r="E602" s="31"/>
      <c r="F602" s="31"/>
      <c r="G602" s="31"/>
      <c r="H602" s="88"/>
      <c r="I602" s="88"/>
      <c r="J602" s="88"/>
      <c r="W602" s="33"/>
      <c r="X602" s="33"/>
      <c r="Y602" s="33"/>
    </row>
    <row r="603" spans="1:25" x14ac:dyDescent="0.25">
      <c r="A603" s="32"/>
      <c r="B603" s="31"/>
      <c r="C603" s="31"/>
      <c r="D603" s="31"/>
      <c r="E603" s="31"/>
      <c r="F603" s="31"/>
      <c r="G603" s="31"/>
      <c r="H603" s="88"/>
      <c r="I603" s="88"/>
      <c r="J603" s="88"/>
      <c r="W603" s="33"/>
      <c r="X603" s="33"/>
      <c r="Y603" s="33"/>
    </row>
    <row r="604" spans="1:25" x14ac:dyDescent="0.25">
      <c r="A604" s="32"/>
      <c r="B604" s="31"/>
      <c r="C604" s="31"/>
      <c r="D604" s="31"/>
      <c r="E604" s="31"/>
      <c r="F604" s="31"/>
      <c r="G604" s="31"/>
      <c r="H604" s="88"/>
      <c r="I604" s="88"/>
      <c r="J604" s="88"/>
      <c r="W604" s="33"/>
      <c r="X604" s="33"/>
      <c r="Y604" s="33"/>
    </row>
    <row r="605" spans="1:25" x14ac:dyDescent="0.25">
      <c r="A605" s="32"/>
      <c r="B605" s="31"/>
      <c r="C605" s="31"/>
      <c r="D605" s="31"/>
      <c r="E605" s="31"/>
      <c r="F605" s="31"/>
      <c r="G605" s="31"/>
      <c r="H605" s="88"/>
      <c r="I605" s="88"/>
      <c r="J605" s="88"/>
      <c r="W605" s="33"/>
      <c r="X605" s="33"/>
      <c r="Y605" s="33"/>
    </row>
    <row r="606" spans="1:25" x14ac:dyDescent="0.25">
      <c r="A606" s="32"/>
      <c r="B606" s="31"/>
      <c r="C606" s="31"/>
      <c r="D606" s="31"/>
      <c r="E606" s="31"/>
      <c r="F606" s="31"/>
      <c r="G606" s="31"/>
      <c r="H606" s="88"/>
      <c r="I606" s="88"/>
      <c r="J606" s="88"/>
      <c r="W606" s="33"/>
      <c r="X606" s="33"/>
      <c r="Y606" s="33"/>
    </row>
    <row r="607" spans="1:25" x14ac:dyDescent="0.25">
      <c r="A607" s="32"/>
      <c r="B607" s="31"/>
      <c r="C607" s="31"/>
      <c r="D607" s="31"/>
      <c r="E607" s="31"/>
      <c r="F607" s="31"/>
      <c r="G607" s="31"/>
      <c r="H607" s="88"/>
      <c r="I607" s="88"/>
      <c r="J607" s="88"/>
      <c r="W607" s="33"/>
      <c r="X607" s="33"/>
      <c r="Y607" s="33"/>
    </row>
    <row r="608" spans="1:25" x14ac:dyDescent="0.25">
      <c r="A608" s="32"/>
      <c r="B608" s="31"/>
      <c r="C608" s="31"/>
      <c r="D608" s="31"/>
      <c r="E608" s="31"/>
      <c r="F608" s="31"/>
      <c r="G608" s="31"/>
      <c r="H608" s="88"/>
      <c r="I608" s="88"/>
      <c r="J608" s="88"/>
      <c r="W608" s="33"/>
      <c r="X608" s="33"/>
      <c r="Y608" s="33"/>
    </row>
    <row r="609" spans="1:25" x14ac:dyDescent="0.25">
      <c r="A609" s="32"/>
      <c r="B609" s="31"/>
      <c r="C609" s="31"/>
      <c r="D609" s="31"/>
      <c r="E609" s="31"/>
      <c r="F609" s="31"/>
      <c r="G609" s="31"/>
      <c r="H609" s="88"/>
      <c r="I609" s="88"/>
      <c r="J609" s="88"/>
      <c r="W609" s="33"/>
      <c r="X609" s="33"/>
      <c r="Y609" s="33"/>
    </row>
    <row r="610" spans="1:25" x14ac:dyDescent="0.25">
      <c r="A610" s="32"/>
      <c r="B610" s="31"/>
      <c r="C610" s="31"/>
      <c r="D610" s="31"/>
      <c r="E610" s="31"/>
      <c r="F610" s="31"/>
      <c r="G610" s="31"/>
      <c r="H610" s="88"/>
      <c r="I610" s="88"/>
      <c r="J610" s="88"/>
      <c r="W610" s="33"/>
      <c r="X610" s="33"/>
      <c r="Y610" s="33"/>
    </row>
    <row r="611" spans="1:25" x14ac:dyDescent="0.25">
      <c r="A611" s="32"/>
      <c r="B611" s="31"/>
      <c r="C611" s="31"/>
      <c r="D611" s="31"/>
      <c r="E611" s="31"/>
      <c r="F611" s="31"/>
      <c r="G611" s="31"/>
      <c r="H611" s="88"/>
      <c r="I611" s="88"/>
      <c r="J611" s="88"/>
      <c r="W611" s="33"/>
      <c r="X611" s="33"/>
      <c r="Y611" s="33"/>
    </row>
    <row r="612" spans="1:25" x14ac:dyDescent="0.25">
      <c r="A612" s="32"/>
      <c r="B612" s="31"/>
      <c r="C612" s="31"/>
      <c r="D612" s="31"/>
      <c r="E612" s="31"/>
      <c r="F612" s="31"/>
      <c r="G612" s="31"/>
      <c r="H612" s="88"/>
      <c r="I612" s="88"/>
      <c r="J612" s="88"/>
      <c r="W612" s="33"/>
      <c r="X612" s="33"/>
      <c r="Y612" s="33"/>
    </row>
    <row r="613" spans="1:25" x14ac:dyDescent="0.25">
      <c r="A613" s="32"/>
      <c r="B613" s="31"/>
      <c r="C613" s="31"/>
      <c r="D613" s="31"/>
      <c r="E613" s="31"/>
      <c r="F613" s="31"/>
      <c r="G613" s="31"/>
      <c r="H613" s="88"/>
      <c r="I613" s="88"/>
      <c r="J613" s="88"/>
      <c r="W613" s="33"/>
      <c r="X613" s="33"/>
      <c r="Y613" s="33"/>
    </row>
    <row r="614" spans="1:25" x14ac:dyDescent="0.25">
      <c r="A614" s="32"/>
      <c r="B614" s="31"/>
      <c r="C614" s="31"/>
      <c r="D614" s="31"/>
      <c r="E614" s="31"/>
      <c r="F614" s="31"/>
      <c r="G614" s="31"/>
      <c r="H614" s="88"/>
      <c r="I614" s="88"/>
      <c r="J614" s="88"/>
      <c r="W614" s="33"/>
      <c r="X614" s="33"/>
      <c r="Y614" s="33"/>
    </row>
    <row r="615" spans="1:25" x14ac:dyDescent="0.25">
      <c r="A615" s="32"/>
      <c r="B615" s="31"/>
      <c r="C615" s="31"/>
      <c r="D615" s="31"/>
      <c r="E615" s="31"/>
      <c r="F615" s="31"/>
      <c r="G615" s="31"/>
      <c r="H615" s="88"/>
      <c r="I615" s="88"/>
      <c r="J615" s="88"/>
      <c r="W615" s="33"/>
      <c r="X615" s="33"/>
      <c r="Y615" s="33"/>
    </row>
    <row r="616" spans="1:25" x14ac:dyDescent="0.25">
      <c r="A616" s="32"/>
      <c r="B616" s="31"/>
      <c r="C616" s="31"/>
      <c r="D616" s="31"/>
      <c r="E616" s="31"/>
      <c r="F616" s="31"/>
      <c r="G616" s="31"/>
      <c r="H616" s="88"/>
      <c r="I616" s="88"/>
      <c r="J616" s="88"/>
      <c r="W616" s="33"/>
      <c r="X616" s="33"/>
      <c r="Y616" s="33"/>
    </row>
    <row r="617" spans="1:25" x14ac:dyDescent="0.25">
      <c r="A617" s="32"/>
      <c r="B617" s="31"/>
      <c r="C617" s="31"/>
      <c r="D617" s="31"/>
      <c r="E617" s="31"/>
      <c r="F617" s="31"/>
      <c r="G617" s="31"/>
      <c r="H617" s="88"/>
      <c r="I617" s="88"/>
      <c r="J617" s="88"/>
      <c r="W617" s="33"/>
      <c r="X617" s="33"/>
      <c r="Y617" s="33"/>
    </row>
    <row r="618" spans="1:25" x14ac:dyDescent="0.25">
      <c r="A618" s="32"/>
      <c r="B618" s="31"/>
      <c r="C618" s="31"/>
      <c r="D618" s="31"/>
      <c r="E618" s="31"/>
      <c r="F618" s="31"/>
      <c r="G618" s="31"/>
      <c r="H618" s="88"/>
      <c r="I618" s="88"/>
      <c r="J618" s="88"/>
      <c r="W618" s="33"/>
      <c r="X618" s="33"/>
      <c r="Y618" s="33"/>
    </row>
    <row r="619" spans="1:25" x14ac:dyDescent="0.25">
      <c r="A619" s="32"/>
      <c r="B619" s="31"/>
      <c r="C619" s="31"/>
      <c r="D619" s="31"/>
      <c r="E619" s="31"/>
      <c r="F619" s="31"/>
      <c r="G619" s="31"/>
      <c r="H619" s="88"/>
      <c r="I619" s="88"/>
      <c r="J619" s="88"/>
      <c r="W619" s="33"/>
      <c r="X619" s="33"/>
      <c r="Y619" s="33"/>
    </row>
    <row r="620" spans="1:25" x14ac:dyDescent="0.25">
      <c r="A620" s="32"/>
      <c r="B620" s="31"/>
      <c r="C620" s="31"/>
      <c r="D620" s="31"/>
      <c r="E620" s="31"/>
      <c r="F620" s="31"/>
      <c r="G620" s="31"/>
      <c r="H620" s="88"/>
      <c r="I620" s="88"/>
      <c r="J620" s="88"/>
      <c r="W620" s="33"/>
      <c r="X620" s="33"/>
      <c r="Y620" s="33"/>
    </row>
    <row r="621" spans="1:25" x14ac:dyDescent="0.25">
      <c r="A621" s="32"/>
      <c r="B621" s="31"/>
      <c r="C621" s="31"/>
      <c r="D621" s="31"/>
      <c r="E621" s="31"/>
      <c r="F621" s="31"/>
      <c r="G621" s="31"/>
      <c r="H621" s="88"/>
      <c r="I621" s="88"/>
      <c r="J621" s="88"/>
      <c r="W621" s="33"/>
      <c r="X621" s="33"/>
      <c r="Y621" s="33"/>
    </row>
    <row r="622" spans="1:25" x14ac:dyDescent="0.25">
      <c r="A622" s="32"/>
      <c r="B622" s="31"/>
      <c r="C622" s="31"/>
      <c r="D622" s="31"/>
      <c r="E622" s="31"/>
      <c r="F622" s="31"/>
      <c r="G622" s="31"/>
      <c r="H622" s="88"/>
      <c r="I622" s="88"/>
      <c r="J622" s="88"/>
      <c r="W622" s="33"/>
      <c r="X622" s="33"/>
      <c r="Y622" s="33"/>
    </row>
  </sheetData>
  <mergeCells count="8">
    <mergeCell ref="T1:V1"/>
    <mergeCell ref="W1:Y1"/>
    <mergeCell ref="B1:D1"/>
    <mergeCell ref="E1:G1"/>
    <mergeCell ref="H1:J1"/>
    <mergeCell ref="K1:M1"/>
    <mergeCell ref="N1:P1"/>
    <mergeCell ref="Q1:S1"/>
  </mergeCells>
  <pageMargins left="0.511811024" right="0.511811024" top="0.78740157499999996" bottom="0.78740157499999996" header="0.31496062000000002" footer="0.31496062000000002"/>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622"/>
  <sheetViews>
    <sheetView workbookViewId="0">
      <pane xSplit="1" ySplit="1" topLeftCell="V2" activePane="bottomRight" state="frozen"/>
      <selection pane="topRight" activeCell="B5" sqref="B5"/>
      <selection pane="bottomLeft" activeCell="B5" sqref="B5"/>
      <selection pane="bottomRight" activeCell="AE3" sqref="AE3"/>
    </sheetView>
  </sheetViews>
  <sheetFormatPr defaultRowHeight="15" x14ac:dyDescent="0.25"/>
  <cols>
    <col min="2" max="7" width="15.28515625" bestFit="1" customWidth="1"/>
    <col min="8" max="10" width="15.28515625" style="44" customWidth="1"/>
    <col min="11" max="11" width="16.28515625" customWidth="1"/>
    <col min="12" max="12" width="15.5703125" customWidth="1"/>
    <col min="13" max="13" width="15.140625" customWidth="1"/>
    <col min="14" max="14" width="13.28515625" bestFit="1" customWidth="1"/>
    <col min="15" max="16" width="15.28515625" bestFit="1" customWidth="1"/>
    <col min="17" max="22" width="15.28515625" customWidth="1"/>
    <col min="23" max="25" width="15.28515625" bestFit="1" customWidth="1"/>
    <col min="26" max="26" width="14.28515625" bestFit="1" customWidth="1"/>
    <col min="29" max="29" width="18" style="6" bestFit="1" customWidth="1"/>
    <col min="30" max="30" width="16.85546875" style="6" bestFit="1" customWidth="1"/>
    <col min="31" max="31" width="18" style="6" bestFit="1" customWidth="1"/>
    <col min="34" max="34" width="10.140625" bestFit="1" customWidth="1"/>
    <col min="35" max="35" width="9.5703125" bestFit="1" customWidth="1"/>
  </cols>
  <sheetData>
    <row r="1" spans="1:35" ht="126.75" customHeight="1" x14ac:dyDescent="0.25">
      <c r="A1" s="66" t="s">
        <v>1</v>
      </c>
      <c r="B1" s="211" t="s">
        <v>2</v>
      </c>
      <c r="C1" s="211"/>
      <c r="D1" s="211"/>
      <c r="E1" s="212" t="s">
        <v>3</v>
      </c>
      <c r="F1" s="212"/>
      <c r="G1" s="212"/>
      <c r="H1" s="213" t="s">
        <v>354</v>
      </c>
      <c r="I1" s="214"/>
      <c r="J1" s="215"/>
      <c r="K1" s="216" t="s">
        <v>353</v>
      </c>
      <c r="L1" s="216"/>
      <c r="M1" s="216"/>
      <c r="N1" s="217" t="s">
        <v>351</v>
      </c>
      <c r="O1" s="217"/>
      <c r="P1" s="217"/>
      <c r="Q1" s="218" t="s">
        <v>352</v>
      </c>
      <c r="R1" s="218"/>
      <c r="S1" s="218"/>
      <c r="T1" s="207" t="s">
        <v>571</v>
      </c>
      <c r="U1" s="208"/>
      <c r="V1" s="209"/>
      <c r="W1" s="210" t="s">
        <v>4</v>
      </c>
      <c r="X1" s="210"/>
      <c r="Y1" s="210"/>
    </row>
    <row r="2" spans="1:35" x14ac:dyDescent="0.25">
      <c r="A2" s="58"/>
      <c r="B2" s="22" t="s">
        <v>5</v>
      </c>
      <c r="C2" s="22" t="s">
        <v>6</v>
      </c>
      <c r="D2" s="22" t="s">
        <v>7</v>
      </c>
      <c r="E2" s="23" t="s">
        <v>5</v>
      </c>
      <c r="F2" s="23" t="s">
        <v>6</v>
      </c>
      <c r="G2" s="23" t="s">
        <v>7</v>
      </c>
      <c r="H2" s="86" t="s">
        <v>5</v>
      </c>
      <c r="I2" s="86" t="s">
        <v>6</v>
      </c>
      <c r="J2" s="86" t="s">
        <v>7</v>
      </c>
      <c r="K2" s="20" t="s">
        <v>5</v>
      </c>
      <c r="L2" s="20" t="s">
        <v>6</v>
      </c>
      <c r="M2" s="20" t="s">
        <v>4</v>
      </c>
      <c r="N2" s="24" t="s">
        <v>5</v>
      </c>
      <c r="O2" s="24" t="s">
        <v>6</v>
      </c>
      <c r="P2" s="24" t="s">
        <v>4</v>
      </c>
      <c r="Q2" s="64" t="s">
        <v>5</v>
      </c>
      <c r="R2" s="64" t="s">
        <v>6</v>
      </c>
      <c r="S2" s="64" t="s">
        <v>7</v>
      </c>
      <c r="T2" s="149" t="s">
        <v>5</v>
      </c>
      <c r="U2" s="149" t="s">
        <v>6</v>
      </c>
      <c r="V2" s="149" t="s">
        <v>7</v>
      </c>
      <c r="W2" s="67" t="s">
        <v>5</v>
      </c>
      <c r="X2" s="67" t="s">
        <v>6</v>
      </c>
      <c r="Y2" s="67" t="s">
        <v>4</v>
      </c>
      <c r="AB2" s="35" t="s">
        <v>8</v>
      </c>
      <c r="AC2" s="36" t="s">
        <v>6</v>
      </c>
      <c r="AD2" s="36" t="s">
        <v>5</v>
      </c>
      <c r="AE2" s="36" t="s">
        <v>9</v>
      </c>
      <c r="AH2" s="36" t="s">
        <v>6</v>
      </c>
      <c r="AI2" s="36" t="s">
        <v>5</v>
      </c>
    </row>
    <row r="3" spans="1:35" x14ac:dyDescent="0.25">
      <c r="A3" s="68">
        <v>44562</v>
      </c>
      <c r="B3" s="25">
        <v>0</v>
      </c>
      <c r="C3" s="25">
        <v>0</v>
      </c>
      <c r="D3" s="25">
        <v>0</v>
      </c>
      <c r="E3" s="26">
        <f>'9496'!T3</f>
        <v>0</v>
      </c>
      <c r="F3" s="26">
        <f>'9496'!U3</f>
        <v>0</v>
      </c>
      <c r="G3" s="26">
        <f>'9496'!V3</f>
        <v>0</v>
      </c>
      <c r="H3" s="47"/>
      <c r="I3" s="47"/>
      <c r="J3" s="47"/>
      <c r="K3" s="27">
        <f>'Fluxo dív. garantidas - RRF'!J3</f>
        <v>16164756.26</v>
      </c>
      <c r="L3" s="27">
        <f>'Fluxo dív. garantidas - RRF'!I3</f>
        <v>39696667.549999997</v>
      </c>
      <c r="M3" s="27">
        <f>'Fluxo dív. garantidas - RRF'!K3</f>
        <v>55861423.810000002</v>
      </c>
      <c r="N3" s="69">
        <f>'Contratos fora RRF'!AN3</f>
        <v>1920284.4982783548</v>
      </c>
      <c r="O3" s="69">
        <f>'Contratos fora RRF'!AM3</f>
        <v>329408.19167973398</v>
      </c>
      <c r="P3" s="69">
        <f>'Contratos fora RRF'!AO3</f>
        <v>2249692.689958089</v>
      </c>
      <c r="Q3" s="65">
        <v>6211.0239988872108</v>
      </c>
      <c r="R3" s="65">
        <v>1875698.7922159201</v>
      </c>
      <c r="S3" s="65">
        <v>1881909.8162148099</v>
      </c>
      <c r="T3" s="148">
        <f>'Operação a contratar - BID prec'!B2</f>
        <v>0</v>
      </c>
      <c r="U3" s="148">
        <f>'Operação a contratar - BID prec'!C2</f>
        <v>0</v>
      </c>
      <c r="V3" s="148">
        <f>'Operação a contratar - BID prec'!D2</f>
        <v>0</v>
      </c>
      <c r="W3" s="70">
        <f>B3+E3+K3+N3+Q3+H3+T3</f>
        <v>18091251.782277241</v>
      </c>
      <c r="X3" s="70">
        <f>R3+O3+L3+F3+C3+I3+U3</f>
        <v>41901774.533895649</v>
      </c>
      <c r="Y3" s="70">
        <f t="shared" ref="Y3" si="0">IFERROR(W3+X3,"")</f>
        <v>59993026.31617289</v>
      </c>
      <c r="Z3" s="33"/>
      <c r="AA3">
        <f t="shared" ref="AA3:AA61" si="1">YEAR(A3)</f>
        <v>2022</v>
      </c>
      <c r="AB3">
        <v>2022</v>
      </c>
      <c r="AC3" s="6">
        <f t="shared" ref="AC3:AC66" si="2">SUMIF(AA:AA,AB3,X:X)</f>
        <v>368849361.0238412</v>
      </c>
      <c r="AD3" s="6">
        <f t="shared" ref="AD3:AD66" si="3">SUMIF(AA:AA,AB3,W:W)</f>
        <v>552900234.27478015</v>
      </c>
      <c r="AE3" s="6">
        <f t="shared" ref="AE3:AE66" si="4">SUMIF(AA:AA,AB3,Y:Y)</f>
        <v>921749595.2986213</v>
      </c>
      <c r="AG3">
        <f t="shared" ref="AG3:AG12" si="5">AB3</f>
        <v>2022</v>
      </c>
      <c r="AH3" s="33">
        <f t="shared" ref="AH3:AH7" si="6">AC3/10^6</f>
        <v>368.8493610238412</v>
      </c>
      <c r="AI3" s="33">
        <f t="shared" ref="AI3:AI7" si="7">AD3/10^6</f>
        <v>552.90023427478013</v>
      </c>
    </row>
    <row r="4" spans="1:35" x14ac:dyDescent="0.25">
      <c r="A4" s="68">
        <v>44593</v>
      </c>
      <c r="B4" s="25">
        <f>'Art. 9º-A'!J5</f>
        <v>0</v>
      </c>
      <c r="C4" s="25">
        <f>'Art. 9º-A'!K5</f>
        <v>0</v>
      </c>
      <c r="D4" s="25">
        <f>'Art. 9º-A'!I5</f>
        <v>0</v>
      </c>
      <c r="E4" s="26">
        <f>'9496'!T4</f>
        <v>0</v>
      </c>
      <c r="F4" s="26">
        <f>'9496'!U4</f>
        <v>0</v>
      </c>
      <c r="G4" s="26">
        <f>'9496'!V4</f>
        <v>0</v>
      </c>
      <c r="H4" s="47"/>
      <c r="I4" s="47"/>
      <c r="J4" s="47"/>
      <c r="K4" s="27">
        <f>'Fluxo dív. garantidas - RRF'!J4</f>
        <v>8197337.9199999999</v>
      </c>
      <c r="L4" s="27">
        <f>'Fluxo dív. garantidas - RRF'!I4</f>
        <v>40499751.25</v>
      </c>
      <c r="M4" s="27">
        <f>'Fluxo dív. garantidas - RRF'!K4</f>
        <v>48697089.170000002</v>
      </c>
      <c r="N4" s="69">
        <f>'Contratos fora RRF'!AN4</f>
        <v>715481.49835505313</v>
      </c>
      <c r="O4" s="69">
        <f>'Contratos fora RRF'!AM4</f>
        <v>1150753.8738462529</v>
      </c>
      <c r="P4" s="69">
        <f>'Contratos fora RRF'!AO4</f>
        <v>1866235.3722013051</v>
      </c>
      <c r="Q4" s="65">
        <v>4007.75</v>
      </c>
      <c r="R4" s="65">
        <v>1867653.8</v>
      </c>
      <c r="S4" s="65">
        <v>1871661.55</v>
      </c>
      <c r="T4" s="148">
        <f>'Operação a contratar - BID prec'!B3</f>
        <v>0</v>
      </c>
      <c r="U4" s="148">
        <f>'Operação a contratar - BID prec'!C3</f>
        <v>0</v>
      </c>
      <c r="V4" s="148">
        <f>'Operação a contratar - BID prec'!D3</f>
        <v>0</v>
      </c>
      <c r="W4" s="70">
        <f t="shared" ref="W4:W67" si="8">B4+E4+K4+N4+Q4+H4+T4</f>
        <v>8916827.1683550533</v>
      </c>
      <c r="X4" s="70">
        <f t="shared" ref="X4:X67" si="9">R4+O4+L4+F4+C4+I4+U4</f>
        <v>43518158.923846252</v>
      </c>
      <c r="Y4" s="70">
        <f t="shared" ref="Y4:Y67" si="10">IFERROR(W4+X4,"")</f>
        <v>52434986.092201307</v>
      </c>
      <c r="AA4">
        <f t="shared" si="1"/>
        <v>2022</v>
      </c>
      <c r="AB4">
        <f t="shared" ref="AB4:AB12" si="11">AB3+1</f>
        <v>2023</v>
      </c>
      <c r="AC4" s="6">
        <f t="shared" si="2"/>
        <v>504477443.20784307</v>
      </c>
      <c r="AD4" s="6">
        <f t="shared" si="3"/>
        <v>1539077442.3620002</v>
      </c>
      <c r="AE4" s="6">
        <f t="shared" si="4"/>
        <v>2043554885.5698431</v>
      </c>
      <c r="AG4">
        <f t="shared" si="5"/>
        <v>2023</v>
      </c>
      <c r="AH4" s="33">
        <f t="shared" si="6"/>
        <v>504.47744320784307</v>
      </c>
      <c r="AI4" s="33">
        <f t="shared" si="7"/>
        <v>1539.0774423620003</v>
      </c>
    </row>
    <row r="5" spans="1:35" x14ac:dyDescent="0.25">
      <c r="A5" s="68">
        <v>44621</v>
      </c>
      <c r="B5" s="25">
        <f>'Art. 9º-A'!J6</f>
        <v>0</v>
      </c>
      <c r="C5" s="25">
        <f>'Art. 9º-A'!K6</f>
        <v>0</v>
      </c>
      <c r="D5" s="25">
        <f>'Art. 9º-A'!I6</f>
        <v>0</v>
      </c>
      <c r="E5" s="26">
        <f>'9496'!T5</f>
        <v>0</v>
      </c>
      <c r="F5" s="26">
        <f>'9496'!U5</f>
        <v>0</v>
      </c>
      <c r="G5" s="26">
        <f>'9496'!V5</f>
        <v>0</v>
      </c>
      <c r="H5" s="47"/>
      <c r="I5" s="47"/>
      <c r="J5" s="47"/>
      <c r="K5" s="27">
        <f>'Fluxo dív. garantidas - RRF'!J5</f>
        <v>0</v>
      </c>
      <c r="L5" s="27">
        <f>'Fluxo dív. garantidas - RRF'!I5</f>
        <v>0</v>
      </c>
      <c r="M5" s="27">
        <f>'Fluxo dív. garantidas - RRF'!K5</f>
        <v>0</v>
      </c>
      <c r="N5" s="69">
        <f>'Contratos fora RRF'!AN5</f>
        <v>669780.9684939197</v>
      </c>
      <c r="O5" s="69">
        <f>'Contratos fora RRF'!AM5</f>
        <v>1151655.9576662462</v>
      </c>
      <c r="P5" s="69">
        <f>'Contratos fora RRF'!AO5</f>
        <v>1821436.926160167</v>
      </c>
      <c r="Q5" s="65">
        <v>0</v>
      </c>
      <c r="R5" s="65">
        <v>2238801.34</v>
      </c>
      <c r="S5" s="65">
        <f>R5</f>
        <v>2238801.34</v>
      </c>
      <c r="T5" s="148">
        <f>'Operação a contratar - BID prec'!B4</f>
        <v>0</v>
      </c>
      <c r="U5" s="148">
        <f>'Operação a contratar - BID prec'!C4</f>
        <v>0</v>
      </c>
      <c r="V5" s="148">
        <f>'Operação a contratar - BID prec'!D4</f>
        <v>0</v>
      </c>
      <c r="W5" s="70">
        <f t="shared" si="8"/>
        <v>669780.9684939197</v>
      </c>
      <c r="X5" s="70">
        <f t="shared" si="9"/>
        <v>3390457.2976662461</v>
      </c>
      <c r="Y5" s="70">
        <f t="shared" si="10"/>
        <v>4060238.2661601659</v>
      </c>
      <c r="AA5">
        <f t="shared" si="1"/>
        <v>2022</v>
      </c>
      <c r="AB5">
        <f t="shared" si="11"/>
        <v>2024</v>
      </c>
      <c r="AC5" s="6">
        <f t="shared" si="2"/>
        <v>740856982.18648243</v>
      </c>
      <c r="AD5" s="6">
        <f t="shared" si="3"/>
        <v>2277258062.0031333</v>
      </c>
      <c r="AE5" s="6">
        <f t="shared" si="4"/>
        <v>3018115044.1896152</v>
      </c>
      <c r="AG5">
        <f t="shared" si="5"/>
        <v>2024</v>
      </c>
      <c r="AH5" s="33">
        <f t="shared" si="6"/>
        <v>740.85698218648247</v>
      </c>
      <c r="AI5" s="33">
        <f t="shared" si="7"/>
        <v>2277.2580620031331</v>
      </c>
    </row>
    <row r="6" spans="1:35" x14ac:dyDescent="0.25">
      <c r="A6" s="68">
        <v>44652</v>
      </c>
      <c r="B6" s="25">
        <f>'Art. 9º-A'!J7</f>
        <v>0</v>
      </c>
      <c r="C6" s="25">
        <f>'Art. 9º-A'!K7</f>
        <v>0</v>
      </c>
      <c r="D6" s="25">
        <f>'Art. 9º-A'!I7</f>
        <v>0</v>
      </c>
      <c r="E6" s="26">
        <f>'9496'!T6</f>
        <v>0</v>
      </c>
      <c r="F6" s="26">
        <f>'9496'!U6</f>
        <v>0</v>
      </c>
      <c r="G6" s="26">
        <f>'9496'!V6</f>
        <v>0</v>
      </c>
      <c r="H6" s="47">
        <f>'Art. 23'!H7</f>
        <v>55341323.377771467</v>
      </c>
      <c r="I6" s="47">
        <f>'Art. 23'!I7</f>
        <v>23921059.377773449</v>
      </c>
      <c r="J6" s="89">
        <f>'Art. 23'!G7</f>
        <v>79262382.755544916</v>
      </c>
      <c r="K6" s="27">
        <f>'Fluxo dív. garantidas - RRF'!J6</f>
        <v>0</v>
      </c>
      <c r="L6" s="27">
        <f>'Fluxo dív. garantidas - RRF'!I6</f>
        <v>0</v>
      </c>
      <c r="M6" s="27">
        <f>'Fluxo dív. garantidas - RRF'!K6</f>
        <v>0</v>
      </c>
      <c r="N6" s="69">
        <f>'Contratos fora RRF'!AN6</f>
        <v>1700033.6303050381</v>
      </c>
      <c r="O6" s="69">
        <f>'Contratos fora RRF'!AM6</f>
        <v>1152504.1716052333</v>
      </c>
      <c r="P6" s="69">
        <f>'Contratos fora RRF'!AO6</f>
        <v>2852537.8019102714</v>
      </c>
      <c r="Q6" s="65"/>
      <c r="R6" s="65"/>
      <c r="S6" s="65"/>
      <c r="T6" s="148">
        <f>'Operação a contratar - BID prec'!B5</f>
        <v>0</v>
      </c>
      <c r="U6" s="148">
        <f>'Operação a contratar - BID prec'!C5</f>
        <v>0</v>
      </c>
      <c r="V6" s="148">
        <f>'Operação a contratar - BID prec'!D5</f>
        <v>0</v>
      </c>
      <c r="W6" s="70">
        <f t="shared" si="8"/>
        <v>57041357.008076504</v>
      </c>
      <c r="X6" s="70">
        <f t="shared" si="9"/>
        <v>25073563.549378682</v>
      </c>
      <c r="Y6" s="70">
        <f t="shared" si="10"/>
        <v>82114920.557455182</v>
      </c>
      <c r="AA6">
        <f t="shared" si="1"/>
        <v>2022</v>
      </c>
      <c r="AB6">
        <f t="shared" si="11"/>
        <v>2025</v>
      </c>
      <c r="AC6" s="6">
        <f t="shared" si="2"/>
        <v>1052513391.4414054</v>
      </c>
      <c r="AD6" s="6">
        <f t="shared" si="3"/>
        <v>2975005117.3294044</v>
      </c>
      <c r="AE6" s="6">
        <f t="shared" si="4"/>
        <v>4027518508.7708101</v>
      </c>
      <c r="AG6">
        <f t="shared" si="5"/>
        <v>2025</v>
      </c>
      <c r="AH6" s="33">
        <f t="shared" si="6"/>
        <v>1052.5133914414055</v>
      </c>
      <c r="AI6" s="33">
        <f t="shared" si="7"/>
        <v>2975.0051173294041</v>
      </c>
    </row>
    <row r="7" spans="1:35" x14ac:dyDescent="0.25">
      <c r="A7" s="68">
        <v>44682</v>
      </c>
      <c r="B7" s="25">
        <f>'Art. 9º-A'!J8</f>
        <v>0</v>
      </c>
      <c r="C7" s="25">
        <f>'Art. 9º-A'!K8</f>
        <v>0</v>
      </c>
      <c r="D7" s="25">
        <f>'Art. 9º-A'!I8</f>
        <v>0</v>
      </c>
      <c r="E7" s="26">
        <f>'9496'!T7</f>
        <v>0</v>
      </c>
      <c r="F7" s="26">
        <f>'9496'!U7</f>
        <v>0</v>
      </c>
      <c r="G7" s="26">
        <f>'9496'!V7</f>
        <v>0</v>
      </c>
      <c r="H7" s="47">
        <f>'Art. 23'!H8</f>
        <v>55590945.568797439</v>
      </c>
      <c r="I7" s="47">
        <f>'Art. 23'!I8</f>
        <v>24143840.987970531</v>
      </c>
      <c r="J7" s="89">
        <f>'Art. 23'!G8</f>
        <v>79734786.55676797</v>
      </c>
      <c r="K7" s="27">
        <f>'Fluxo dív. garantidas - RRF'!J7</f>
        <v>0</v>
      </c>
      <c r="L7" s="27">
        <f>'Fluxo dív. garantidas - RRF'!I7</f>
        <v>0</v>
      </c>
      <c r="M7" s="27">
        <f>'Fluxo dív. garantidas - RRF'!K7</f>
        <v>0</v>
      </c>
      <c r="N7" s="69">
        <f>'Contratos fora RRF'!AN7</f>
        <v>3285077.0898593958</v>
      </c>
      <c r="O7" s="69">
        <f>'Contratos fora RRF'!AM7</f>
        <v>23570019.360698245</v>
      </c>
      <c r="P7" s="69">
        <f>'Contratos fora RRF'!AO7</f>
        <v>26855096.450557634</v>
      </c>
      <c r="Q7" s="65"/>
      <c r="R7" s="65"/>
      <c r="S7" s="65"/>
      <c r="T7" s="148">
        <f>'Operação a contratar - BID prec'!B6</f>
        <v>0</v>
      </c>
      <c r="U7" s="148">
        <f>'Operação a contratar - BID prec'!C6</f>
        <v>0</v>
      </c>
      <c r="V7" s="148">
        <f>'Operação a contratar - BID prec'!D6</f>
        <v>0</v>
      </c>
      <c r="W7" s="70">
        <f t="shared" si="8"/>
        <v>58876022.658656836</v>
      </c>
      <c r="X7" s="70">
        <f t="shared" si="9"/>
        <v>47713860.348668776</v>
      </c>
      <c r="Y7" s="70">
        <f t="shared" si="10"/>
        <v>106589883.00732562</v>
      </c>
      <c r="AA7">
        <f t="shared" si="1"/>
        <v>2022</v>
      </c>
      <c r="AB7">
        <f t="shared" si="11"/>
        <v>2026</v>
      </c>
      <c r="AC7" s="6">
        <f t="shared" si="2"/>
        <v>1435189970.7963552</v>
      </c>
      <c r="AD7" s="6">
        <f t="shared" si="3"/>
        <v>3625296973.7349887</v>
      </c>
      <c r="AE7" s="6">
        <f t="shared" si="4"/>
        <v>5060486944.5313454</v>
      </c>
      <c r="AG7">
        <f t="shared" si="5"/>
        <v>2026</v>
      </c>
      <c r="AH7" s="33">
        <f t="shared" si="6"/>
        <v>1435.1899707963553</v>
      </c>
      <c r="AI7" s="33">
        <f t="shared" si="7"/>
        <v>3625.2969737349886</v>
      </c>
    </row>
    <row r="8" spans="1:35" x14ac:dyDescent="0.25">
      <c r="A8" s="68">
        <v>44713</v>
      </c>
      <c r="B8" s="25">
        <f>'Art. 9º-A'!J9</f>
        <v>0</v>
      </c>
      <c r="C8" s="25">
        <f>'Art. 9º-A'!K9</f>
        <v>0</v>
      </c>
      <c r="D8" s="25">
        <f>'Art. 9º-A'!I9</f>
        <v>0</v>
      </c>
      <c r="E8" s="26">
        <f>'9496'!T8</f>
        <v>0</v>
      </c>
      <c r="F8" s="26">
        <f>'9496'!U8</f>
        <v>0</v>
      </c>
      <c r="G8" s="26">
        <f>'9496'!V8</f>
        <v>0</v>
      </c>
      <c r="H8" s="47"/>
      <c r="I8" s="47"/>
      <c r="J8" s="47"/>
      <c r="K8" s="27">
        <f>'Fluxo dív. garantidas - RRF'!J8</f>
        <v>0</v>
      </c>
      <c r="L8" s="27">
        <f>'Fluxo dív. garantidas - RRF'!I8</f>
        <v>0</v>
      </c>
      <c r="M8" s="27">
        <f>'Fluxo dív. garantidas - RRF'!K8</f>
        <v>0</v>
      </c>
      <c r="N8" s="69">
        <f>'Contratos fora RRF'!AN8</f>
        <v>700716.39372766635</v>
      </c>
      <c r="O8" s="69">
        <f>'Contratos fora RRF'!AM8</f>
        <v>1154452.9100596975</v>
      </c>
      <c r="P8" s="69">
        <f>'Contratos fora RRF'!AO8</f>
        <v>1855169.3037873628</v>
      </c>
      <c r="Q8" s="65"/>
      <c r="R8" s="65"/>
      <c r="S8" s="65"/>
      <c r="T8" s="148">
        <f>'Operação a contratar - BID prec'!B7</f>
        <v>0</v>
      </c>
      <c r="U8" s="148">
        <f>'Operação a contratar - BID prec'!C7</f>
        <v>0</v>
      </c>
      <c r="V8" s="148">
        <f>'Operação a contratar - BID prec'!D7</f>
        <v>0</v>
      </c>
      <c r="W8" s="70">
        <f t="shared" si="8"/>
        <v>700716.39372766635</v>
      </c>
      <c r="X8" s="70">
        <f t="shared" si="9"/>
        <v>1154452.9100596975</v>
      </c>
      <c r="Y8" s="70">
        <f t="shared" si="10"/>
        <v>1855169.3037873637</v>
      </c>
      <c r="AA8">
        <f t="shared" si="1"/>
        <v>2022</v>
      </c>
      <c r="AB8">
        <f t="shared" si="11"/>
        <v>2027</v>
      </c>
      <c r="AC8" s="6">
        <f t="shared" si="2"/>
        <v>1789952249.0938711</v>
      </c>
      <c r="AD8" s="6">
        <f t="shared" si="3"/>
        <v>4279610878.5865407</v>
      </c>
      <c r="AE8" s="6">
        <f t="shared" si="4"/>
        <v>6069563127.6804132</v>
      </c>
      <c r="AG8">
        <f t="shared" si="5"/>
        <v>2027</v>
      </c>
      <c r="AH8" s="33">
        <f t="shared" ref="AH8:AH12" si="12">AC8/10^6</f>
        <v>1789.9522490938712</v>
      </c>
      <c r="AI8" s="33">
        <f t="shared" ref="AI8:AI12" si="13">AD8/10^6</f>
        <v>4279.6108785865408</v>
      </c>
    </row>
    <row r="9" spans="1:35" x14ac:dyDescent="0.25">
      <c r="A9" s="68">
        <v>44743</v>
      </c>
      <c r="B9" s="25">
        <f>'Art. 9º-A'!J10</f>
        <v>62688464.375197895</v>
      </c>
      <c r="C9" s="25">
        <f>'Art. 9º-A'!K10</f>
        <v>27096830.850685216</v>
      </c>
      <c r="D9" s="25">
        <f>'Art. 9º-A'!I10</f>
        <v>89785295.225883111</v>
      </c>
      <c r="E9" s="26">
        <f>'9496'!T9</f>
        <v>0</v>
      </c>
      <c r="F9" s="26">
        <f>'9496'!U9</f>
        <v>0</v>
      </c>
      <c r="G9" s="26">
        <f>'9496'!V9</f>
        <v>0</v>
      </c>
      <c r="H9" s="47"/>
      <c r="I9" s="47"/>
      <c r="J9" s="47"/>
      <c r="K9" s="27">
        <f>'Fluxo dív. garantidas - RRF'!J9</f>
        <v>0</v>
      </c>
      <c r="L9" s="27">
        <f>'Fluxo dív. garantidas - RRF'!I9</f>
        <v>0</v>
      </c>
      <c r="M9" s="27">
        <f>'Fluxo dív. garantidas - RRF'!K9</f>
        <v>0</v>
      </c>
      <c r="N9" s="69">
        <f>'Contratos fora RRF'!AN9</f>
        <v>694309.76462726423</v>
      </c>
      <c r="O9" s="69">
        <f>'Contratos fora RRF'!AM9</f>
        <v>1155447.6360341264</v>
      </c>
      <c r="P9" s="69">
        <f>'Contratos fora RRF'!AO9</f>
        <v>1849757.4006613905</v>
      </c>
      <c r="Q9" s="65"/>
      <c r="R9" s="65"/>
      <c r="S9" s="65"/>
      <c r="T9" s="148">
        <f>'Operação a contratar - BID prec'!B8</f>
        <v>0</v>
      </c>
      <c r="U9" s="148">
        <f>'Operação a contratar - BID prec'!C8</f>
        <v>0</v>
      </c>
      <c r="V9" s="148">
        <f>'Operação a contratar - BID prec'!D8</f>
        <v>0</v>
      </c>
      <c r="W9" s="70">
        <f t="shared" si="8"/>
        <v>63382774.139825158</v>
      </c>
      <c r="X9" s="70">
        <f t="shared" si="9"/>
        <v>28252278.486719344</v>
      </c>
      <c r="Y9" s="70">
        <f t="shared" si="10"/>
        <v>91635052.626544505</v>
      </c>
      <c r="AA9">
        <f t="shared" si="1"/>
        <v>2022</v>
      </c>
      <c r="AB9">
        <f t="shared" si="11"/>
        <v>2028</v>
      </c>
      <c r="AC9" s="6">
        <f t="shared" si="2"/>
        <v>2197493739.4942961</v>
      </c>
      <c r="AD9" s="6">
        <f t="shared" si="3"/>
        <v>4399456408.8645525</v>
      </c>
      <c r="AE9" s="6">
        <f t="shared" si="4"/>
        <v>6596950148.3588486</v>
      </c>
      <c r="AG9">
        <f t="shared" si="5"/>
        <v>2028</v>
      </c>
      <c r="AH9" s="33">
        <f t="shared" si="12"/>
        <v>2197.4937394942963</v>
      </c>
      <c r="AI9" s="33">
        <f t="shared" si="13"/>
        <v>4399.4564088645529</v>
      </c>
    </row>
    <row r="10" spans="1:35" x14ac:dyDescent="0.25">
      <c r="A10" s="68">
        <v>44774</v>
      </c>
      <c r="B10" s="25">
        <f>'Art. 9º-A'!J11</f>
        <v>64178687.895524919</v>
      </c>
      <c r="C10" s="25">
        <f>'Art. 9º-A'!K11</f>
        <v>27873604.586353198</v>
      </c>
      <c r="D10" s="25">
        <f>'Art. 9º-A'!I11</f>
        <v>92052292.481878117</v>
      </c>
      <c r="E10" s="26">
        <f>'9496'!T10</f>
        <v>0</v>
      </c>
      <c r="F10" s="26">
        <f>'9496'!U10</f>
        <v>0</v>
      </c>
      <c r="G10" s="26">
        <f>'9496'!V10</f>
        <v>0</v>
      </c>
      <c r="H10" s="47"/>
      <c r="I10" s="47"/>
      <c r="J10" s="47"/>
      <c r="K10" s="27">
        <f>'Fluxo dív. garantidas - RRF'!J10</f>
        <v>0</v>
      </c>
      <c r="L10" s="27">
        <f>'Fluxo dív. garantidas - RRF'!I10</f>
        <v>0</v>
      </c>
      <c r="M10" s="27">
        <f>'Fluxo dív. garantidas - RRF'!K10</f>
        <v>0</v>
      </c>
      <c r="N10" s="69">
        <f>'Contratos fora RRF'!AN10</f>
        <v>711046.78952071606</v>
      </c>
      <c r="O10" s="69">
        <f>'Contratos fora RRF'!AM10</f>
        <v>1156543.5842090878</v>
      </c>
      <c r="P10" s="69">
        <f>'Contratos fora RRF'!AO10</f>
        <v>1867590.3737298036</v>
      </c>
      <c r="Q10" s="65"/>
      <c r="R10" s="65"/>
      <c r="S10" s="65"/>
      <c r="T10" s="148">
        <f>'Operação a contratar - BID prec'!B9</f>
        <v>0</v>
      </c>
      <c r="U10" s="148">
        <f>'Operação a contratar - BID prec'!C9</f>
        <v>0</v>
      </c>
      <c r="V10" s="148">
        <f>'Operação a contratar - BID prec'!D9</f>
        <v>0</v>
      </c>
      <c r="W10" s="70">
        <f t="shared" si="8"/>
        <v>64889734.685045637</v>
      </c>
      <c r="X10" s="70">
        <f t="shared" si="9"/>
        <v>29030148.170562286</v>
      </c>
      <c r="Y10" s="70">
        <f t="shared" si="10"/>
        <v>93919882.855607927</v>
      </c>
      <c r="AA10">
        <f t="shared" si="1"/>
        <v>2022</v>
      </c>
      <c r="AB10">
        <f t="shared" si="11"/>
        <v>2029</v>
      </c>
      <c r="AC10" s="6">
        <f t="shared" si="2"/>
        <v>2882832345.0746493</v>
      </c>
      <c r="AD10" s="6">
        <f t="shared" si="3"/>
        <v>4429179968.2694359</v>
      </c>
      <c r="AE10" s="6">
        <f t="shared" si="4"/>
        <v>7312012313.3440857</v>
      </c>
      <c r="AG10">
        <f t="shared" si="5"/>
        <v>2029</v>
      </c>
      <c r="AH10" s="33">
        <f t="shared" si="12"/>
        <v>2882.8323450746493</v>
      </c>
      <c r="AI10" s="33">
        <f t="shared" si="13"/>
        <v>4429.1799682694354</v>
      </c>
    </row>
    <row r="11" spans="1:35" x14ac:dyDescent="0.25">
      <c r="A11" s="68">
        <v>44805</v>
      </c>
      <c r="B11" s="25">
        <f>'Art. 9º-A'!J12</f>
        <v>65683566.207374536</v>
      </c>
      <c r="C11" s="25">
        <f>'Art. 9º-A'!K12</f>
        <v>28663779.435648657</v>
      </c>
      <c r="D11" s="25">
        <f>'Art. 9º-A'!I12</f>
        <v>94347345.643023193</v>
      </c>
      <c r="E11" s="26">
        <f>'9496'!T11</f>
        <v>0</v>
      </c>
      <c r="F11" s="26">
        <f>'9496'!U11</f>
        <v>0</v>
      </c>
      <c r="G11" s="26">
        <f>'9496'!V11</f>
        <v>0</v>
      </c>
      <c r="H11" s="47"/>
      <c r="I11" s="47"/>
      <c r="J11" s="47"/>
      <c r="K11" s="27">
        <f>'Fluxo dív. garantidas - RRF'!J11</f>
        <v>0</v>
      </c>
      <c r="L11" s="27">
        <f>'Fluxo dív. garantidas - RRF'!I11</f>
        <v>0</v>
      </c>
      <c r="M11" s="27">
        <f>'Fluxo dív. garantidas - RRF'!K11</f>
        <v>0</v>
      </c>
      <c r="N11" s="69">
        <f>'Contratos fora RRF'!AN11</f>
        <v>705252.0470913233</v>
      </c>
      <c r="O11" s="69">
        <f>'Contratos fora RRF'!AM11</f>
        <v>1157578.716722291</v>
      </c>
      <c r="P11" s="69">
        <f>'Contratos fora RRF'!AO11</f>
        <v>1862830.7638136141</v>
      </c>
      <c r="Q11" s="65"/>
      <c r="R11" s="65"/>
      <c r="S11" s="65"/>
      <c r="T11" s="148">
        <f>'Operação a contratar - BID prec'!B10</f>
        <v>0</v>
      </c>
      <c r="U11" s="148">
        <f>'Operação a contratar - BID prec'!C10</f>
        <v>0</v>
      </c>
      <c r="V11" s="148">
        <f>'Operação a contratar - BID prec'!D10</f>
        <v>0</v>
      </c>
      <c r="W11" s="70">
        <f t="shared" si="8"/>
        <v>66388818.254465856</v>
      </c>
      <c r="X11" s="70">
        <f t="shared" si="9"/>
        <v>29821358.152370948</v>
      </c>
      <c r="Y11" s="70">
        <f t="shared" si="10"/>
        <v>96210176.406836808</v>
      </c>
      <c r="AA11">
        <f t="shared" si="1"/>
        <v>2022</v>
      </c>
      <c r="AB11">
        <f t="shared" si="11"/>
        <v>2030</v>
      </c>
      <c r="AC11" s="6">
        <f t="shared" si="2"/>
        <v>3721785413.5843601</v>
      </c>
      <c r="AD11" s="6">
        <f t="shared" si="3"/>
        <v>4427889797.011054</v>
      </c>
      <c r="AE11" s="6">
        <f t="shared" si="4"/>
        <v>8149675210.5954142</v>
      </c>
      <c r="AG11">
        <f t="shared" si="5"/>
        <v>2030</v>
      </c>
      <c r="AH11" s="33">
        <f t="shared" si="12"/>
        <v>3721.78541358436</v>
      </c>
      <c r="AI11" s="33">
        <f t="shared" si="13"/>
        <v>4427.8897970110538</v>
      </c>
    </row>
    <row r="12" spans="1:35" x14ac:dyDescent="0.25">
      <c r="A12" s="68">
        <v>44835</v>
      </c>
      <c r="B12" s="25">
        <f>'Art. 9º-A'!J13</f>
        <v>67762300.700911716</v>
      </c>
      <c r="C12" s="25">
        <f>'Art. 9º-A'!K13</f>
        <v>29712713.469356775</v>
      </c>
      <c r="D12" s="25">
        <f>'Art. 9º-A'!I13</f>
        <v>97475014.170268491</v>
      </c>
      <c r="E12" s="26">
        <f>'9496'!T12</f>
        <v>0</v>
      </c>
      <c r="F12" s="26">
        <f>'9496'!U12</f>
        <v>0</v>
      </c>
      <c r="G12" s="26">
        <f>'9496'!V12</f>
        <v>0</v>
      </c>
      <c r="H12" s="47"/>
      <c r="I12" s="47"/>
      <c r="J12" s="47"/>
      <c r="K12" s="27">
        <f>'Fluxo dív. garantidas - RRF'!J12</f>
        <v>0</v>
      </c>
      <c r="L12" s="27">
        <f>'Fluxo dív. garantidas - RRF'!I12</f>
        <v>0</v>
      </c>
      <c r="M12" s="27">
        <f>'Fluxo dív. garantidas - RRF'!K12</f>
        <v>0</v>
      </c>
      <c r="N12" s="69">
        <f>'Contratos fora RRF'!AN12</f>
        <v>1674871.3371226438</v>
      </c>
      <c r="O12" s="69">
        <f>'Contratos fora RRF'!AM12</f>
        <v>1159774.0534945736</v>
      </c>
      <c r="P12" s="69">
        <f>'Contratos fora RRF'!AO12</f>
        <v>2834645.3906172174</v>
      </c>
      <c r="Q12" s="65"/>
      <c r="R12" s="65"/>
      <c r="S12" s="65"/>
      <c r="T12" s="148">
        <f>'Operação a contratar - BID prec'!B11</f>
        <v>0</v>
      </c>
      <c r="U12" s="148">
        <f>'Operação a contratar - BID prec'!C11</f>
        <v>0</v>
      </c>
      <c r="V12" s="148">
        <f>'Operação a contratar - BID prec'!D11</f>
        <v>0</v>
      </c>
      <c r="W12" s="70">
        <f t="shared" si="8"/>
        <v>69437172.038034365</v>
      </c>
      <c r="X12" s="70">
        <f t="shared" si="9"/>
        <v>30872487.522851348</v>
      </c>
      <c r="Y12" s="70">
        <f t="shared" si="10"/>
        <v>100309659.56088571</v>
      </c>
      <c r="AA12">
        <f t="shared" si="1"/>
        <v>2022</v>
      </c>
      <c r="AB12">
        <f t="shared" si="11"/>
        <v>2031</v>
      </c>
      <c r="AC12" s="6">
        <f t="shared" si="2"/>
        <v>4455114171.5562134</v>
      </c>
      <c r="AD12" s="6">
        <f t="shared" si="3"/>
        <v>4394587953.3371725</v>
      </c>
      <c r="AE12" s="6">
        <f t="shared" si="4"/>
        <v>8849702124.8933849</v>
      </c>
      <c r="AG12">
        <f t="shared" si="5"/>
        <v>2031</v>
      </c>
      <c r="AH12" s="33">
        <f t="shared" si="12"/>
        <v>4455.1141715562135</v>
      </c>
      <c r="AI12" s="33">
        <f t="shared" si="13"/>
        <v>4394.5879533371726</v>
      </c>
    </row>
    <row r="13" spans="1:35" x14ac:dyDescent="0.25">
      <c r="A13" s="68">
        <v>44866</v>
      </c>
      <c r="B13" s="25">
        <f>'Art. 9º-A'!J14</f>
        <v>69300850.927136615</v>
      </c>
      <c r="C13" s="25">
        <f>'Art. 9º-A'!K14</f>
        <v>30533262.794076473</v>
      </c>
      <c r="D13" s="25">
        <f>'Art. 9º-A'!I14</f>
        <v>99834113.721213087</v>
      </c>
      <c r="E13" s="26">
        <f>'9496'!T13</f>
        <v>0</v>
      </c>
      <c r="F13" s="26">
        <f>'9496'!U13</f>
        <v>0</v>
      </c>
      <c r="G13" s="26">
        <f>'9496'!V13</f>
        <v>0</v>
      </c>
      <c r="H13" s="47"/>
      <c r="I13" s="47"/>
      <c r="J13" s="47"/>
      <c r="K13" s="27">
        <f>'Fluxo dív. garantidas - RRF'!J13</f>
        <v>0</v>
      </c>
      <c r="L13" s="27">
        <f>'Fluxo dív. garantidas - RRF'!I13</f>
        <v>0</v>
      </c>
      <c r="M13" s="27">
        <f>'Fluxo dív. garantidas - RRF'!K13</f>
        <v>0</v>
      </c>
      <c r="N13" s="69">
        <f>'Contratos fora RRF'!AN13</f>
        <v>3628630.9797165887</v>
      </c>
      <c r="O13" s="69">
        <f>'Contratos fora RRF'!AM13</f>
        <v>25041684.174306918</v>
      </c>
      <c r="P13" s="69">
        <f>'Contratos fora RRF'!AO13</f>
        <v>28670315.15402342</v>
      </c>
      <c r="Q13" s="65"/>
      <c r="R13" s="65"/>
      <c r="S13" s="65"/>
      <c r="T13" s="148">
        <f>'Operação a contratar - BID prec'!B12</f>
        <v>0</v>
      </c>
      <c r="U13" s="148">
        <f>'Operação a contratar - BID prec'!C12</f>
        <v>0</v>
      </c>
      <c r="V13" s="148">
        <f>'Operação a contratar - BID prec'!D12</f>
        <v>0</v>
      </c>
      <c r="W13" s="70">
        <f t="shared" si="8"/>
        <v>72929481.906853199</v>
      </c>
      <c r="X13" s="70">
        <f t="shared" si="9"/>
        <v>55574946.968383387</v>
      </c>
      <c r="Y13" s="70">
        <f t="shared" si="10"/>
        <v>128504428.87523659</v>
      </c>
      <c r="AA13">
        <f t="shared" si="1"/>
        <v>2022</v>
      </c>
    </row>
    <row r="14" spans="1:35" x14ac:dyDescent="0.25">
      <c r="A14" s="68">
        <v>44896</v>
      </c>
      <c r="B14" s="25">
        <f>'Art. 9º-A'!J15</f>
        <v>70885382.45844847</v>
      </c>
      <c r="C14" s="25">
        <f>'Art. 9º-A'!K15</f>
        <v>31381584.242215738</v>
      </c>
      <c r="D14" s="25">
        <f>'Art. 9º-A'!I15</f>
        <v>102266966.70066421</v>
      </c>
      <c r="E14" s="26">
        <f>'9496'!T14</f>
        <v>0</v>
      </c>
      <c r="F14" s="26">
        <f>'9496'!U14</f>
        <v>0</v>
      </c>
      <c r="G14" s="26">
        <f>'9496'!V14</f>
        <v>0</v>
      </c>
      <c r="H14" s="47"/>
      <c r="I14" s="47"/>
      <c r="J14" s="47"/>
      <c r="K14" s="27">
        <f>'Fluxo dív. garantidas - RRF'!J14</f>
        <v>0</v>
      </c>
      <c r="L14" s="27">
        <f>'Fluxo dív. garantidas - RRF'!I14</f>
        <v>0</v>
      </c>
      <c r="M14" s="27">
        <f>'Fluxo dív. garantidas - RRF'!K14</f>
        <v>0</v>
      </c>
      <c r="N14" s="69">
        <f>'Contratos fora RRF'!AN14</f>
        <v>690914.81252018141</v>
      </c>
      <c r="O14" s="69">
        <f>'Contratos fora RRF'!AM14</f>
        <v>1164289.9172228742</v>
      </c>
      <c r="P14" s="69">
        <f>'Contratos fora RRF'!AO14</f>
        <v>1855204.7297430546</v>
      </c>
      <c r="Q14" s="65"/>
      <c r="R14" s="65"/>
      <c r="S14" s="65"/>
      <c r="T14" s="148">
        <f>'Operação a contratar - BID prec'!B13</f>
        <v>0</v>
      </c>
      <c r="U14" s="148">
        <f>'Operação a contratar - BID prec'!C13</f>
        <v>0</v>
      </c>
      <c r="V14" s="148">
        <f>'Operação a contratar - BID prec'!D13</f>
        <v>0</v>
      </c>
      <c r="W14" s="70">
        <f t="shared" si="8"/>
        <v>71576297.270968646</v>
      </c>
      <c r="X14" s="70">
        <f t="shared" si="9"/>
        <v>32545874.15943861</v>
      </c>
      <c r="Y14" s="70">
        <f t="shared" si="10"/>
        <v>104122171.43040726</v>
      </c>
      <c r="AA14">
        <f t="shared" si="1"/>
        <v>2022</v>
      </c>
    </row>
    <row r="15" spans="1:35" x14ac:dyDescent="0.25">
      <c r="A15" s="68">
        <v>44927</v>
      </c>
      <c r="B15" s="25">
        <f>'Art. 9º-A'!J16</f>
        <v>72410518.253335148</v>
      </c>
      <c r="C15" s="25">
        <f>'Art. 9º-A'!K16</f>
        <v>32211165.122739613</v>
      </c>
      <c r="D15" s="25">
        <f>'Art. 9º-A'!I16</f>
        <v>104621683.37607476</v>
      </c>
      <c r="E15" s="26">
        <f>'9496'!T15</f>
        <v>35600753.489800625</v>
      </c>
      <c r="F15" s="26">
        <f>'9496'!U15</f>
        <v>0</v>
      </c>
      <c r="G15" s="26">
        <f>'9496'!V15</f>
        <v>35600753.489800625</v>
      </c>
      <c r="H15" s="47"/>
      <c r="I15" s="47"/>
      <c r="J15" s="47"/>
      <c r="K15" s="27">
        <f>'Fluxo dív. garantidas - RRF'!J15</f>
        <v>5516211.1366666667</v>
      </c>
      <c r="L15" s="27">
        <f>'Fluxo dív. garantidas - RRF'!I15</f>
        <v>0</v>
      </c>
      <c r="M15" s="27">
        <f>'Fluxo dív. garantidas - RRF'!K15</f>
        <v>5516211.1366666667</v>
      </c>
      <c r="N15" s="69">
        <f>'Contratos fora RRF'!AN15</f>
        <v>758010.49736681511</v>
      </c>
      <c r="O15" s="69">
        <f>'Contratos fora RRF'!AM15</f>
        <v>1123053.024857902</v>
      </c>
      <c r="P15" s="69">
        <f>'Contratos fora RRF'!AO15</f>
        <v>1881063.5222247171</v>
      </c>
      <c r="Q15" s="65"/>
      <c r="R15" s="65"/>
      <c r="S15" s="65"/>
      <c r="T15" s="148">
        <f>'Operação a contratar - BID prec'!B14</f>
        <v>0</v>
      </c>
      <c r="U15" s="148">
        <f>'Operação a contratar - BID prec'!C14</f>
        <v>0</v>
      </c>
      <c r="V15" s="148">
        <f>'Operação a contratar - BID prec'!D14</f>
        <v>0</v>
      </c>
      <c r="W15" s="70">
        <f t="shared" si="8"/>
        <v>114285493.37716927</v>
      </c>
      <c r="X15" s="70">
        <f t="shared" si="9"/>
        <v>33334218.147597514</v>
      </c>
      <c r="Y15" s="70">
        <f t="shared" si="10"/>
        <v>147619711.52476677</v>
      </c>
      <c r="AA15">
        <f t="shared" si="1"/>
        <v>2023</v>
      </c>
    </row>
    <row r="16" spans="1:35" x14ac:dyDescent="0.25">
      <c r="A16" s="68">
        <v>44958</v>
      </c>
      <c r="B16" s="25">
        <f>'Art. 9º-A'!J17</f>
        <v>73855770.948317856</v>
      </c>
      <c r="C16" s="25">
        <f>'Art. 9º-A'!K17</f>
        <v>33012537.405263186</v>
      </c>
      <c r="D16" s="25">
        <f>'Art. 9º-A'!I17</f>
        <v>106868308.35358104</v>
      </c>
      <c r="E16" s="26">
        <f>'9496'!T16</f>
        <v>35855623.190849282</v>
      </c>
      <c r="F16" s="26">
        <f>'9496'!U16</f>
        <v>0</v>
      </c>
      <c r="G16" s="26">
        <f>'9496'!V16</f>
        <v>35855623.190849282</v>
      </c>
      <c r="H16" s="47"/>
      <c r="I16" s="47"/>
      <c r="J16" s="47"/>
      <c r="K16" s="27">
        <f>'Fluxo dív. garantidas - RRF'!J16</f>
        <v>5467484.8477777774</v>
      </c>
      <c r="L16" s="27">
        <f>'Fluxo dív. garantidas - RRF'!I16</f>
        <v>0</v>
      </c>
      <c r="M16" s="27">
        <f>'Fluxo dív. garantidas - RRF'!K16</f>
        <v>5467484.8477777774</v>
      </c>
      <c r="N16" s="69">
        <f>'Contratos fora RRF'!AN16</f>
        <v>707558.192415928</v>
      </c>
      <c r="O16" s="69">
        <f>'Contratos fora RRF'!AM16</f>
        <v>1125015.5059534661</v>
      </c>
      <c r="P16" s="69">
        <f>'Contratos fora RRF'!AO16</f>
        <v>1832573.6983693929</v>
      </c>
      <c r="Q16" s="65"/>
      <c r="R16" s="65"/>
      <c r="S16" s="65"/>
      <c r="T16" s="148">
        <f>'Operação a contratar - BID prec'!B15</f>
        <v>0</v>
      </c>
      <c r="U16" s="148">
        <f>'Operação a contratar - BID prec'!C15</f>
        <v>0</v>
      </c>
      <c r="V16" s="148">
        <f>'Operação a contratar - BID prec'!D15</f>
        <v>0</v>
      </c>
      <c r="W16" s="70">
        <f t="shared" si="8"/>
        <v>115886437.17936084</v>
      </c>
      <c r="X16" s="70">
        <f t="shared" si="9"/>
        <v>34137552.911216654</v>
      </c>
      <c r="Y16" s="70">
        <f t="shared" si="10"/>
        <v>150023990.09057748</v>
      </c>
      <c r="AA16">
        <f t="shared" si="1"/>
        <v>2023</v>
      </c>
    </row>
    <row r="17" spans="1:31" x14ac:dyDescent="0.25">
      <c r="A17" s="68">
        <v>44986</v>
      </c>
      <c r="B17" s="25">
        <f>'Art. 9º-A'!J18</f>
        <v>75294160.031811461</v>
      </c>
      <c r="C17" s="25">
        <f>'Art. 9º-A'!K18</f>
        <v>33818050.308891669</v>
      </c>
      <c r="D17" s="25">
        <f>'Art. 9º-A'!I18</f>
        <v>109112210.34070313</v>
      </c>
      <c r="E17" s="26">
        <f>'9496'!T17</f>
        <v>36054152.972152293</v>
      </c>
      <c r="F17" s="26">
        <f>'9496'!U17</f>
        <v>0</v>
      </c>
      <c r="G17" s="26">
        <f>'9496'!V17</f>
        <v>36054152.972152293</v>
      </c>
      <c r="H17" s="47"/>
      <c r="I17" s="47"/>
      <c r="J17" s="47"/>
      <c r="K17" s="27">
        <f>'Fluxo dív. garantidas - RRF'!J17</f>
        <v>17337509.30888889</v>
      </c>
      <c r="L17" s="27">
        <f>'Fluxo dív. garantidas - RRF'!I17</f>
        <v>0</v>
      </c>
      <c r="M17" s="27">
        <f>'Fluxo dív. garantidas - RRF'!K17</f>
        <v>17337509.30888889</v>
      </c>
      <c r="N17" s="69">
        <f>'Contratos fora RRF'!AN17</f>
        <v>654083.65800198296</v>
      </c>
      <c r="O17" s="69">
        <f>'Contratos fora RRF'!AM17</f>
        <v>1127171.908788264</v>
      </c>
      <c r="P17" s="69">
        <f>'Contratos fora RRF'!AO17</f>
        <v>1781255.5667902469</v>
      </c>
      <c r="Q17" s="65"/>
      <c r="R17" s="65"/>
      <c r="S17" s="65"/>
      <c r="T17" s="148">
        <f>'Operação a contratar - BID prec'!B16</f>
        <v>0</v>
      </c>
      <c r="U17" s="148">
        <f>'Operação a contratar - BID prec'!C16</f>
        <v>0</v>
      </c>
      <c r="V17" s="148">
        <f>'Operação a contratar - BID prec'!D16</f>
        <v>0</v>
      </c>
      <c r="W17" s="70">
        <f t="shared" si="8"/>
        <v>129339905.97085464</v>
      </c>
      <c r="X17" s="70">
        <f t="shared" si="9"/>
        <v>34945222.217679933</v>
      </c>
      <c r="Y17" s="70">
        <f t="shared" si="10"/>
        <v>164285128.18853456</v>
      </c>
      <c r="AA17">
        <f t="shared" si="1"/>
        <v>2023</v>
      </c>
    </row>
    <row r="18" spans="1:31" x14ac:dyDescent="0.25">
      <c r="A18" s="68">
        <v>45017</v>
      </c>
      <c r="B18" s="25">
        <f>'Art. 9º-A'!J19</f>
        <v>76916548.573713139</v>
      </c>
      <c r="C18" s="25">
        <f>'Art. 9º-A'!K19</f>
        <v>34713866.938779682</v>
      </c>
      <c r="D18" s="25">
        <f>'Art. 9º-A'!I19</f>
        <v>111630415.51249282</v>
      </c>
      <c r="E18" s="26">
        <f>'9496'!T18</f>
        <v>36147167.85272821</v>
      </c>
      <c r="F18" s="26">
        <f>'9496'!U18</f>
        <v>0</v>
      </c>
      <c r="G18" s="26">
        <f>'9496'!V18</f>
        <v>36147167.85272821</v>
      </c>
      <c r="H18" s="47"/>
      <c r="I18" s="47"/>
      <c r="J18" s="47"/>
      <c r="K18" s="27">
        <f>'Fluxo dív. garantidas - RRF'!J18</f>
        <v>5520297.5966666667</v>
      </c>
      <c r="L18" s="27">
        <f>'Fluxo dív. garantidas - RRF'!I18</f>
        <v>0</v>
      </c>
      <c r="M18" s="27">
        <f>'Fluxo dív. garantidas - RRF'!K18</f>
        <v>5520297.5966666667</v>
      </c>
      <c r="N18" s="69">
        <f>'Contratos fora RRF'!AN18</f>
        <v>1550053.3311640001</v>
      </c>
      <c r="O18" s="69">
        <f>'Contratos fora RRF'!AM18</f>
        <v>1129168.6931045239</v>
      </c>
      <c r="P18" s="69">
        <f>'Contratos fora RRF'!AO18</f>
        <v>2679222.0242685247</v>
      </c>
      <c r="Q18" s="65"/>
      <c r="R18" s="65"/>
      <c r="S18" s="65"/>
      <c r="T18" s="148">
        <f>'Operação a contratar - BID prec'!B17</f>
        <v>0</v>
      </c>
      <c r="U18" s="148">
        <f>'Operação a contratar - BID prec'!C17</f>
        <v>0</v>
      </c>
      <c r="V18" s="148">
        <f>'Operação a contratar - BID prec'!D17</f>
        <v>0</v>
      </c>
      <c r="W18" s="70">
        <f t="shared" si="8"/>
        <v>120134067.35427201</v>
      </c>
      <c r="X18" s="70">
        <f t="shared" si="9"/>
        <v>35843035.631884202</v>
      </c>
      <c r="Y18" s="70">
        <f t="shared" si="10"/>
        <v>155977102.98615623</v>
      </c>
      <c r="AA18">
        <f t="shared" si="1"/>
        <v>2023</v>
      </c>
    </row>
    <row r="19" spans="1:31" x14ac:dyDescent="0.25">
      <c r="A19" s="68">
        <v>45047</v>
      </c>
      <c r="B19" s="25">
        <f>'Art. 9º-A'!J20</f>
        <v>78357782.565099791</v>
      </c>
      <c r="C19" s="25">
        <f>'Art. 9º-A'!K20</f>
        <v>35535663.365350932</v>
      </c>
      <c r="D19" s="25">
        <f>'Art. 9º-A'!I20</f>
        <v>113893445.93045072</v>
      </c>
      <c r="E19" s="26">
        <f>'9496'!T19</f>
        <v>36404820.873290479</v>
      </c>
      <c r="F19" s="26">
        <f>'9496'!U19</f>
        <v>0</v>
      </c>
      <c r="G19" s="26">
        <f>'9496'!V19</f>
        <v>36404820.873290479</v>
      </c>
      <c r="H19" s="47"/>
      <c r="I19" s="47"/>
      <c r="J19" s="47"/>
      <c r="K19" s="27">
        <f>'Fluxo dív. garantidas - RRF'!J19</f>
        <v>18147383.365555558</v>
      </c>
      <c r="L19" s="27">
        <f>'Fluxo dív. garantidas - RRF'!I19</f>
        <v>0</v>
      </c>
      <c r="M19" s="27">
        <f>'Fluxo dív. garantidas - RRF'!K19</f>
        <v>18147383.365555558</v>
      </c>
      <c r="N19" s="69">
        <f>'Contratos fora RRF'!AN19</f>
        <v>3636541.2624931112</v>
      </c>
      <c r="O19" s="69">
        <f>'Contratos fora RRF'!AM19</f>
        <v>25164472.491202831</v>
      </c>
      <c r="P19" s="69">
        <f>'Contratos fora RRF'!AO19</f>
        <v>28801013.753695965</v>
      </c>
      <c r="Q19" s="65"/>
      <c r="R19" s="65"/>
      <c r="S19" s="65"/>
      <c r="T19" s="148">
        <f>'Operação a contratar - BID prec'!B18</f>
        <v>0</v>
      </c>
      <c r="U19" s="148">
        <f>'Operação a contratar - BID prec'!C18</f>
        <v>0</v>
      </c>
      <c r="V19" s="148">
        <f>'Operação a contratar - BID prec'!D18</f>
        <v>0</v>
      </c>
      <c r="W19" s="70">
        <f t="shared" si="8"/>
        <v>136546528.06643894</v>
      </c>
      <c r="X19" s="70">
        <f t="shared" si="9"/>
        <v>60700135.856553763</v>
      </c>
      <c r="Y19" s="70">
        <f t="shared" si="10"/>
        <v>197246663.92299271</v>
      </c>
      <c r="AA19">
        <f t="shared" si="1"/>
        <v>2023</v>
      </c>
    </row>
    <row r="20" spans="1:31" x14ac:dyDescent="0.25">
      <c r="A20" s="68">
        <v>45078</v>
      </c>
      <c r="B20" s="25">
        <f>'Art. 9º-A'!J21</f>
        <v>79985547.193886265</v>
      </c>
      <c r="C20" s="25">
        <f>'Art. 9º-A'!K21</f>
        <v>36449876.695096493</v>
      </c>
      <c r="D20" s="25">
        <f>'Art. 9º-A'!I21</f>
        <v>116435423.88898276</v>
      </c>
      <c r="E20" s="26">
        <f>'9496'!T20</f>
        <v>36477525.851729549</v>
      </c>
      <c r="F20" s="26">
        <f>'9496'!U20</f>
        <v>0</v>
      </c>
      <c r="G20" s="26">
        <f>'9496'!V20</f>
        <v>36477525.851729549</v>
      </c>
      <c r="H20" s="47"/>
      <c r="I20" s="47"/>
      <c r="J20" s="47"/>
      <c r="K20" s="27">
        <f>'Fluxo dív. garantidas - RRF'!J20</f>
        <v>5466734.0177777773</v>
      </c>
      <c r="L20" s="27">
        <f>'Fluxo dív. garantidas - RRF'!I20</f>
        <v>0</v>
      </c>
      <c r="M20" s="27">
        <f>'Fluxo dív. garantidas - RRF'!K20</f>
        <v>5466734.0177777773</v>
      </c>
      <c r="N20" s="69">
        <f>'Contratos fora RRF'!AN20</f>
        <v>708897.33608195803</v>
      </c>
      <c r="O20" s="69">
        <f>'Contratos fora RRF'!AM20</f>
        <v>1133445.5657098221</v>
      </c>
      <c r="P20" s="69">
        <f>'Contratos fora RRF'!AO20</f>
        <v>1842342.901791781</v>
      </c>
      <c r="Q20" s="65"/>
      <c r="R20" s="65"/>
      <c r="S20" s="65"/>
      <c r="T20" s="148">
        <f>'Operação a contratar - BID prec'!B19</f>
        <v>0</v>
      </c>
      <c r="U20" s="148">
        <f>'Operação a contratar - BID prec'!C19</f>
        <v>0</v>
      </c>
      <c r="V20" s="148">
        <f>'Operação a contratar - BID prec'!D19</f>
        <v>0</v>
      </c>
      <c r="W20" s="70">
        <f t="shared" si="8"/>
        <v>122638704.39947554</v>
      </c>
      <c r="X20" s="70">
        <f t="shared" si="9"/>
        <v>37583322.260806315</v>
      </c>
      <c r="Y20" s="70">
        <f t="shared" si="10"/>
        <v>160222026.66028187</v>
      </c>
      <c r="AA20">
        <f t="shared" si="1"/>
        <v>2023</v>
      </c>
    </row>
    <row r="21" spans="1:31" x14ac:dyDescent="0.25">
      <c r="A21" s="68">
        <v>45108</v>
      </c>
      <c r="B21" s="25">
        <f>'Art. 9º-A'!J22</f>
        <v>81382550.578613952</v>
      </c>
      <c r="C21" s="25">
        <f>'Art. 9º-A'!K22</f>
        <v>37266729.766723856</v>
      </c>
      <c r="D21" s="25">
        <f>'Art. 9º-A'!I22</f>
        <v>118649280.34533781</v>
      </c>
      <c r="E21" s="26">
        <f>'9496'!T21</f>
        <v>36695942.063803248</v>
      </c>
      <c r="F21" s="26">
        <f>'9496'!U21</f>
        <v>0</v>
      </c>
      <c r="G21" s="26">
        <f>'9496'!V21</f>
        <v>36695942.063803248</v>
      </c>
      <c r="H21" s="47"/>
      <c r="I21" s="47"/>
      <c r="J21" s="47"/>
      <c r="K21" s="27">
        <f>'Fluxo dív. garantidas - RRF'!J21</f>
        <v>5475930.6888888888</v>
      </c>
      <c r="L21" s="27">
        <f>'Fluxo dív. garantidas - RRF'!I21</f>
        <v>0</v>
      </c>
      <c r="M21" s="27">
        <f>'Fluxo dív. garantidas - RRF'!K21</f>
        <v>5475930.6888888888</v>
      </c>
      <c r="N21" s="69">
        <f>'Contratos fora RRF'!AN21</f>
        <v>725152.76905950904</v>
      </c>
      <c r="O21" s="69">
        <f>'Contratos fora RRF'!AM21</f>
        <v>1135574.4896412571</v>
      </c>
      <c r="P21" s="69">
        <f>'Contratos fora RRF'!AO21</f>
        <v>1860727.2587007659</v>
      </c>
      <c r="Q21" s="65"/>
      <c r="R21" s="65"/>
      <c r="S21" s="65"/>
      <c r="T21" s="148">
        <f>'Operação a contratar - BID prec'!B20</f>
        <v>0</v>
      </c>
      <c r="U21" s="148">
        <f>'Operação a contratar - BID prec'!C20</f>
        <v>0</v>
      </c>
      <c r="V21" s="148">
        <f>'Operação a contratar - BID prec'!D20</f>
        <v>0</v>
      </c>
      <c r="W21" s="70">
        <f t="shared" si="8"/>
        <v>124279576.10036559</v>
      </c>
      <c r="X21" s="70">
        <f t="shared" si="9"/>
        <v>38402304.256365113</v>
      </c>
      <c r="Y21" s="70">
        <f t="shared" si="10"/>
        <v>162681880.3567307</v>
      </c>
      <c r="AA21">
        <f t="shared" si="1"/>
        <v>2023</v>
      </c>
    </row>
    <row r="22" spans="1:31" x14ac:dyDescent="0.25">
      <c r="A22" s="68">
        <v>45139</v>
      </c>
      <c r="B22" s="25">
        <f>'Art. 9º-A'!J23</f>
        <v>82728249.341996998</v>
      </c>
      <c r="C22" s="25">
        <f>'Art. 9º-A'!K23</f>
        <v>38067335.216602638</v>
      </c>
      <c r="D22" s="25">
        <f>'Art. 9º-A'!I23</f>
        <v>120795584.55859964</v>
      </c>
      <c r="E22" s="26">
        <f>'9496'!T22</f>
        <v>36825574.825924918</v>
      </c>
      <c r="F22" s="26">
        <f>'9496'!U22</f>
        <v>0</v>
      </c>
      <c r="G22" s="26">
        <f>'9496'!V22</f>
        <v>36825574.825924918</v>
      </c>
      <c r="H22" s="47"/>
      <c r="I22" s="47"/>
      <c r="J22" s="47"/>
      <c r="K22" s="27">
        <f>'Fluxo dív. garantidas - RRF'!J22</f>
        <v>5415383.5022222213</v>
      </c>
      <c r="L22" s="27">
        <f>'Fluxo dív. garantidas - RRF'!I22</f>
        <v>0</v>
      </c>
      <c r="M22" s="27">
        <f>'Fluxo dív. garantidas - RRF'!K22</f>
        <v>5415383.5022222213</v>
      </c>
      <c r="N22" s="69">
        <f>'Contratos fora RRF'!AN22</f>
        <v>651595.74571994296</v>
      </c>
      <c r="O22" s="69">
        <f>'Contratos fora RRF'!AM22</f>
        <v>1137781.5011537559</v>
      </c>
      <c r="P22" s="69">
        <f>'Contratos fora RRF'!AO22</f>
        <v>1789377.2468736991</v>
      </c>
      <c r="Q22" s="65"/>
      <c r="R22" s="65"/>
      <c r="S22" s="65"/>
      <c r="T22" s="148">
        <f>'Operação a contratar - BID prec'!B21</f>
        <v>0</v>
      </c>
      <c r="U22" s="148">
        <f>'Operação a contratar - BID prec'!C21</f>
        <v>0</v>
      </c>
      <c r="V22" s="148">
        <f>'Operação a contratar - BID prec'!D21</f>
        <v>0</v>
      </c>
      <c r="W22" s="70">
        <f t="shared" si="8"/>
        <v>125620803.41586408</v>
      </c>
      <c r="X22" s="70">
        <f t="shared" si="9"/>
        <v>39205116.717756391</v>
      </c>
      <c r="Y22" s="70">
        <f t="shared" si="10"/>
        <v>164825920.13362047</v>
      </c>
      <c r="AA22">
        <f t="shared" si="1"/>
        <v>2023</v>
      </c>
    </row>
    <row r="23" spans="1:31" x14ac:dyDescent="0.25">
      <c r="A23" s="68">
        <v>45170</v>
      </c>
      <c r="B23" s="25">
        <f>'Art. 9º-A'!J24</f>
        <v>84060719.687418804</v>
      </c>
      <c r="C23" s="25">
        <f>'Art. 9º-A'!K24</f>
        <v>38869023.73698464</v>
      </c>
      <c r="D23" s="25">
        <f>'Art. 9º-A'!I24</f>
        <v>122929743.42440344</v>
      </c>
      <c r="E23" s="26">
        <f>'9496'!T23</f>
        <v>36974722.166186027</v>
      </c>
      <c r="F23" s="26">
        <f>'9496'!U23</f>
        <v>0</v>
      </c>
      <c r="G23" s="26">
        <f>'9496'!V23</f>
        <v>36974722.166186027</v>
      </c>
      <c r="H23" s="47"/>
      <c r="I23" s="47"/>
      <c r="J23" s="47"/>
      <c r="K23" s="27">
        <f>'Fluxo dív. garantidas - RRF'!J23</f>
        <v>20454542.914444447</v>
      </c>
      <c r="L23" s="27">
        <f>'Fluxo dív. garantidas - RRF'!I23</f>
        <v>0</v>
      </c>
      <c r="M23" s="27">
        <f>'Fluxo dív. garantidas - RRF'!K23</f>
        <v>20454542.914444447</v>
      </c>
      <c r="N23" s="69">
        <f>'Contratos fora RRF'!AN23</f>
        <v>690662.47539439204</v>
      </c>
      <c r="O23" s="69">
        <f>'Contratos fora RRF'!AM23</f>
        <v>1139887.0536005369</v>
      </c>
      <c r="P23" s="69">
        <f>'Contratos fora RRF'!AO23</f>
        <v>1830549.52899493</v>
      </c>
      <c r="Q23" s="65"/>
      <c r="R23" s="65"/>
      <c r="S23" s="65"/>
      <c r="T23" s="148">
        <f>'Operação a contratar - BID prec'!B22</f>
        <v>0</v>
      </c>
      <c r="U23" s="148">
        <f>'Operação a contratar - BID prec'!C22</f>
        <v>0</v>
      </c>
      <c r="V23" s="148">
        <f>'Operação a contratar - BID prec'!D22</f>
        <v>0</v>
      </c>
      <c r="W23" s="70">
        <f t="shared" si="8"/>
        <v>142180647.24344367</v>
      </c>
      <c r="X23" s="70">
        <f t="shared" si="9"/>
        <v>40008910.790585175</v>
      </c>
      <c r="Y23" s="70">
        <f t="shared" si="10"/>
        <v>182189558.03402883</v>
      </c>
      <c r="AA23">
        <f t="shared" si="1"/>
        <v>2023</v>
      </c>
    </row>
    <row r="24" spans="1:31" x14ac:dyDescent="0.25">
      <c r="A24" s="68">
        <v>45200</v>
      </c>
      <c r="B24" s="25">
        <f>'Art. 9º-A'!J25</f>
        <v>85836856.109228298</v>
      </c>
      <c r="C24" s="25">
        <f>'Art. 9º-A'!K25</f>
        <v>39884070.018565923</v>
      </c>
      <c r="D24" s="25">
        <f>'Art. 9º-A'!I25</f>
        <v>125720926.12779422</v>
      </c>
      <c r="E24" s="26">
        <f>'9496'!T24</f>
        <v>37145887.244456969</v>
      </c>
      <c r="F24" s="26">
        <f>'9496'!U24</f>
        <v>0</v>
      </c>
      <c r="G24" s="26">
        <f>'9496'!V24</f>
        <v>37145887.244456969</v>
      </c>
      <c r="H24" s="47"/>
      <c r="I24" s="47"/>
      <c r="J24" s="47"/>
      <c r="K24" s="27">
        <f>'Fluxo dív. garantidas - RRF'!J24</f>
        <v>5438866.9811111102</v>
      </c>
      <c r="L24" s="27">
        <f>'Fluxo dív. garantidas - RRF'!I24</f>
        <v>0</v>
      </c>
      <c r="M24" s="27">
        <f>'Fluxo dív. garantidas - RRF'!K24</f>
        <v>5438866.9811111102</v>
      </c>
      <c r="N24" s="69">
        <f>'Contratos fora RRF'!AN24</f>
        <v>1377490.3510887341</v>
      </c>
      <c r="O24" s="69">
        <f>'Contratos fora RRF'!AM24</f>
        <v>1142021.1247380511</v>
      </c>
      <c r="P24" s="69">
        <f>'Contratos fora RRF'!AO24</f>
        <v>2519511.475826785</v>
      </c>
      <c r="Q24" s="65"/>
      <c r="R24" s="65"/>
      <c r="S24" s="65"/>
      <c r="T24" s="148">
        <f>'Operação a contratar - BID prec'!B23</f>
        <v>0</v>
      </c>
      <c r="U24" s="148">
        <f>'Operação a contratar - BID prec'!C23</f>
        <v>0</v>
      </c>
      <c r="V24" s="148">
        <f>'Operação a contratar - BID prec'!D23</f>
        <v>0</v>
      </c>
      <c r="W24" s="70">
        <f t="shared" si="8"/>
        <v>129799100.6858851</v>
      </c>
      <c r="X24" s="70">
        <f t="shared" si="9"/>
        <v>41026091.143303975</v>
      </c>
      <c r="Y24" s="70">
        <f t="shared" si="10"/>
        <v>170825191.82918906</v>
      </c>
      <c r="AA24">
        <f t="shared" si="1"/>
        <v>2023</v>
      </c>
    </row>
    <row r="25" spans="1:31" x14ac:dyDescent="0.25">
      <c r="A25" s="68">
        <v>45231</v>
      </c>
      <c r="B25" s="25">
        <f>'Art. 9º-A'!J26</f>
        <v>87109969.482324883</v>
      </c>
      <c r="C25" s="25">
        <f>'Art. 9º-A'!K26</f>
        <v>40673537.003403276</v>
      </c>
      <c r="D25" s="25">
        <f>'Art. 9º-A'!I26</f>
        <v>127783506.48572816</v>
      </c>
      <c r="E25" s="26">
        <f>'9496'!T25</f>
        <v>37225156.983867012</v>
      </c>
      <c r="F25" s="26">
        <f>'9496'!U25</f>
        <v>0</v>
      </c>
      <c r="G25" s="26">
        <f>'9496'!V25</f>
        <v>37225156.983867012</v>
      </c>
      <c r="H25" s="47"/>
      <c r="I25" s="47"/>
      <c r="J25" s="47"/>
      <c r="K25" s="27">
        <f>'Fluxo dív. garantidas - RRF'!J25</f>
        <v>18112490.57</v>
      </c>
      <c r="L25" s="27">
        <f>'Fluxo dív. garantidas - RRF'!I25</f>
        <v>118387.60888889059</v>
      </c>
      <c r="M25" s="27">
        <f>'Fluxo dív. garantidas - RRF'!K25</f>
        <v>18230878.178888891</v>
      </c>
      <c r="N25" s="69">
        <f>'Contratos fora RRF'!AN25</f>
        <v>3836118.8308922737</v>
      </c>
      <c r="O25" s="69">
        <f>'Contratos fora RRF'!AM25</f>
        <v>25721198.569991428</v>
      </c>
      <c r="P25" s="69">
        <f>'Contratos fora RRF'!AO25</f>
        <v>29557317.400883764</v>
      </c>
      <c r="Q25" s="65"/>
      <c r="R25" s="65"/>
      <c r="S25" s="65"/>
      <c r="T25" s="148">
        <f>'Operação a contratar - BID prec'!B24</f>
        <v>0</v>
      </c>
      <c r="U25" s="148">
        <f>'Operação a contratar - BID prec'!C24</f>
        <v>0</v>
      </c>
      <c r="V25" s="148">
        <f>'Operação a contratar - BID prec'!D24</f>
        <v>0</v>
      </c>
      <c r="W25" s="70">
        <f t="shared" si="8"/>
        <v>146283735.86708415</v>
      </c>
      <c r="X25" s="70">
        <f t="shared" si="9"/>
        <v>66513123.182283595</v>
      </c>
      <c r="Y25" s="70">
        <f t="shared" si="10"/>
        <v>212796859.04936773</v>
      </c>
      <c r="AA25">
        <f t="shared" si="1"/>
        <v>2023</v>
      </c>
    </row>
    <row r="26" spans="1:31" x14ac:dyDescent="0.25">
      <c r="A26" s="68">
        <v>45261</v>
      </c>
      <c r="B26" s="25">
        <f>'Art. 9º-A'!J27</f>
        <v>88728533.2607667</v>
      </c>
      <c r="C26" s="25">
        <f>'Art. 9º-A'!K27</f>
        <v>41632173.743815646</v>
      </c>
      <c r="D26" s="25">
        <f>'Art. 9º-A'!I27</f>
        <v>130360707.00458235</v>
      </c>
      <c r="E26" s="26">
        <f>'9496'!T26</f>
        <v>37335780.221700639</v>
      </c>
      <c r="F26" s="26">
        <f>'9496'!U26</f>
        <v>0</v>
      </c>
      <c r="G26" s="26">
        <f>'9496'!V26</f>
        <v>37335780.221700639</v>
      </c>
      <c r="H26" s="47"/>
      <c r="I26" s="47"/>
      <c r="J26" s="47"/>
      <c r="K26" s="27">
        <f>'Fluxo dív. garantidas - RRF'!J26</f>
        <v>5390046.6311111106</v>
      </c>
      <c r="L26" s="27">
        <f>'Fluxo dív. garantidas - RRF'!I26</f>
        <v>0</v>
      </c>
      <c r="M26" s="27">
        <f>'Fluxo dív. garantidas - RRF'!K26</f>
        <v>5390046.6311111106</v>
      </c>
      <c r="N26" s="69">
        <f>'Contratos fora RRF'!AN26</f>
        <v>628082.58820780797</v>
      </c>
      <c r="O26" s="69">
        <f>'Contratos fora RRF'!AM26</f>
        <v>1146236.347994834</v>
      </c>
      <c r="P26" s="69">
        <f>'Contratos fora RRF'!AO26</f>
        <v>1774318.936202642</v>
      </c>
      <c r="Q26" s="65"/>
      <c r="R26" s="65"/>
      <c r="S26" s="65"/>
      <c r="T26" s="148">
        <f>'Operação a contratar - BID prec'!B25</f>
        <v>0</v>
      </c>
      <c r="U26" s="148">
        <f>'Operação a contratar - BID prec'!C25</f>
        <v>0</v>
      </c>
      <c r="V26" s="148">
        <f>'Operação a contratar - BID prec'!D25</f>
        <v>0</v>
      </c>
      <c r="W26" s="70">
        <f t="shared" si="8"/>
        <v>132082442.70178626</v>
      </c>
      <c r="X26" s="70">
        <f t="shared" si="9"/>
        <v>42778410.09181048</v>
      </c>
      <c r="Y26" s="70">
        <f t="shared" si="10"/>
        <v>174860852.79359674</v>
      </c>
      <c r="AA26">
        <f t="shared" si="1"/>
        <v>2023</v>
      </c>
    </row>
    <row r="27" spans="1:31" x14ac:dyDescent="0.25">
      <c r="A27" s="68">
        <v>45292</v>
      </c>
      <c r="B27" s="25">
        <f>'Art. 9º-A'!J28</f>
        <v>89959740.07078518</v>
      </c>
      <c r="C27" s="25">
        <f>'Art. 9º-A'!K28</f>
        <v>42416907.115611494</v>
      </c>
      <c r="D27" s="25">
        <f>'Art. 9º-A'!I28</f>
        <v>132376647.18639667</v>
      </c>
      <c r="E27" s="26">
        <f>'9496'!T27</f>
        <v>74826255.586165056</v>
      </c>
      <c r="F27" s="26">
        <f>'9496'!U27</f>
        <v>0</v>
      </c>
      <c r="G27" s="26">
        <f>'9496'!V27</f>
        <v>74826255.586165056</v>
      </c>
      <c r="H27" s="47"/>
      <c r="I27" s="47"/>
      <c r="J27" s="47"/>
      <c r="K27" s="27">
        <f>'Fluxo dív. garantidas - RRF'!J27</f>
        <v>6782358.8500000006</v>
      </c>
      <c r="L27" s="27">
        <f>'Fluxo dív. garantidas - RRF'!I27</f>
        <v>4073141.3744444428</v>
      </c>
      <c r="M27" s="27">
        <f>'Fluxo dív. garantidas - RRF'!K27</f>
        <v>10855500.224444443</v>
      </c>
      <c r="N27" s="69">
        <f>'Contratos fora RRF'!AN27</f>
        <v>663199.15290342306</v>
      </c>
      <c r="O27" s="69">
        <f>'Contratos fora RRF'!AM27</f>
        <v>1148396.994054642</v>
      </c>
      <c r="P27" s="69">
        <f>'Contratos fora RRF'!AO27</f>
        <v>1811596.1469580648</v>
      </c>
      <c r="Q27" s="65"/>
      <c r="R27" s="65"/>
      <c r="S27" s="65"/>
      <c r="T27" s="148">
        <f>'Operação a contratar - BID prec'!B26</f>
        <v>0</v>
      </c>
      <c r="U27" s="148">
        <f>'Operação a contratar - BID prec'!C26</f>
        <v>0</v>
      </c>
      <c r="V27" s="148">
        <f>'Operação a contratar - BID prec'!D26</f>
        <v>0</v>
      </c>
      <c r="W27" s="70">
        <f t="shared" si="8"/>
        <v>172231553.65985367</v>
      </c>
      <c r="X27" s="70">
        <f t="shared" si="9"/>
        <v>47638445.484110579</v>
      </c>
      <c r="Y27" s="70">
        <f t="shared" si="10"/>
        <v>219869999.14396423</v>
      </c>
      <c r="AA27">
        <f t="shared" si="1"/>
        <v>2024</v>
      </c>
    </row>
    <row r="28" spans="1:31" x14ac:dyDescent="0.25">
      <c r="A28" s="68">
        <v>45323</v>
      </c>
      <c r="B28" s="25">
        <f>'Art. 9º-A'!J29</f>
        <v>91035115.641107202</v>
      </c>
      <c r="C28" s="25">
        <f>'Art. 9º-A'!K29</f>
        <v>43134832.189791977</v>
      </c>
      <c r="D28" s="25">
        <f>'Art. 9º-A'!I29</f>
        <v>134169947.83089918</v>
      </c>
      <c r="E28" s="26">
        <f>'9496'!T28</f>
        <v>74992023.800845057</v>
      </c>
      <c r="F28" s="26">
        <f>'9496'!U28</f>
        <v>0</v>
      </c>
      <c r="G28" s="26">
        <f>'9496'!V28</f>
        <v>74992023.800845057</v>
      </c>
      <c r="H28" s="47"/>
      <c r="I28" s="47"/>
      <c r="J28" s="47"/>
      <c r="K28" s="27">
        <f>'Fluxo dív. garantidas - RRF'!J28</f>
        <v>6700094.1900000004</v>
      </c>
      <c r="L28" s="27">
        <f>'Fluxo dív. garantidas - RRF'!I28</f>
        <v>4142956.8811111106</v>
      </c>
      <c r="M28" s="27">
        <f>'Fluxo dív. garantidas - RRF'!K28</f>
        <v>10843051.071111111</v>
      </c>
      <c r="N28" s="69">
        <f>'Contratos fora RRF'!AN28</f>
        <v>656846.95543805498</v>
      </c>
      <c r="O28" s="69">
        <f>'Contratos fora RRF'!AM28</f>
        <v>1150455.398929476</v>
      </c>
      <c r="P28" s="69">
        <f>'Contratos fora RRF'!AO28</f>
        <v>1807302.3543675311</v>
      </c>
      <c r="Q28" s="65"/>
      <c r="R28" s="65"/>
      <c r="S28" s="65"/>
      <c r="T28" s="148">
        <f>'Operação a contratar - BID prec'!B27</f>
        <v>0</v>
      </c>
      <c r="U28" s="148">
        <f>'Operação a contratar - BID prec'!C27</f>
        <v>0</v>
      </c>
      <c r="V28" s="148">
        <f>'Operação a contratar - BID prec'!D27</f>
        <v>0</v>
      </c>
      <c r="W28" s="70">
        <f t="shared" si="8"/>
        <v>173384080.5873903</v>
      </c>
      <c r="X28" s="70">
        <f t="shared" si="9"/>
        <v>48428244.469832562</v>
      </c>
      <c r="Y28" s="70">
        <f t="shared" si="10"/>
        <v>221812325.05722287</v>
      </c>
      <c r="AA28">
        <f t="shared" si="1"/>
        <v>2024</v>
      </c>
    </row>
    <row r="29" spans="1:31" x14ac:dyDescent="0.25">
      <c r="A29" s="68">
        <v>45352</v>
      </c>
      <c r="B29" s="25">
        <f>'Art. 9º-A'!J30</f>
        <v>92164888.178425044</v>
      </c>
      <c r="C29" s="25">
        <f>'Art. 9º-A'!K30</f>
        <v>43885028.229065329</v>
      </c>
      <c r="D29" s="25">
        <f>'Art. 9º-A'!I30</f>
        <v>136049916.40749037</v>
      </c>
      <c r="E29" s="26">
        <f>'9496'!T29</f>
        <v>75258602.694361106</v>
      </c>
      <c r="F29" s="26">
        <f>'9496'!U29</f>
        <v>0</v>
      </c>
      <c r="G29" s="26">
        <f>'9496'!V29</f>
        <v>75258602.694361106</v>
      </c>
      <c r="H29" s="47"/>
      <c r="I29" s="47"/>
      <c r="J29" s="47"/>
      <c r="K29" s="27">
        <f>'Fluxo dív. garantidas - RRF'!J29</f>
        <v>21624483.02</v>
      </c>
      <c r="L29" s="27">
        <f>'Fluxo dív. garantidas - RRF'!I29</f>
        <v>14701049.088888887</v>
      </c>
      <c r="M29" s="27">
        <f>'Fluxo dív. garantidas - RRF'!K29</f>
        <v>36325532.108888887</v>
      </c>
      <c r="N29" s="69">
        <f>'Contratos fora RRF'!AN29</f>
        <v>609383.20639500592</v>
      </c>
      <c r="O29" s="69">
        <f>'Contratos fora RRF'!AM29</f>
        <v>1152558.301375563</v>
      </c>
      <c r="P29" s="69">
        <f>'Contratos fora RRF'!AO29</f>
        <v>1761941.50777057</v>
      </c>
      <c r="Q29" s="65"/>
      <c r="R29" s="65"/>
      <c r="S29" s="65"/>
      <c r="T29" s="148">
        <f>'Operação a contratar - BID prec'!B28</f>
        <v>0</v>
      </c>
      <c r="U29" s="148">
        <f>'Operação a contratar - BID prec'!C28</f>
        <v>0</v>
      </c>
      <c r="V29" s="148">
        <f>'Operação a contratar - BID prec'!D28</f>
        <v>0</v>
      </c>
      <c r="W29" s="70">
        <f t="shared" si="8"/>
        <v>189657357.09918118</v>
      </c>
      <c r="X29" s="70">
        <f t="shared" si="9"/>
        <v>59738635.61932978</v>
      </c>
      <c r="Y29" s="70">
        <f t="shared" si="10"/>
        <v>249395992.71851096</v>
      </c>
      <c r="AA29">
        <f t="shared" si="1"/>
        <v>2024</v>
      </c>
      <c r="AC29" s="6">
        <f t="shared" si="2"/>
        <v>0</v>
      </c>
      <c r="AD29" s="6">
        <f t="shared" si="3"/>
        <v>0</v>
      </c>
      <c r="AE29" s="6">
        <f t="shared" si="4"/>
        <v>0</v>
      </c>
    </row>
    <row r="30" spans="1:31" x14ac:dyDescent="0.25">
      <c r="A30" s="68">
        <v>45383</v>
      </c>
      <c r="B30" s="25">
        <f>'Art. 9º-A'!J31</f>
        <v>93484041.69286637</v>
      </c>
      <c r="C30" s="25">
        <f>'Art. 9º-A'!K31</f>
        <v>44732529.751195982</v>
      </c>
      <c r="D30" s="25">
        <f>'Art. 9º-A'!I31</f>
        <v>138216571.44406235</v>
      </c>
      <c r="E30" s="26">
        <f>'9496'!T30</f>
        <v>75318727.108241707</v>
      </c>
      <c r="F30" s="26">
        <f>'9496'!U30</f>
        <v>0</v>
      </c>
      <c r="G30" s="26">
        <f>'9496'!V30</f>
        <v>75318727.108241707</v>
      </c>
      <c r="H30" s="47"/>
      <c r="I30" s="47"/>
      <c r="J30" s="47"/>
      <c r="K30" s="27">
        <f>'Fluxo dív. garantidas - RRF'!J30</f>
        <v>6537083.3300000001</v>
      </c>
      <c r="L30" s="27">
        <f>'Fluxo dív. garantidas - RRF'!I30</f>
        <v>4281344.0877777766</v>
      </c>
      <c r="M30" s="27">
        <f>'Fluxo dív. garantidas - RRF'!K30</f>
        <v>10818427.417777777</v>
      </c>
      <c r="N30" s="69">
        <f>'Contratos fora RRF'!AN30</f>
        <v>1242461.8533043093</v>
      </c>
      <c r="O30" s="69">
        <f>'Contratos fora RRF'!AM30</f>
        <v>1154732.9454756379</v>
      </c>
      <c r="P30" s="69">
        <f>'Contratos fora RRF'!AO30</f>
        <v>2397194.7987799468</v>
      </c>
      <c r="Q30" s="65"/>
      <c r="R30" s="65"/>
      <c r="S30" s="65"/>
      <c r="T30" s="148">
        <f>'Operação a contratar - BID prec'!B29</f>
        <v>34162631.506849311</v>
      </c>
      <c r="U30" s="148">
        <f>'Operação a contratar - BID prec'!C29</f>
        <v>0</v>
      </c>
      <c r="V30" s="148">
        <f>'Operação a contratar - BID prec'!D29</f>
        <v>34162631.506849311</v>
      </c>
      <c r="W30" s="70">
        <f t="shared" si="8"/>
        <v>210744945.49126169</v>
      </c>
      <c r="X30" s="70">
        <f t="shared" si="9"/>
        <v>50168606.784449399</v>
      </c>
      <c r="Y30" s="70">
        <f t="shared" si="10"/>
        <v>260913552.27571109</v>
      </c>
      <c r="AA30">
        <f t="shared" si="1"/>
        <v>2024</v>
      </c>
      <c r="AC30" s="6">
        <f t="shared" si="2"/>
        <v>0</v>
      </c>
      <c r="AD30" s="6">
        <f t="shared" si="3"/>
        <v>0</v>
      </c>
      <c r="AE30" s="6">
        <f t="shared" si="4"/>
        <v>0</v>
      </c>
    </row>
    <row r="31" spans="1:31" x14ac:dyDescent="0.25">
      <c r="A31" s="68">
        <v>45413</v>
      </c>
      <c r="B31" s="25">
        <f>'Art. 9º-A'!J32</f>
        <v>94530800.629431039</v>
      </c>
      <c r="C31" s="25">
        <f>'Art. 9º-A'!K32</f>
        <v>45456690.682259232</v>
      </c>
      <c r="D31" s="25">
        <f>'Art. 9º-A'!I32</f>
        <v>139987491.31169027</v>
      </c>
      <c r="E31" s="26">
        <f>'9496'!T31</f>
        <v>75479629.590466231</v>
      </c>
      <c r="F31" s="26">
        <f>'9496'!U31</f>
        <v>0</v>
      </c>
      <c r="G31" s="26">
        <f>'9496'!V31</f>
        <v>75479629.590466231</v>
      </c>
      <c r="H31" s="47"/>
      <c r="I31" s="47"/>
      <c r="J31" s="47"/>
      <c r="K31" s="27">
        <f>'Fluxo dív. garantidas - RRF'!J31</f>
        <v>16879067.850000001</v>
      </c>
      <c r="L31" s="27">
        <f>'Fluxo dív. garantidas - RRF'!I31</f>
        <v>19468356.967777774</v>
      </c>
      <c r="M31" s="27">
        <f>'Fluxo dív. garantidas - RRF'!K31</f>
        <v>36347424.817777775</v>
      </c>
      <c r="N31" s="69">
        <f>'Contratos fora RRF'!AN31</f>
        <v>3758770.101840266</v>
      </c>
      <c r="O31" s="69">
        <f>'Contratos fora RRF'!AM31</f>
        <v>26287224.341370765</v>
      </c>
      <c r="P31" s="69">
        <f>'Contratos fora RRF'!AO31</f>
        <v>30045994.443211004</v>
      </c>
      <c r="Q31" s="65"/>
      <c r="R31" s="65"/>
      <c r="S31" s="65"/>
      <c r="T31" s="148">
        <f>'Operação a contratar - BID prec'!B30</f>
        <v>0</v>
      </c>
      <c r="U31" s="148">
        <f>'Operação a contratar - BID prec'!C30</f>
        <v>0</v>
      </c>
      <c r="V31" s="148">
        <f>'Operação a contratar - BID prec'!D30</f>
        <v>0</v>
      </c>
      <c r="W31" s="70">
        <f t="shared" si="8"/>
        <v>190648268.17173752</v>
      </c>
      <c r="X31" s="70">
        <f t="shared" si="9"/>
        <v>91212271.991407767</v>
      </c>
      <c r="Y31" s="70">
        <f t="shared" si="10"/>
        <v>281860540.1631453</v>
      </c>
      <c r="AA31">
        <f t="shared" si="1"/>
        <v>2024</v>
      </c>
      <c r="AC31" s="6">
        <f t="shared" si="2"/>
        <v>0</v>
      </c>
      <c r="AD31" s="6">
        <f t="shared" si="3"/>
        <v>0</v>
      </c>
      <c r="AE31" s="6">
        <f t="shared" si="4"/>
        <v>0</v>
      </c>
    </row>
    <row r="32" spans="1:31" x14ac:dyDescent="0.25">
      <c r="A32" s="68">
        <v>45444</v>
      </c>
      <c r="B32" s="25">
        <f>'Art. 9º-A'!J33</f>
        <v>95927950.217470035</v>
      </c>
      <c r="C32" s="25">
        <f>'Art. 9º-A'!K33</f>
        <v>46356599.268773958</v>
      </c>
      <c r="D32" s="25">
        <f>'Art. 9º-A'!I33</f>
        <v>142284549.48624399</v>
      </c>
      <c r="E32" s="26">
        <f>'9496'!T32</f>
        <v>75726471.917163372</v>
      </c>
      <c r="F32" s="26">
        <f>'9496'!U32</f>
        <v>0</v>
      </c>
      <c r="G32" s="26">
        <f>'9496'!V32</f>
        <v>75726471.917163372</v>
      </c>
      <c r="H32" s="47"/>
      <c r="I32" s="47"/>
      <c r="J32" s="47"/>
      <c r="K32" s="27">
        <f>'Fluxo dív. garantidas - RRF'!J32</f>
        <v>6690223.96</v>
      </c>
      <c r="L32" s="27">
        <f>'Fluxo dív. garantidas - RRF'!I32</f>
        <v>4173723.9222222222</v>
      </c>
      <c r="M32" s="27">
        <f>'Fluxo dív. garantidas - RRF'!K32</f>
        <v>10863947.882222222</v>
      </c>
      <c r="N32" s="69">
        <f>'Contratos fora RRF'!AN32</f>
        <v>671942.98951777001</v>
      </c>
      <c r="O32" s="69">
        <f>'Contratos fora RRF'!AM32</f>
        <v>1159007.4861797332</v>
      </c>
      <c r="P32" s="69">
        <f>'Contratos fora RRF'!AO32</f>
        <v>1830950.4756975041</v>
      </c>
      <c r="Q32" s="65"/>
      <c r="R32" s="65"/>
      <c r="S32" s="65"/>
      <c r="T32" s="148">
        <f>'Operação a contratar - BID prec'!B31</f>
        <v>0</v>
      </c>
      <c r="U32" s="148">
        <f>'Operação a contratar - BID prec'!C31</f>
        <v>0</v>
      </c>
      <c r="V32" s="148">
        <f>'Operação a contratar - BID prec'!D31</f>
        <v>0</v>
      </c>
      <c r="W32" s="70">
        <f t="shared" si="8"/>
        <v>179016589.08415121</v>
      </c>
      <c r="X32" s="70">
        <f t="shared" si="9"/>
        <v>51689330.677175909</v>
      </c>
      <c r="Y32" s="70">
        <f t="shared" si="10"/>
        <v>230705919.76132712</v>
      </c>
      <c r="AA32">
        <f t="shared" si="1"/>
        <v>2024</v>
      </c>
      <c r="AC32" s="6">
        <f t="shared" si="2"/>
        <v>0</v>
      </c>
      <c r="AD32" s="6">
        <f t="shared" si="3"/>
        <v>0</v>
      </c>
      <c r="AE32" s="6">
        <f t="shared" si="4"/>
        <v>0</v>
      </c>
    </row>
    <row r="33" spans="1:31" x14ac:dyDescent="0.25">
      <c r="A33" s="68">
        <v>45474</v>
      </c>
      <c r="B33" s="25">
        <f>'Art. 9º-A'!J34</f>
        <v>97005339.777317405</v>
      </c>
      <c r="C33" s="25">
        <f>'Art. 9º-A'!K34</f>
        <v>47109383.110994905</v>
      </c>
      <c r="D33" s="25">
        <f>'Art. 9º-A'!I34</f>
        <v>144114722.88831231</v>
      </c>
      <c r="E33" s="26">
        <f>'9496'!T33</f>
        <v>75868601.227690324</v>
      </c>
      <c r="F33" s="26">
        <f>'9496'!U33</f>
        <v>0</v>
      </c>
      <c r="G33" s="26">
        <f>'9496'!V33</f>
        <v>75868601.227690324</v>
      </c>
      <c r="H33" s="47"/>
      <c r="I33" s="47"/>
      <c r="J33" s="47"/>
      <c r="K33" s="27">
        <f>'Fluxo dív. garantidas - RRF'!J33</f>
        <v>5773221.6799999997</v>
      </c>
      <c r="L33" s="27">
        <f>'Fluxo dív. garantidas - RRF'!I33</f>
        <v>4892559.6155555546</v>
      </c>
      <c r="M33" s="27">
        <f>'Fluxo dív. garantidas - RRF'!K33</f>
        <v>10665781.295555554</v>
      </c>
      <c r="N33" s="69">
        <f>'Contratos fora RRF'!AN33</f>
        <v>564508.22157865297</v>
      </c>
      <c r="O33" s="69">
        <f>'Contratos fora RRF'!AM33</f>
        <v>1161241.9507216038</v>
      </c>
      <c r="P33" s="69">
        <f>'Contratos fora RRF'!AO33</f>
        <v>1725750.172300257</v>
      </c>
      <c r="Q33" s="65"/>
      <c r="R33" s="65"/>
      <c r="S33" s="65"/>
      <c r="T33" s="148">
        <f>'Operação a contratar - BID prec'!B32</f>
        <v>0</v>
      </c>
      <c r="U33" s="148">
        <f>'Operação a contratar - BID prec'!C32</f>
        <v>0</v>
      </c>
      <c r="V33" s="148">
        <f>'Operação a contratar - BID prec'!D32</f>
        <v>0</v>
      </c>
      <c r="W33" s="70">
        <f t="shared" si="8"/>
        <v>179211670.90658641</v>
      </c>
      <c r="X33" s="70">
        <f t="shared" si="9"/>
        <v>53163184.677272066</v>
      </c>
      <c r="Y33" s="70">
        <f t="shared" si="10"/>
        <v>232374855.58385849</v>
      </c>
      <c r="AA33">
        <f t="shared" si="1"/>
        <v>2024</v>
      </c>
      <c r="AC33" s="6">
        <f t="shared" si="2"/>
        <v>0</v>
      </c>
      <c r="AD33" s="6">
        <f t="shared" si="3"/>
        <v>0</v>
      </c>
      <c r="AE33" s="6">
        <f t="shared" si="4"/>
        <v>0</v>
      </c>
    </row>
    <row r="34" spans="1:31" x14ac:dyDescent="0.25">
      <c r="A34" s="68">
        <v>45505</v>
      </c>
      <c r="B34" s="25">
        <f>'Art. 9º-A'!J35</f>
        <v>98056140.9311672</v>
      </c>
      <c r="C34" s="25">
        <f>'Art. 9º-A'!K35</f>
        <v>47855891.98525171</v>
      </c>
      <c r="D34" s="25">
        <f>'Art. 9º-A'!I35</f>
        <v>145912032.91641891</v>
      </c>
      <c r="E34" s="26">
        <f>'9496'!T34</f>
        <v>76004589.640836239</v>
      </c>
      <c r="F34" s="26">
        <f>'9496'!U34</f>
        <v>0</v>
      </c>
      <c r="G34" s="26">
        <f>'9496'!V34</f>
        <v>76004589.640836239</v>
      </c>
      <c r="H34" s="47"/>
      <c r="I34" s="47"/>
      <c r="J34" s="47"/>
      <c r="K34" s="27">
        <f>'Fluxo dív. garantidas - RRF'!J34</f>
        <v>6208612.6400000006</v>
      </c>
      <c r="L34" s="27">
        <f>'Fluxo dív. garantidas - RRF'!I34</f>
        <v>4559797.0111111104</v>
      </c>
      <c r="M34" s="27">
        <f>'Fluxo dív. garantidas - RRF'!K34</f>
        <v>10768409.651111111</v>
      </c>
      <c r="N34" s="69">
        <f>'Contratos fora RRF'!AN34</f>
        <v>618982.76675394597</v>
      </c>
      <c r="O34" s="69">
        <f>'Contratos fora RRF'!AM34</f>
        <v>1163454.938701936</v>
      </c>
      <c r="P34" s="69">
        <f>'Contratos fora RRF'!AO34</f>
        <v>1782437.705455882</v>
      </c>
      <c r="Q34" s="73"/>
      <c r="R34" s="73"/>
      <c r="S34" s="73"/>
      <c r="T34" s="148">
        <f>'Operação a contratar - BID prec'!B33</f>
        <v>0</v>
      </c>
      <c r="U34" s="148">
        <f>'Operação a contratar - BID prec'!C33</f>
        <v>0</v>
      </c>
      <c r="V34" s="148">
        <f>'Operação a contratar - BID prec'!D33</f>
        <v>0</v>
      </c>
      <c r="W34" s="70">
        <f t="shared" si="8"/>
        <v>180888325.97875735</v>
      </c>
      <c r="X34" s="70">
        <f t="shared" si="9"/>
        <v>53579143.935064755</v>
      </c>
      <c r="Y34" s="70">
        <f t="shared" si="10"/>
        <v>234467469.91382211</v>
      </c>
      <c r="AA34">
        <f t="shared" si="1"/>
        <v>2024</v>
      </c>
      <c r="AC34" s="6">
        <f t="shared" si="2"/>
        <v>0</v>
      </c>
      <c r="AD34" s="6">
        <f t="shared" si="3"/>
        <v>0</v>
      </c>
      <c r="AE34" s="6">
        <f t="shared" si="4"/>
        <v>0</v>
      </c>
    </row>
    <row r="35" spans="1:31" x14ac:dyDescent="0.25">
      <c r="A35" s="68">
        <v>45536</v>
      </c>
      <c r="B35" s="25">
        <f>'Art. 9º-A'!J36</f>
        <v>99188429.529950321</v>
      </c>
      <c r="C35" s="25">
        <f>'Art. 9º-A'!K36</f>
        <v>48649005.548113614</v>
      </c>
      <c r="D35" s="25">
        <f>'Art. 9º-A'!I36</f>
        <v>147837435.07806394</v>
      </c>
      <c r="E35" s="26">
        <f>'9496'!T35</f>
        <v>76293390.537969247</v>
      </c>
      <c r="F35" s="26">
        <f>'9496'!U35</f>
        <v>0</v>
      </c>
      <c r="G35" s="26">
        <f>'9496'!V35</f>
        <v>76293390.537969247</v>
      </c>
      <c r="H35" s="47"/>
      <c r="I35" s="47"/>
      <c r="J35" s="47"/>
      <c r="K35" s="27">
        <f>'Fluxo dív. garantidas - RRF'!J35</f>
        <v>21331606.240000002</v>
      </c>
      <c r="L35" s="27">
        <f>'Fluxo dív. garantidas - RRF'!I35</f>
        <v>17522733.019999996</v>
      </c>
      <c r="M35" s="27">
        <f>'Fluxo dív. garantidas - RRF'!K35</f>
        <v>38854339.259999998</v>
      </c>
      <c r="N35" s="69">
        <f>'Contratos fora RRF'!AN35</f>
        <v>632155.86450499098</v>
      </c>
      <c r="O35" s="69">
        <f>'Contratos fora RRF'!AM35</f>
        <v>1165642.1170342779</v>
      </c>
      <c r="P35" s="28">
        <f>'Contratos fora RRF'!AO35</f>
        <v>1797797.981539269</v>
      </c>
      <c r="Q35" s="30"/>
      <c r="R35" s="30"/>
      <c r="S35" s="30"/>
      <c r="T35" s="148">
        <f>'Operação a contratar - BID prec'!B34</f>
        <v>0</v>
      </c>
      <c r="U35" s="148">
        <f>'Operação a contratar - BID prec'!C34</f>
        <v>0</v>
      </c>
      <c r="V35" s="148">
        <f>'Operação a contratar - BID prec'!D34</f>
        <v>0</v>
      </c>
      <c r="W35" s="70">
        <f t="shared" si="8"/>
        <v>197445582.17242455</v>
      </c>
      <c r="X35" s="70">
        <f t="shared" si="9"/>
        <v>67337380.685147882</v>
      </c>
      <c r="Y35" s="70">
        <f t="shared" si="10"/>
        <v>264782962.85757244</v>
      </c>
      <c r="AA35">
        <f t="shared" si="1"/>
        <v>2024</v>
      </c>
      <c r="AC35" s="6">
        <f t="shared" si="2"/>
        <v>0</v>
      </c>
      <c r="AD35" s="6">
        <f t="shared" si="3"/>
        <v>0</v>
      </c>
      <c r="AE35" s="6">
        <f t="shared" si="4"/>
        <v>0</v>
      </c>
    </row>
    <row r="36" spans="1:31" x14ac:dyDescent="0.25">
      <c r="A36" s="68">
        <v>45566</v>
      </c>
      <c r="B36" s="25">
        <f>'Art. 9º-A'!J37</f>
        <v>100625517.43830863</v>
      </c>
      <c r="C36" s="25">
        <f>'Art. 9º-A'!K37</f>
        <v>49599457.970983058</v>
      </c>
      <c r="D36" s="25">
        <f>'Art. 9º-A'!I37</f>
        <v>150224975.40929168</v>
      </c>
      <c r="E36" s="26">
        <f>'9496'!T36</f>
        <v>76456463.431252927</v>
      </c>
      <c r="F36" s="26">
        <f>'9496'!U36</f>
        <v>0</v>
      </c>
      <c r="G36" s="26">
        <f>'9496'!V36</f>
        <v>76456463.431252927</v>
      </c>
      <c r="H36" s="47"/>
      <c r="I36" s="47"/>
      <c r="J36" s="47"/>
      <c r="K36" s="27">
        <f>'Fluxo dív. garantidas - RRF'!J36</f>
        <v>5698636.4000000004</v>
      </c>
      <c r="L36" s="27">
        <f>'Fluxo dív. garantidas - RRF'!I36</f>
        <v>7420543.7111111097</v>
      </c>
      <c r="M36" s="27">
        <f>'Fluxo dív. garantidas - RRF'!K36</f>
        <v>13119180.11111111</v>
      </c>
      <c r="N36" s="69">
        <f>'Contratos fora RRF'!AN36</f>
        <v>1068624.9463597382</v>
      </c>
      <c r="O36" s="69">
        <f>'Contratos fora RRF'!AM36</f>
        <v>1167908.0061222441</v>
      </c>
      <c r="P36" s="28">
        <f>'Contratos fora RRF'!AO36</f>
        <v>2236532.9524819818</v>
      </c>
      <c r="Q36" s="30"/>
      <c r="R36" s="30"/>
      <c r="S36" s="30"/>
      <c r="T36" s="148">
        <f>'Operação a contratar - BID prec'!B35</f>
        <v>35268110.95890411</v>
      </c>
      <c r="U36" s="148">
        <f>'Operação a contratar - BID prec'!C35</f>
        <v>0</v>
      </c>
      <c r="V36" s="148">
        <f>'Operação a contratar - BID prec'!D35</f>
        <v>35268110.95890411</v>
      </c>
      <c r="W36" s="70">
        <f t="shared" si="8"/>
        <v>219117353.1748254</v>
      </c>
      <c r="X36" s="70">
        <f t="shared" si="9"/>
        <v>58187909.688216411</v>
      </c>
      <c r="Y36" s="70">
        <f t="shared" si="10"/>
        <v>277305262.86304182</v>
      </c>
      <c r="AA36">
        <f t="shared" si="1"/>
        <v>2024</v>
      </c>
      <c r="AC36" s="6">
        <f t="shared" si="2"/>
        <v>0</v>
      </c>
      <c r="AD36" s="6">
        <f t="shared" si="3"/>
        <v>0</v>
      </c>
      <c r="AE36" s="6">
        <f t="shared" si="4"/>
        <v>0</v>
      </c>
    </row>
    <row r="37" spans="1:31" x14ac:dyDescent="0.25">
      <c r="A37" s="68">
        <v>45597</v>
      </c>
      <c r="B37" s="25">
        <f>'Art. 9º-A'!J38</f>
        <v>101737924.01721643</v>
      </c>
      <c r="C37" s="25">
        <f>'Art. 9º-A'!K38</f>
        <v>50397740.425077304</v>
      </c>
      <c r="D37" s="25">
        <f>'Art. 9º-A'!I38</f>
        <v>152135664.44229373</v>
      </c>
      <c r="E37" s="26">
        <f>'9496'!T37</f>
        <v>76627543.209742993</v>
      </c>
      <c r="F37" s="26">
        <f>'9496'!U37</f>
        <v>0</v>
      </c>
      <c r="G37" s="26">
        <f>'9496'!V37</f>
        <v>76627543.209742993</v>
      </c>
      <c r="H37" s="47"/>
      <c r="I37" s="47"/>
      <c r="J37" s="47"/>
      <c r="K37" s="27">
        <f>'Fluxo dív. garantidas - RRF'!J37</f>
        <v>16722663.139999999</v>
      </c>
      <c r="L37" s="27">
        <f>'Fluxo dív. garantidas - RRF'!I37</f>
        <v>22195759.255555555</v>
      </c>
      <c r="M37" s="27">
        <f>'Fluxo dív. garantidas - RRF'!K37</f>
        <v>38918422.395555556</v>
      </c>
      <c r="N37" s="69">
        <f>'Contratos fora RRF'!AN37</f>
        <v>3824090.1136594978</v>
      </c>
      <c r="O37" s="69">
        <f>'Contratos fora RRF'!AM37</f>
        <v>26886898.662533991</v>
      </c>
      <c r="P37" s="28">
        <f>'Contratos fora RRF'!AO37</f>
        <v>30710988.776193433</v>
      </c>
      <c r="Q37" s="30"/>
      <c r="R37" s="30"/>
      <c r="S37" s="30"/>
      <c r="T37" s="148">
        <f>'Operação a contratar - BID prec'!B36</f>
        <v>0</v>
      </c>
      <c r="U37" s="148">
        <f>'Operação a contratar - BID prec'!C36</f>
        <v>0</v>
      </c>
      <c r="V37" s="148">
        <f>'Operação a contratar - BID prec'!D36</f>
        <v>0</v>
      </c>
      <c r="W37" s="70">
        <f t="shared" si="8"/>
        <v>198912220.48061889</v>
      </c>
      <c r="X37" s="70">
        <f t="shared" si="9"/>
        <v>99480398.343166858</v>
      </c>
      <c r="Y37" s="70">
        <f t="shared" si="10"/>
        <v>298392618.82378578</v>
      </c>
      <c r="AA37">
        <f t="shared" si="1"/>
        <v>2024</v>
      </c>
      <c r="AC37" s="6">
        <f t="shared" si="2"/>
        <v>0</v>
      </c>
      <c r="AD37" s="6">
        <f t="shared" si="3"/>
        <v>0</v>
      </c>
      <c r="AE37" s="6">
        <f t="shared" si="4"/>
        <v>0</v>
      </c>
    </row>
    <row r="38" spans="1:31" x14ac:dyDescent="0.25">
      <c r="A38" s="68">
        <v>45627</v>
      </c>
      <c r="B38" s="25">
        <f>'Art. 9º-A'!J39</f>
        <v>103207727.7129074</v>
      </c>
      <c r="C38" s="25">
        <f>'Art. 9º-A'!K39</f>
        <v>51381095.88580808</v>
      </c>
      <c r="D38" s="25">
        <f>'Art. 9º-A'!I39</f>
        <v>154588823.59871548</v>
      </c>
      <c r="E38" s="26">
        <f>'9496'!T38</f>
        <v>76871078.198251322</v>
      </c>
      <c r="F38" s="26">
        <f>'9496'!U38</f>
        <v>0</v>
      </c>
      <c r="G38" s="26">
        <f>'9496'!V38</f>
        <v>76871078.198251322</v>
      </c>
      <c r="H38" s="47"/>
      <c r="I38" s="47"/>
      <c r="J38" s="47"/>
      <c r="K38" s="27">
        <f>'Fluxo dív. garantidas - RRF'!J38</f>
        <v>5385036.3700000001</v>
      </c>
      <c r="L38" s="27">
        <f>'Fluxo dív. garantidas - RRF'!I38</f>
        <v>7680049.3322222205</v>
      </c>
      <c r="M38" s="27">
        <f>'Fluxo dív. garantidas - RRF'!K38</f>
        <v>13065085.702222221</v>
      </c>
      <c r="N38" s="69">
        <f>'Contratos fora RRF'!AN38</f>
        <v>536272.91518625699</v>
      </c>
      <c r="O38" s="69">
        <f>'Contratos fora RRF'!AM38</f>
        <v>1172284.6132781249</v>
      </c>
      <c r="P38" s="28">
        <f>'Contratos fora RRF'!AO38</f>
        <v>1708557.528464382</v>
      </c>
      <c r="Q38" s="30"/>
      <c r="R38" s="30"/>
      <c r="S38" s="30"/>
      <c r="T38" s="148">
        <f>'Operação a contratar - BID prec'!B37</f>
        <v>0</v>
      </c>
      <c r="U38" s="148">
        <f>'Operação a contratar - BID prec'!C37</f>
        <v>0</v>
      </c>
      <c r="V38" s="148">
        <f>'Operação a contratar - BID prec'!D37</f>
        <v>0</v>
      </c>
      <c r="W38" s="70">
        <f t="shared" si="8"/>
        <v>186000115.196345</v>
      </c>
      <c r="X38" s="70">
        <f t="shared" si="9"/>
        <v>60233429.831308424</v>
      </c>
      <c r="Y38" s="70">
        <f t="shared" si="10"/>
        <v>246233545.02765343</v>
      </c>
      <c r="AA38">
        <f t="shared" si="1"/>
        <v>2024</v>
      </c>
      <c r="AC38" s="6">
        <f t="shared" si="2"/>
        <v>0</v>
      </c>
      <c r="AD38" s="6">
        <f t="shared" si="3"/>
        <v>0</v>
      </c>
      <c r="AE38" s="6">
        <f t="shared" si="4"/>
        <v>0</v>
      </c>
    </row>
    <row r="39" spans="1:31" x14ac:dyDescent="0.25">
      <c r="A39" s="68">
        <v>45658</v>
      </c>
      <c r="B39" s="25">
        <f>'Art. 9º-A'!J40</f>
        <v>104296629.90233855</v>
      </c>
      <c r="C39" s="25">
        <f>'Art. 9º-A'!K40</f>
        <v>52182869.973822877</v>
      </c>
      <c r="D39" s="25">
        <f>'Art. 9º-A'!I40</f>
        <v>156479499.87616143</v>
      </c>
      <c r="E39" s="26">
        <f>'9496'!T39</f>
        <v>115455322.75662155</v>
      </c>
      <c r="F39" s="26">
        <f>'9496'!U39</f>
        <v>0</v>
      </c>
      <c r="G39" s="26">
        <f>'9496'!V39</f>
        <v>115455322.75662155</v>
      </c>
      <c r="H39" s="47"/>
      <c r="I39" s="47"/>
      <c r="J39" s="47"/>
      <c r="K39" s="27">
        <f>'Fluxo dív. garantidas - RRF'!J39</f>
        <v>5636136.0899999999</v>
      </c>
      <c r="L39" s="27">
        <f>'Fluxo dív. garantidas - RRF'!I39</f>
        <v>14056658.16</v>
      </c>
      <c r="M39" s="27">
        <f>'Fluxo dív. garantidas - RRF'!K39</f>
        <v>19692794.25</v>
      </c>
      <c r="N39" s="69">
        <f>'Contratos fora RRF'!AN39</f>
        <v>567950.72420800198</v>
      </c>
      <c r="O39" s="69">
        <f>'Contratos fora RRF'!AM39</f>
        <v>1174546.5792554822</v>
      </c>
      <c r="P39" s="28">
        <f>'Contratos fora RRF'!AO39</f>
        <v>1742497.3034634842</v>
      </c>
      <c r="Q39" s="30"/>
      <c r="R39" s="30"/>
      <c r="S39" s="30"/>
      <c r="T39" s="148">
        <f>'Operação a contratar - BID prec'!B38</f>
        <v>0</v>
      </c>
      <c r="U39" s="148">
        <f>'Operação a contratar - BID prec'!C38</f>
        <v>0</v>
      </c>
      <c r="V39" s="148">
        <f>'Operação a contratar - BID prec'!D38</f>
        <v>0</v>
      </c>
      <c r="W39" s="70">
        <f t="shared" si="8"/>
        <v>225956039.4731681</v>
      </c>
      <c r="X39" s="70">
        <f t="shared" si="9"/>
        <v>67414074.713078365</v>
      </c>
      <c r="Y39" s="70">
        <f t="shared" si="10"/>
        <v>293370114.18624645</v>
      </c>
      <c r="AA39">
        <f t="shared" si="1"/>
        <v>2025</v>
      </c>
      <c r="AC39" s="6">
        <f t="shared" si="2"/>
        <v>0</v>
      </c>
      <c r="AD39" s="6">
        <f t="shared" si="3"/>
        <v>0</v>
      </c>
      <c r="AE39" s="6">
        <f t="shared" si="4"/>
        <v>0</v>
      </c>
    </row>
    <row r="40" spans="1:31" x14ac:dyDescent="0.25">
      <c r="A40" s="68">
        <v>45689</v>
      </c>
      <c r="B40" s="25">
        <f>'Art. 9º-A'!J41</f>
        <v>105264790.25397147</v>
      </c>
      <c r="C40" s="25">
        <f>'Art. 9º-A'!K41</f>
        <v>52931105.450551942</v>
      </c>
      <c r="D40" s="25">
        <f>'Art. 9º-A'!I41</f>
        <v>158195895.70452341</v>
      </c>
      <c r="E40" s="26">
        <f>'9496'!T40</f>
        <v>115770230.43541995</v>
      </c>
      <c r="F40" s="26">
        <f>'9496'!U40</f>
        <v>0</v>
      </c>
      <c r="G40" s="26">
        <f>'9496'!V40</f>
        <v>115770230.43541995</v>
      </c>
      <c r="H40" s="47"/>
      <c r="I40" s="47"/>
      <c r="J40" s="47"/>
      <c r="K40" s="27">
        <f>'Fluxo dív. garantidas - RRF'!J40</f>
        <v>5972933.8799999999</v>
      </c>
      <c r="L40" s="27">
        <f>'Fluxo dív. garantidas - RRF'!I40</f>
        <v>13844395.23</v>
      </c>
      <c r="M40" s="27">
        <f>'Fluxo dív. garantidas - RRF'!K40</f>
        <v>19817329.109999999</v>
      </c>
      <c r="N40" s="69">
        <f>'Contratos fora RRF'!AN40</f>
        <v>618475.15028244606</v>
      </c>
      <c r="O40" s="69">
        <f>'Contratos fora RRF'!AM40</f>
        <v>1176746.0148305669</v>
      </c>
      <c r="P40" s="28">
        <f>'Contratos fora RRF'!AO40</f>
        <v>1795221.1651130121</v>
      </c>
      <c r="Q40" s="30"/>
      <c r="R40" s="30"/>
      <c r="S40" s="30"/>
      <c r="T40" s="148">
        <f>'Operação a contratar - BID prec'!B39</f>
        <v>0</v>
      </c>
      <c r="U40" s="148">
        <f>'Operação a contratar - BID prec'!C39</f>
        <v>0</v>
      </c>
      <c r="V40" s="148">
        <f>'Operação a contratar - BID prec'!D39</f>
        <v>0</v>
      </c>
      <c r="W40" s="70">
        <f t="shared" si="8"/>
        <v>227626429.71967387</v>
      </c>
      <c r="X40" s="70">
        <f t="shared" si="9"/>
        <v>67952246.695382506</v>
      </c>
      <c r="Y40" s="70">
        <f t="shared" si="10"/>
        <v>295578676.41505635</v>
      </c>
      <c r="AA40">
        <f t="shared" si="1"/>
        <v>2025</v>
      </c>
      <c r="AC40" s="6">
        <f t="shared" si="2"/>
        <v>0</v>
      </c>
      <c r="AD40" s="6">
        <f t="shared" si="3"/>
        <v>0</v>
      </c>
      <c r="AE40" s="6">
        <f t="shared" si="4"/>
        <v>0</v>
      </c>
    </row>
    <row r="41" spans="1:31" x14ac:dyDescent="0.25">
      <c r="A41" s="68">
        <v>45717</v>
      </c>
      <c r="B41" s="25">
        <f>'Art. 9º-A'!J42</f>
        <v>106263771.2524097</v>
      </c>
      <c r="C41" s="25">
        <f>'Art. 9º-A'!K42</f>
        <v>53701552.749720603</v>
      </c>
      <c r="D41" s="25">
        <f>'Art. 9º-A'!I42</f>
        <v>159965324.0021303</v>
      </c>
      <c r="E41" s="26">
        <f>'9496'!T41</f>
        <v>116079438.29044273</v>
      </c>
      <c r="F41" s="26">
        <f>'9496'!U41</f>
        <v>0</v>
      </c>
      <c r="G41" s="26">
        <f>'9496'!V41</f>
        <v>116079438.29044273</v>
      </c>
      <c r="H41" s="47"/>
      <c r="I41" s="47"/>
      <c r="J41" s="47"/>
      <c r="K41" s="27">
        <f>'Fluxo dív. garantidas - RRF'!J41</f>
        <v>19343651.260000002</v>
      </c>
      <c r="L41" s="27">
        <f>'Fluxo dív. garantidas - RRF'!I41</f>
        <v>43862435.983333334</v>
      </c>
      <c r="M41" s="27">
        <f>'Fluxo dív. garantidas - RRF'!K41</f>
        <v>63206087.24333334</v>
      </c>
      <c r="N41" s="69">
        <f>'Contratos fora RRF'!AN41</f>
        <v>518423.74811778899</v>
      </c>
      <c r="O41" s="69">
        <f>'Contratos fora RRF'!AM41</f>
        <v>1178908.8897956489</v>
      </c>
      <c r="P41" s="28">
        <f>'Contratos fora RRF'!AO41</f>
        <v>1697332.637913439</v>
      </c>
      <c r="Q41" s="30"/>
      <c r="R41" s="30"/>
      <c r="S41" s="30"/>
      <c r="T41" s="148">
        <f>'Operação a contratar - BID prec'!B40</f>
        <v>0</v>
      </c>
      <c r="U41" s="148">
        <f>'Operação a contratar - BID prec'!C40</f>
        <v>0</v>
      </c>
      <c r="V41" s="148">
        <f>'Operação a contratar - BID prec'!D40</f>
        <v>0</v>
      </c>
      <c r="W41" s="70">
        <f t="shared" si="8"/>
        <v>242205284.5509702</v>
      </c>
      <c r="X41" s="70">
        <f t="shared" si="9"/>
        <v>98742897.622849584</v>
      </c>
      <c r="Y41" s="70">
        <f t="shared" si="10"/>
        <v>340948182.17381978</v>
      </c>
      <c r="AA41">
        <f t="shared" si="1"/>
        <v>2025</v>
      </c>
      <c r="AC41" s="6">
        <f t="shared" si="2"/>
        <v>0</v>
      </c>
      <c r="AD41" s="6">
        <f t="shared" si="3"/>
        <v>0</v>
      </c>
      <c r="AE41" s="6">
        <f t="shared" si="4"/>
        <v>0</v>
      </c>
    </row>
    <row r="42" spans="1:31" x14ac:dyDescent="0.25">
      <c r="A42" s="68">
        <v>45748</v>
      </c>
      <c r="B42" s="25">
        <f>'Art. 9º-A'!J43</f>
        <v>107497108.31305034</v>
      </c>
      <c r="C42" s="25">
        <f>'Art. 9º-A'!K43</f>
        <v>54597887.948490128</v>
      </c>
      <c r="D42" s="25">
        <f>'Art. 9º-A'!I43</f>
        <v>162094996.26154047</v>
      </c>
      <c r="E42" s="26">
        <f>'9496'!T42</f>
        <v>116277781.54207686</v>
      </c>
      <c r="F42" s="26">
        <f>'9496'!U42</f>
        <v>0</v>
      </c>
      <c r="G42" s="26">
        <f>'9496'!V42</f>
        <v>116277781.54207686</v>
      </c>
      <c r="H42" s="47"/>
      <c r="I42" s="47"/>
      <c r="J42" s="47"/>
      <c r="K42" s="27">
        <f>'Fluxo dív. garantidas - RRF'!J42</f>
        <v>5247737.8499999996</v>
      </c>
      <c r="L42" s="27">
        <f>'Fluxo dív. garantidas - RRF'!I42</f>
        <v>17124812.126666665</v>
      </c>
      <c r="M42" s="27">
        <f>'Fluxo dív. garantidas - RRF'!K42</f>
        <v>22372549.976666667</v>
      </c>
      <c r="N42" s="69">
        <f>'Contratos fora RRF'!AN42</f>
        <v>935096.45802498888</v>
      </c>
      <c r="O42" s="69">
        <f>'Contratos fora RRF'!AM42</f>
        <v>1181121.1165694201</v>
      </c>
      <c r="P42" s="28">
        <f>'Contratos fora RRF'!AO42</f>
        <v>2116217.5745944078</v>
      </c>
      <c r="Q42" s="30"/>
      <c r="R42" s="30"/>
      <c r="S42" s="30"/>
      <c r="T42" s="148">
        <f>'Operação a contratar - BID prec'!B41</f>
        <v>63444202.739726029</v>
      </c>
      <c r="U42" s="148">
        <f>'Operação a contratar - BID prec'!C41</f>
        <v>0</v>
      </c>
      <c r="V42" s="148">
        <f>'Operação a contratar - BID prec'!D41</f>
        <v>63444202.739726029</v>
      </c>
      <c r="W42" s="70">
        <f t="shared" si="8"/>
        <v>293401926.90287822</v>
      </c>
      <c r="X42" s="70">
        <f t="shared" si="9"/>
        <v>72903821.191726208</v>
      </c>
      <c r="Y42" s="70">
        <f t="shared" si="10"/>
        <v>366305748.09460443</v>
      </c>
      <c r="AA42">
        <f t="shared" si="1"/>
        <v>2025</v>
      </c>
      <c r="AC42" s="6">
        <f t="shared" si="2"/>
        <v>0</v>
      </c>
      <c r="AD42" s="6">
        <f t="shared" si="3"/>
        <v>0</v>
      </c>
      <c r="AE42" s="6">
        <f t="shared" si="4"/>
        <v>0</v>
      </c>
    </row>
    <row r="43" spans="1:31" x14ac:dyDescent="0.25">
      <c r="A43" s="68">
        <v>45778</v>
      </c>
      <c r="B43" s="25">
        <f>'Art. 9º-A'!J44</f>
        <v>108430067.05056287</v>
      </c>
      <c r="C43" s="25">
        <f>'Art. 9º-A'!K44</f>
        <v>55349017.147867039</v>
      </c>
      <c r="D43" s="25">
        <f>'Art. 9º-A'!I44</f>
        <v>163779084.19842991</v>
      </c>
      <c r="E43" s="26">
        <f>'9496'!T43</f>
        <v>116435423.60797229</v>
      </c>
      <c r="F43" s="26">
        <f>'9496'!U43</f>
        <v>0</v>
      </c>
      <c r="G43" s="26">
        <f>'9496'!V43</f>
        <v>116435423.60797229</v>
      </c>
      <c r="H43" s="47"/>
      <c r="I43" s="47"/>
      <c r="J43" s="47"/>
      <c r="K43" s="27">
        <f>'Fluxo dív. garantidas - RRF'!J43</f>
        <v>14984362.890000001</v>
      </c>
      <c r="L43" s="27">
        <f>'Fluxo dív. garantidas - RRF'!I43</f>
        <v>45832905.75666666</v>
      </c>
      <c r="M43" s="27">
        <f>'Fluxo dív. garantidas - RRF'!K43</f>
        <v>60817268.646666661</v>
      </c>
      <c r="N43" s="69">
        <f>'Contratos fora RRF'!AN43</f>
        <v>3601207.5900041726</v>
      </c>
      <c r="O43" s="69">
        <f>'Contratos fora RRF'!AM43</f>
        <v>27490509.185541555</v>
      </c>
      <c r="P43" s="28">
        <f>'Contratos fora RRF'!AO43</f>
        <v>31091716.77554578</v>
      </c>
      <c r="Q43" s="30"/>
      <c r="R43" s="30"/>
      <c r="S43" s="30"/>
      <c r="T43" s="148">
        <f>'Operação a contratar - BID prec'!B42</f>
        <v>0</v>
      </c>
      <c r="U43" s="148">
        <f>'Operação a contratar - BID prec'!C42</f>
        <v>0</v>
      </c>
      <c r="V43" s="148">
        <f>'Operação a contratar - BID prec'!D42</f>
        <v>0</v>
      </c>
      <c r="W43" s="70">
        <f t="shared" si="8"/>
        <v>243451061.13853934</v>
      </c>
      <c r="X43" s="70">
        <f t="shared" si="9"/>
        <v>128672432.09007525</v>
      </c>
      <c r="Y43" s="70">
        <f t="shared" si="10"/>
        <v>372123493.22861457</v>
      </c>
      <c r="AA43">
        <f t="shared" si="1"/>
        <v>2025</v>
      </c>
      <c r="AC43" s="6">
        <f t="shared" si="2"/>
        <v>0</v>
      </c>
      <c r="AD43" s="6">
        <f t="shared" si="3"/>
        <v>0</v>
      </c>
      <c r="AE43" s="6">
        <f t="shared" si="4"/>
        <v>0</v>
      </c>
    </row>
    <row r="44" spans="1:31" x14ac:dyDescent="0.25">
      <c r="A44" s="68">
        <v>45809</v>
      </c>
      <c r="B44" s="25">
        <f>'Art. 9º-A'!J45</f>
        <v>109648777.84754445</v>
      </c>
      <c r="C44" s="25">
        <f>'Art. 9º-A'!K45</f>
        <v>56253405.171507463</v>
      </c>
      <c r="D44" s="25">
        <f>'Art. 9º-A'!I45</f>
        <v>165902183.01905191</v>
      </c>
      <c r="E44" s="26">
        <f>'9496'!T44</f>
        <v>116722268.25720525</v>
      </c>
      <c r="F44" s="26">
        <f>'9496'!U44</f>
        <v>0</v>
      </c>
      <c r="G44" s="26">
        <f>'9496'!V44</f>
        <v>116722268.25720525</v>
      </c>
      <c r="H44" s="47"/>
      <c r="I44" s="47"/>
      <c r="J44" s="47"/>
      <c r="K44" s="27">
        <f>'Fluxo dív. garantidas - RRF'!J44</f>
        <v>5465675.7599999998</v>
      </c>
      <c r="L44" s="27">
        <f>'Fluxo dív. garantidas - RRF'!I44</f>
        <v>15971140.266666664</v>
      </c>
      <c r="M44" s="27">
        <f>'Fluxo dív. garantidas - RRF'!K44</f>
        <v>21436816.026666664</v>
      </c>
      <c r="N44" s="69">
        <f>'Contratos fora RRF'!AN44</f>
        <v>573823.67820443003</v>
      </c>
      <c r="O44" s="69">
        <f>'Contratos fora RRF'!AM44</f>
        <v>1185630.630058242</v>
      </c>
      <c r="P44" s="28">
        <f>'Contratos fora RRF'!AO44</f>
        <v>1759454.308262672</v>
      </c>
      <c r="Q44" s="30"/>
      <c r="R44" s="30"/>
      <c r="S44" s="30"/>
      <c r="T44" s="148">
        <f>'Operação a contratar - BID prec'!B43</f>
        <v>0</v>
      </c>
      <c r="U44" s="148">
        <f>'Operação a contratar - BID prec'!C43</f>
        <v>0</v>
      </c>
      <c r="V44" s="148">
        <f>'Operação a contratar - BID prec'!D43</f>
        <v>0</v>
      </c>
      <c r="W44" s="70">
        <f t="shared" si="8"/>
        <v>232410545.54295409</v>
      </c>
      <c r="X44" s="70">
        <f t="shared" si="9"/>
        <v>73410176.068232372</v>
      </c>
      <c r="Y44" s="70">
        <f t="shared" si="10"/>
        <v>305820721.61118644</v>
      </c>
      <c r="AA44">
        <f t="shared" si="1"/>
        <v>2025</v>
      </c>
      <c r="AC44" s="6">
        <f t="shared" si="2"/>
        <v>0</v>
      </c>
      <c r="AD44" s="6">
        <f t="shared" si="3"/>
        <v>0</v>
      </c>
      <c r="AE44" s="6">
        <f t="shared" si="4"/>
        <v>0</v>
      </c>
    </row>
    <row r="45" spans="1:31" x14ac:dyDescent="0.25">
      <c r="A45" s="68">
        <v>45839</v>
      </c>
      <c r="B45" s="25">
        <f>'Art. 9º-A'!J46</f>
        <v>110635657.22514138</v>
      </c>
      <c r="C45" s="25">
        <f>'Art. 9º-A'!K46</f>
        <v>57046461.215413213</v>
      </c>
      <c r="D45" s="25">
        <f>'Art. 9º-A'!I46</f>
        <v>167682118.44055459</v>
      </c>
      <c r="E45" s="26">
        <f>'9496'!T45</f>
        <v>117002034.34882987</v>
      </c>
      <c r="F45" s="26">
        <f>'9496'!U45</f>
        <v>0</v>
      </c>
      <c r="G45" s="26">
        <f>'9496'!V45</f>
        <v>117002034.34882987</v>
      </c>
      <c r="H45" s="47"/>
      <c r="I45" s="47"/>
      <c r="J45" s="47"/>
      <c r="K45" s="27">
        <f>'Fluxo dív. garantidas - RRF'!J45</f>
        <v>4960620.87</v>
      </c>
      <c r="L45" s="27">
        <f>'Fluxo dív. garantidas - RRF'!I45</f>
        <v>16321547.193333331</v>
      </c>
      <c r="M45" s="27">
        <f>'Fluxo dív. garantidas - RRF'!K45</f>
        <v>21282168.063333333</v>
      </c>
      <c r="N45" s="69">
        <f>'Contratos fora RRF'!AN45</f>
        <v>514013.56908284104</v>
      </c>
      <c r="O45" s="69">
        <f>'Contratos fora RRF'!AM45</f>
        <v>1188004.619088341</v>
      </c>
      <c r="P45" s="28">
        <f>'Contratos fora RRF'!AO45</f>
        <v>1702018.188171183</v>
      </c>
      <c r="Q45" s="30"/>
      <c r="R45" s="30"/>
      <c r="S45" s="30"/>
      <c r="T45" s="148">
        <f>'Operação a contratar - BID prec'!B44</f>
        <v>0</v>
      </c>
      <c r="U45" s="148">
        <f>'Operação a contratar - BID prec'!C44</f>
        <v>0</v>
      </c>
      <c r="V45" s="148">
        <f>'Operação a contratar - BID prec'!D44</f>
        <v>0</v>
      </c>
      <c r="W45" s="70">
        <f t="shared" si="8"/>
        <v>233112326.01305407</v>
      </c>
      <c r="X45" s="70">
        <f t="shared" si="9"/>
        <v>74556013.027834892</v>
      </c>
      <c r="Y45" s="70">
        <f t="shared" si="10"/>
        <v>307668339.04088897</v>
      </c>
      <c r="AA45">
        <f t="shared" si="1"/>
        <v>2025</v>
      </c>
      <c r="AC45" s="6">
        <f t="shared" si="2"/>
        <v>0</v>
      </c>
      <c r="AD45" s="6">
        <f t="shared" si="3"/>
        <v>0</v>
      </c>
      <c r="AE45" s="6">
        <f t="shared" si="4"/>
        <v>0</v>
      </c>
    </row>
    <row r="46" spans="1:31" x14ac:dyDescent="0.25">
      <c r="A46" s="68">
        <v>45870</v>
      </c>
      <c r="B46" s="25">
        <f>'Art. 9º-A'!J47</f>
        <v>111593417.91285513</v>
      </c>
      <c r="C46" s="25">
        <f>'Art. 9º-A'!K47</f>
        <v>57831504.974466547</v>
      </c>
      <c r="D46" s="25">
        <f>'Art. 9º-A'!I47</f>
        <v>169424922.88732168</v>
      </c>
      <c r="E46" s="26">
        <f>'9496'!T46</f>
        <v>117211751.15826717</v>
      </c>
      <c r="F46" s="26">
        <f>'9496'!U46</f>
        <v>0</v>
      </c>
      <c r="G46" s="26">
        <f>'9496'!V46</f>
        <v>117211751.15826717</v>
      </c>
      <c r="H46" s="47"/>
      <c r="I46" s="47"/>
      <c r="J46" s="47"/>
      <c r="K46" s="27">
        <f>'Fluxo dív. garantidas - RRF'!J46</f>
        <v>5189458.91</v>
      </c>
      <c r="L46" s="27">
        <f>'Fluxo dív. garantidas - RRF'!I46</f>
        <v>16183646.316666666</v>
      </c>
      <c r="M46" s="27">
        <f>'Fluxo dív. garantidas - RRF'!K46</f>
        <v>21373105.226666667</v>
      </c>
      <c r="N46" s="69">
        <f>'Contratos fora RRF'!AN46</f>
        <v>543855.13440944604</v>
      </c>
      <c r="O46" s="69">
        <f>'Contratos fora RRF'!AM46</f>
        <v>1190312.296524226</v>
      </c>
      <c r="P46" s="28">
        <f>'Contratos fora RRF'!AO46</f>
        <v>1734167.4309336729</v>
      </c>
      <c r="Q46" s="30"/>
      <c r="R46" s="30"/>
      <c r="S46" s="30"/>
      <c r="T46" s="148">
        <f>'Operação a contratar - BID prec'!B45</f>
        <v>0</v>
      </c>
      <c r="U46" s="148">
        <f>'Operação a contratar - BID prec'!C45</f>
        <v>0</v>
      </c>
      <c r="V46" s="148">
        <f>'Operação a contratar - BID prec'!D45</f>
        <v>0</v>
      </c>
      <c r="W46" s="70">
        <f t="shared" si="8"/>
        <v>234538483.11553174</v>
      </c>
      <c r="X46" s="70">
        <f t="shared" si="9"/>
        <v>75205463.587657437</v>
      </c>
      <c r="Y46" s="70">
        <f t="shared" si="10"/>
        <v>309743946.70318919</v>
      </c>
      <c r="AA46">
        <f t="shared" si="1"/>
        <v>2025</v>
      </c>
      <c r="AC46" s="6">
        <f t="shared" si="2"/>
        <v>0</v>
      </c>
      <c r="AD46" s="6">
        <f t="shared" si="3"/>
        <v>0</v>
      </c>
      <c r="AE46" s="6">
        <f t="shared" si="4"/>
        <v>0</v>
      </c>
    </row>
    <row r="47" spans="1:31" x14ac:dyDescent="0.25">
      <c r="A47" s="68">
        <v>45901</v>
      </c>
      <c r="B47" s="25">
        <f>'Art. 9º-A'!J48</f>
        <v>112642459.86748965</v>
      </c>
      <c r="C47" s="25">
        <f>'Art. 9º-A'!K48</f>
        <v>58671089.225869164</v>
      </c>
      <c r="D47" s="25">
        <f>'Art. 9º-A'!I48</f>
        <v>171313549.09335881</v>
      </c>
      <c r="E47" s="26">
        <f>'9496'!T47</f>
        <v>117657130.29982956</v>
      </c>
      <c r="F47" s="26">
        <f>'9496'!U47</f>
        <v>0</v>
      </c>
      <c r="G47" s="26">
        <f>'9496'!V47</f>
        <v>117657130.29982956</v>
      </c>
      <c r="H47" s="47"/>
      <c r="I47" s="47"/>
      <c r="J47" s="47"/>
      <c r="K47" s="27">
        <f>'Fluxo dív. garantidas - RRF'!J47</f>
        <v>19068630.579999998</v>
      </c>
      <c r="L47" s="27">
        <f>'Fluxo dív. garantidas - RRF'!I47</f>
        <v>43277967.626666665</v>
      </c>
      <c r="M47" s="27">
        <f>'Fluxo dív. garantidas - RRF'!K47</f>
        <v>62346598.206666663</v>
      </c>
      <c r="N47" s="69">
        <f>'Contratos fora RRF'!AN47</f>
        <v>536942.30855888803</v>
      </c>
      <c r="O47" s="69">
        <f>'Contratos fora RRF'!AM47</f>
        <v>1192677.7570055251</v>
      </c>
      <c r="P47" s="28">
        <f>'Contratos fora RRF'!AO47</f>
        <v>1729620.0655644131</v>
      </c>
      <c r="Q47" s="30"/>
      <c r="R47" s="30"/>
      <c r="S47" s="30"/>
      <c r="T47" s="148">
        <f>'Operação a contratar - BID prec'!B46</f>
        <v>0</v>
      </c>
      <c r="U47" s="148">
        <f>'Operação a contratar - BID prec'!C46</f>
        <v>0</v>
      </c>
      <c r="V47" s="148">
        <f>'Operação a contratar - BID prec'!D46</f>
        <v>0</v>
      </c>
      <c r="W47" s="70">
        <f t="shared" si="8"/>
        <v>249905163.0558781</v>
      </c>
      <c r="X47" s="70">
        <f t="shared" si="9"/>
        <v>103141734.60954136</v>
      </c>
      <c r="Y47" s="70">
        <f t="shared" si="10"/>
        <v>353046897.66541946</v>
      </c>
      <c r="AA47">
        <f t="shared" si="1"/>
        <v>2025</v>
      </c>
      <c r="AC47" s="6">
        <f t="shared" si="2"/>
        <v>0</v>
      </c>
      <c r="AD47" s="6">
        <f t="shared" si="3"/>
        <v>0</v>
      </c>
      <c r="AE47" s="6">
        <f t="shared" si="4"/>
        <v>0</v>
      </c>
    </row>
    <row r="48" spans="1:31" x14ac:dyDescent="0.25">
      <c r="A48" s="68">
        <v>45931</v>
      </c>
      <c r="B48" s="25">
        <f>'Art. 9º-A'!J49</f>
        <v>113907151.51063737</v>
      </c>
      <c r="C48" s="25">
        <f>'Art. 9º-A'!K49</f>
        <v>59631115.906198531</v>
      </c>
      <c r="D48" s="25">
        <f>'Art. 9º-A'!I49</f>
        <v>173538267.4168359</v>
      </c>
      <c r="E48" s="26">
        <f>'9496'!T48</f>
        <v>117847393.12510362</v>
      </c>
      <c r="F48" s="26">
        <f>'9496'!U48</f>
        <v>0</v>
      </c>
      <c r="G48" s="26">
        <f>'9496'!V48</f>
        <v>117847393.12510362</v>
      </c>
      <c r="H48" s="47"/>
      <c r="I48" s="47"/>
      <c r="J48" s="47"/>
      <c r="K48" s="27">
        <f>'Fluxo dív. garantidas - RRF'!J48</f>
        <v>4880090.8499999996</v>
      </c>
      <c r="L48" s="27">
        <f>'Fluxo dív. garantidas - RRF'!I48</f>
        <v>16417344.499999998</v>
      </c>
      <c r="M48" s="27">
        <f>'Fluxo dív. garantidas - RRF'!K48</f>
        <v>21297435.349999998</v>
      </c>
      <c r="N48" s="69">
        <f>'Contratos fora RRF'!AN48</f>
        <v>820980.49831343</v>
      </c>
      <c r="O48" s="69">
        <f>'Contratos fora RRF'!AM48</f>
        <v>1195097.1163822729</v>
      </c>
      <c r="P48" s="28">
        <f>'Contratos fora RRF'!AO48</f>
        <v>2016077.6146957031</v>
      </c>
      <c r="Q48" s="30"/>
      <c r="R48" s="30"/>
      <c r="S48" s="30"/>
      <c r="T48" s="148">
        <f>'Operação a contratar - BID prec'!B47</f>
        <v>63792797.260273971</v>
      </c>
      <c r="U48" s="148">
        <f>'Operação a contratar - BID prec'!C47</f>
        <v>0</v>
      </c>
      <c r="V48" s="148">
        <f>'Operação a contratar - BID prec'!D47</f>
        <v>63792797.260273971</v>
      </c>
      <c r="W48" s="70">
        <f t="shared" si="8"/>
        <v>301248413.24432838</v>
      </c>
      <c r="X48" s="70">
        <f t="shared" si="9"/>
        <v>77243557.522580802</v>
      </c>
      <c r="Y48" s="70">
        <f t="shared" si="10"/>
        <v>378491970.76690918</v>
      </c>
      <c r="AA48">
        <f t="shared" si="1"/>
        <v>2025</v>
      </c>
      <c r="AC48" s="6">
        <f t="shared" si="2"/>
        <v>0</v>
      </c>
      <c r="AD48" s="6">
        <f t="shared" si="3"/>
        <v>0</v>
      </c>
      <c r="AE48" s="6">
        <f t="shared" si="4"/>
        <v>0</v>
      </c>
    </row>
    <row r="49" spans="1:31" x14ac:dyDescent="0.25">
      <c r="A49" s="68">
        <v>45962</v>
      </c>
      <c r="B49" s="25">
        <f>'Art. 9º-A'!J50</f>
        <v>114929907.79239161</v>
      </c>
      <c r="C49" s="25">
        <f>'Art. 9º-A'!K50</f>
        <v>60472616.41441007</v>
      </c>
      <c r="D49" s="25">
        <f>'Art. 9º-A'!I50</f>
        <v>175402524.20680168</v>
      </c>
      <c r="E49" s="26">
        <f>'9496'!T49</f>
        <v>118203107.16757245</v>
      </c>
      <c r="F49" s="26">
        <f>'9496'!U49</f>
        <v>0</v>
      </c>
      <c r="G49" s="26">
        <f>'9496'!V49</f>
        <v>118203107.16757245</v>
      </c>
      <c r="H49" s="47"/>
      <c r="I49" s="47"/>
      <c r="J49" s="47"/>
      <c r="K49" s="27">
        <f>'Fluxo dív. garantidas - RRF'!J49</f>
        <v>14683526.34</v>
      </c>
      <c r="L49" s="27">
        <f>'Fluxo dív. garantidas - RRF'!I49</f>
        <v>45258430.346666664</v>
      </c>
      <c r="M49" s="27">
        <f>'Fluxo dív. garantidas - RRF'!K49</f>
        <v>59941956.686666667</v>
      </c>
      <c r="N49" s="69">
        <f>'Contratos fora RRF'!AN49</f>
        <v>3576050.6827536072</v>
      </c>
      <c r="O49" s="69">
        <f>'Contratos fora RRF'!AM49</f>
        <v>28163893.114883967</v>
      </c>
      <c r="P49" s="28">
        <f>'Contratos fora RRF'!AO49</f>
        <v>31739943.797637552</v>
      </c>
      <c r="Q49" s="30"/>
      <c r="R49" s="30"/>
      <c r="S49" s="30"/>
      <c r="T49" s="148">
        <f>'Operação a contratar - BID prec'!B48</f>
        <v>0</v>
      </c>
      <c r="U49" s="148">
        <f>'Operação a contratar - BID prec'!C48</f>
        <v>0</v>
      </c>
      <c r="V49" s="148">
        <f>'Operação a contratar - BID prec'!D48</f>
        <v>0</v>
      </c>
      <c r="W49" s="70">
        <f t="shared" si="8"/>
        <v>251392591.98271766</v>
      </c>
      <c r="X49" s="70">
        <f t="shared" si="9"/>
        <v>133894939.87596069</v>
      </c>
      <c r="Y49" s="70">
        <f t="shared" si="10"/>
        <v>385287531.85867834</v>
      </c>
      <c r="AA49">
        <f t="shared" si="1"/>
        <v>2025</v>
      </c>
      <c r="AC49" s="6">
        <f t="shared" si="2"/>
        <v>0</v>
      </c>
      <c r="AD49" s="6">
        <f t="shared" si="3"/>
        <v>0</v>
      </c>
      <c r="AE49" s="6">
        <f t="shared" si="4"/>
        <v>0</v>
      </c>
    </row>
    <row r="50" spans="1:31" x14ac:dyDescent="0.25">
      <c r="A50" s="68">
        <v>45992</v>
      </c>
      <c r="B50" s="25">
        <f>'Art. 9º-A'!J51</f>
        <v>116243218.84968491</v>
      </c>
      <c r="C50" s="25">
        <f>'Art. 9º-A'!K51</f>
        <v>61475340.993920639</v>
      </c>
      <c r="D50" s="25">
        <f>'Art. 9º-A'!I51</f>
        <v>177718559.84360555</v>
      </c>
      <c r="E50" s="26">
        <f>'9496'!T50</f>
        <v>118548021.00266953</v>
      </c>
      <c r="F50" s="26">
        <f>'9496'!U50</f>
        <v>0</v>
      </c>
      <c r="G50" s="26">
        <f>'9496'!V50</f>
        <v>118548021.00266953</v>
      </c>
      <c r="H50" s="47"/>
      <c r="I50" s="47"/>
      <c r="J50" s="47"/>
      <c r="K50" s="27">
        <f>'Fluxo dív. garantidas - RRF'!J50</f>
        <v>4497426.1500000004</v>
      </c>
      <c r="L50" s="27">
        <f>'Fluxo dív. garantidas - RRF'!I50</f>
        <v>16700885.51</v>
      </c>
      <c r="M50" s="27">
        <f>'Fluxo dív. garantidas - RRF'!K50</f>
        <v>21198311.66</v>
      </c>
      <c r="N50" s="69">
        <f>'Contratos fora RRF'!AN50</f>
        <v>468186.58735637699</v>
      </c>
      <c r="O50" s="69">
        <f>'Contratos fora RRF'!AM50</f>
        <v>1199807.9325651391</v>
      </c>
      <c r="P50" s="28">
        <f>'Contratos fora RRF'!AO50</f>
        <v>1667994.5199215179</v>
      </c>
      <c r="Q50" s="30"/>
      <c r="R50" s="30"/>
      <c r="S50" s="30"/>
      <c r="T50" s="148">
        <f>'Operação a contratar - BID prec'!B49</f>
        <v>0</v>
      </c>
      <c r="U50" s="148">
        <f>'Operação a contratar - BID prec'!C49</f>
        <v>0</v>
      </c>
      <c r="V50" s="148">
        <f>'Operação a contratar - BID prec'!D49</f>
        <v>0</v>
      </c>
      <c r="W50" s="70">
        <f t="shared" si="8"/>
        <v>239756852.58971083</v>
      </c>
      <c r="X50" s="70">
        <f t="shared" si="9"/>
        <v>79376034.436485782</v>
      </c>
      <c r="Y50" s="70">
        <f t="shared" si="10"/>
        <v>319132887.0261966</v>
      </c>
      <c r="AA50">
        <f t="shared" si="1"/>
        <v>2025</v>
      </c>
      <c r="AC50" s="6">
        <f t="shared" si="2"/>
        <v>0</v>
      </c>
      <c r="AD50" s="6">
        <f t="shared" si="3"/>
        <v>0</v>
      </c>
      <c r="AE50" s="6">
        <f t="shared" si="4"/>
        <v>0</v>
      </c>
    </row>
    <row r="51" spans="1:31" x14ac:dyDescent="0.25">
      <c r="A51" s="68">
        <v>46023</v>
      </c>
      <c r="B51" s="25">
        <f>'Art. 9º-A'!J52</f>
        <v>117207399.39148556</v>
      </c>
      <c r="C51" s="25">
        <f>'Art. 9º-A'!K52</f>
        <v>62301694.028840676</v>
      </c>
      <c r="D51" s="25">
        <f>'Art. 9º-A'!I52</f>
        <v>179509093.42032623</v>
      </c>
      <c r="E51" s="26">
        <f>'9496'!T51</f>
        <v>158267875.66144094</v>
      </c>
      <c r="F51" s="26">
        <f>'9496'!U51</f>
        <v>0</v>
      </c>
      <c r="G51" s="26">
        <f>'9496'!V51</f>
        <v>158267875.66144094</v>
      </c>
      <c r="H51" s="47"/>
      <c r="I51" s="47"/>
      <c r="J51" s="47"/>
      <c r="K51" s="27">
        <f>'Fluxo dív. garantidas - RRF'!J51</f>
        <v>4827466.18</v>
      </c>
      <c r="L51" s="27">
        <f>'Fluxo dív. garantidas - RRF'!I51</f>
        <v>23601972.775555555</v>
      </c>
      <c r="M51" s="27">
        <f>'Fluxo dív. garantidas - RRF'!K51</f>
        <v>28429438.955555554</v>
      </c>
      <c r="N51" s="69">
        <f>'Contratos fora RRF'!AN51</f>
        <v>511807.15483322606</v>
      </c>
      <c r="O51" s="69">
        <f>'Contratos fora RRF'!AM51</f>
        <v>1202196.741671179</v>
      </c>
      <c r="P51" s="28">
        <f>'Contratos fora RRF'!AO51</f>
        <v>1714003.896504405</v>
      </c>
      <c r="Q51" s="30"/>
      <c r="R51" s="30"/>
      <c r="S51" s="30"/>
      <c r="T51" s="148">
        <f>'Operação a contratar - BID prec'!B50</f>
        <v>0</v>
      </c>
      <c r="U51" s="148">
        <f>'Operação a contratar - BID prec'!C50</f>
        <v>0</v>
      </c>
      <c r="V51" s="148">
        <f>'Operação a contratar - BID prec'!D50</f>
        <v>0</v>
      </c>
      <c r="W51" s="70">
        <f t="shared" si="8"/>
        <v>280814548.38775969</v>
      </c>
      <c r="X51" s="70">
        <f t="shared" si="9"/>
        <v>87105863.546067417</v>
      </c>
      <c r="Y51" s="70">
        <f t="shared" si="10"/>
        <v>367920411.9338271</v>
      </c>
      <c r="AA51">
        <f t="shared" si="1"/>
        <v>2026</v>
      </c>
      <c r="AC51" s="6">
        <f t="shared" si="2"/>
        <v>0</v>
      </c>
      <c r="AD51" s="6">
        <f t="shared" si="3"/>
        <v>0</v>
      </c>
      <c r="AE51" s="6">
        <f t="shared" si="4"/>
        <v>0</v>
      </c>
    </row>
    <row r="52" spans="1:31" x14ac:dyDescent="0.25">
      <c r="A52" s="68">
        <v>46054</v>
      </c>
      <c r="B52" s="25">
        <f>'Art. 9º-A'!J53</f>
        <v>118079977.1900278</v>
      </c>
      <c r="C52" s="25">
        <f>'Art. 9º-A'!K53</f>
        <v>63086510.850867748</v>
      </c>
      <c r="D52" s="25">
        <f>'Art. 9º-A'!I53</f>
        <v>181166488.04089555</v>
      </c>
      <c r="E52" s="26">
        <f>'9496'!T52</f>
        <v>158783228.8234356</v>
      </c>
      <c r="F52" s="26">
        <f>'9496'!U52</f>
        <v>0</v>
      </c>
      <c r="G52" s="26">
        <f>'9496'!V52</f>
        <v>158783228.8234356</v>
      </c>
      <c r="H52" s="47"/>
      <c r="I52" s="47"/>
      <c r="J52" s="47"/>
      <c r="K52" s="27">
        <f>'Fluxo dív. garantidas - RRF'!J52</f>
        <v>5108375.7699999996</v>
      </c>
      <c r="L52" s="27">
        <f>'Fluxo dív. garantidas - RRF'!I52</f>
        <v>23466202.745555557</v>
      </c>
      <c r="M52" s="27">
        <f>'Fluxo dív. garantidas - RRF'!K52</f>
        <v>28574578.515555557</v>
      </c>
      <c r="N52" s="69">
        <f>'Contratos fora RRF'!AN52</f>
        <v>554175.05739841005</v>
      </c>
      <c r="O52" s="69">
        <f>'Contratos fora RRF'!AM52</f>
        <v>1204470.133753476</v>
      </c>
      <c r="P52" s="28">
        <f>'Contratos fora RRF'!AO52</f>
        <v>1758645.1911518849</v>
      </c>
      <c r="Q52" s="30"/>
      <c r="R52" s="30"/>
      <c r="S52" s="30"/>
      <c r="T52" s="148">
        <f>'Operação a contratar - BID prec'!B51</f>
        <v>0</v>
      </c>
      <c r="U52" s="148">
        <f>'Operação a contratar - BID prec'!C51</f>
        <v>0</v>
      </c>
      <c r="V52" s="148">
        <f>'Operação a contratar - BID prec'!D51</f>
        <v>0</v>
      </c>
      <c r="W52" s="70">
        <f t="shared" si="8"/>
        <v>282525756.8408618</v>
      </c>
      <c r="X52" s="70">
        <f t="shared" si="9"/>
        <v>87757183.730176777</v>
      </c>
      <c r="Y52" s="70">
        <f t="shared" si="10"/>
        <v>370282940.5710386</v>
      </c>
      <c r="AA52">
        <f t="shared" si="1"/>
        <v>2026</v>
      </c>
      <c r="AC52" s="6">
        <f t="shared" si="2"/>
        <v>0</v>
      </c>
      <c r="AD52" s="6">
        <f t="shared" si="3"/>
        <v>0</v>
      </c>
      <c r="AE52" s="6">
        <f t="shared" si="4"/>
        <v>0</v>
      </c>
    </row>
    <row r="53" spans="1:31" x14ac:dyDescent="0.25">
      <c r="A53" s="68">
        <v>46082</v>
      </c>
      <c r="B53" s="25">
        <f>'Art. 9º-A'!J54</f>
        <v>118923112.17481536</v>
      </c>
      <c r="C53" s="25">
        <f>'Art. 9º-A'!K54</f>
        <v>63862494.499774486</v>
      </c>
      <c r="D53" s="25">
        <f>'Art. 9º-A'!I54</f>
        <v>182785606.67458984</v>
      </c>
      <c r="E53" s="26">
        <f>'9496'!T53</f>
        <v>159083482.66759655</v>
      </c>
      <c r="F53" s="26">
        <f>'9496'!U53</f>
        <v>0</v>
      </c>
      <c r="G53" s="26">
        <f>'9496'!V53</f>
        <v>159083482.66759655</v>
      </c>
      <c r="H53" s="47"/>
      <c r="I53" s="47"/>
      <c r="J53" s="47"/>
      <c r="K53" s="27">
        <f>'Fluxo dív. garantidas - RRF'!J53</f>
        <v>17137412.289999999</v>
      </c>
      <c r="L53" s="27">
        <f>'Fluxo dív. garantidas - RRF'!I53</f>
        <v>75427060.75888887</v>
      </c>
      <c r="M53" s="27">
        <f>'Fluxo dív. garantidas - RRF'!K53</f>
        <v>92564473.048888877</v>
      </c>
      <c r="N53" s="69">
        <f>'Contratos fora RRF'!AN53</f>
        <v>418614.98124840902</v>
      </c>
      <c r="O53" s="69">
        <f>'Contratos fora RRF'!AM53</f>
        <v>1206927.761619291</v>
      </c>
      <c r="P53" s="28">
        <f>'Contratos fora RRF'!AO53</f>
        <v>1625542.7428676998</v>
      </c>
      <c r="Q53" s="30"/>
      <c r="R53" s="30"/>
      <c r="S53" s="30"/>
      <c r="T53" s="148">
        <f>'Operação a contratar - BID prec'!B52</f>
        <v>0</v>
      </c>
      <c r="U53" s="148">
        <f>'Operação a contratar - BID prec'!C52</f>
        <v>0</v>
      </c>
      <c r="V53" s="148">
        <f>'Operação a contratar - BID prec'!D52</f>
        <v>0</v>
      </c>
      <c r="W53" s="70">
        <f t="shared" si="8"/>
        <v>295562622.11366034</v>
      </c>
      <c r="X53" s="70">
        <f t="shared" si="9"/>
        <v>140496483.02028263</v>
      </c>
      <c r="Y53" s="70">
        <f t="shared" si="10"/>
        <v>436059105.13394296</v>
      </c>
      <c r="AA53">
        <f t="shared" si="1"/>
        <v>2026</v>
      </c>
      <c r="AC53" s="6">
        <f t="shared" si="2"/>
        <v>0</v>
      </c>
      <c r="AD53" s="6">
        <f t="shared" si="3"/>
        <v>0</v>
      </c>
      <c r="AE53" s="6">
        <f t="shared" si="4"/>
        <v>0</v>
      </c>
    </row>
    <row r="54" spans="1:31" x14ac:dyDescent="0.25">
      <c r="A54" s="68">
        <v>46113</v>
      </c>
      <c r="B54" s="25">
        <f>'Art. 9º-A'!J55</f>
        <v>119937754.65697712</v>
      </c>
      <c r="C54" s="25">
        <f>'Art. 9º-A'!K55</f>
        <v>64737937.739236921</v>
      </c>
      <c r="D54" s="25">
        <f>'Art. 9º-A'!I55</f>
        <v>184675692.39621404</v>
      </c>
      <c r="E54" s="26">
        <f>'9496'!T54</f>
        <v>159227051.23822168</v>
      </c>
      <c r="F54" s="26">
        <f>'9496'!U54</f>
        <v>0</v>
      </c>
      <c r="G54" s="26">
        <f>'9496'!V54</f>
        <v>159227051.23822168</v>
      </c>
      <c r="H54" s="47"/>
      <c r="I54" s="47"/>
      <c r="J54" s="47"/>
      <c r="K54" s="27">
        <f>'Fluxo dív. garantidas - RRF'!J54</f>
        <v>4496361.82</v>
      </c>
      <c r="L54" s="27">
        <f>'Fluxo dív. garantidas - RRF'!I54</f>
        <v>28821747.575555556</v>
      </c>
      <c r="M54" s="27">
        <f>'Fluxo dív. garantidas - RRF'!K54</f>
        <v>33318109.395555556</v>
      </c>
      <c r="N54" s="69">
        <f>'Contratos fora RRF'!AN54</f>
        <v>699171.67476230196</v>
      </c>
      <c r="O54" s="69">
        <f>'Contratos fora RRF'!AM54</f>
        <v>2048357.1650562931</v>
      </c>
      <c r="P54" s="28">
        <f>'Contratos fora RRF'!AO54</f>
        <v>2747528.839818595</v>
      </c>
      <c r="Q54" s="30"/>
      <c r="R54" s="30"/>
      <c r="S54" s="30"/>
      <c r="T54" s="148">
        <f>'Operação a contratar - BID prec'!B53</f>
        <v>63444202.739726029</v>
      </c>
      <c r="U54" s="148">
        <f>'Operação a contratar - BID prec'!C53</f>
        <v>0</v>
      </c>
      <c r="V54" s="148">
        <f>'Operação a contratar - BID prec'!D53</f>
        <v>63444202.739726029</v>
      </c>
      <c r="W54" s="70">
        <f t="shared" si="8"/>
        <v>347804542.12968713</v>
      </c>
      <c r="X54" s="70">
        <f t="shared" si="9"/>
        <v>95608042.479848772</v>
      </c>
      <c r="Y54" s="70">
        <f t="shared" si="10"/>
        <v>443412584.60953593</v>
      </c>
      <c r="AA54">
        <f t="shared" si="1"/>
        <v>2026</v>
      </c>
      <c r="AC54" s="6">
        <f t="shared" si="2"/>
        <v>0</v>
      </c>
      <c r="AD54" s="6">
        <f t="shared" si="3"/>
        <v>0</v>
      </c>
      <c r="AE54" s="6">
        <f t="shared" si="4"/>
        <v>0</v>
      </c>
    </row>
    <row r="55" spans="1:31" x14ac:dyDescent="0.25">
      <c r="A55" s="68">
        <v>46143</v>
      </c>
      <c r="B55" s="25">
        <f>'Art. 9º-A'!J56</f>
        <v>120833485.77199212</v>
      </c>
      <c r="C55" s="25">
        <f>'Art. 9º-A'!K56</f>
        <v>65556775.164211631</v>
      </c>
      <c r="D55" s="25">
        <f>'Art. 9º-A'!I56</f>
        <v>186390260.93620375</v>
      </c>
      <c r="E55" s="26">
        <f>'9496'!T55</f>
        <v>159774537.83026049</v>
      </c>
      <c r="F55" s="26">
        <f>'9496'!U55</f>
        <v>0</v>
      </c>
      <c r="G55" s="26">
        <f>'9496'!V55</f>
        <v>159774537.83026049</v>
      </c>
      <c r="H55" s="47"/>
      <c r="I55" s="47"/>
      <c r="J55" s="47"/>
      <c r="K55" s="27">
        <f>'Fluxo dív. garantidas - RRF'!J55</f>
        <v>13259849.189999999</v>
      </c>
      <c r="L55" s="27">
        <f>'Fluxo dív. garantidas - RRF'!I55</f>
        <v>71361049.058888882</v>
      </c>
      <c r="M55" s="27">
        <f>'Fluxo dív. garantidas - RRF'!K55</f>
        <v>84620898.24888888</v>
      </c>
      <c r="N55" s="69">
        <f>'Contratos fora RRF'!AN55</f>
        <v>3317666.4121066211</v>
      </c>
      <c r="O55" s="69">
        <f>'Contratos fora RRF'!AM55</f>
        <v>28862216.733472981</v>
      </c>
      <c r="P55" s="28">
        <f>'Contratos fora RRF'!AO55</f>
        <v>32179883.145579662</v>
      </c>
      <c r="Q55" s="30"/>
      <c r="R55" s="30"/>
      <c r="S55" s="30"/>
      <c r="T55" s="148">
        <f>'Operação a contratar - BID prec'!B54</f>
        <v>0</v>
      </c>
      <c r="U55" s="148">
        <f>'Operação a contratar - BID prec'!C54</f>
        <v>0</v>
      </c>
      <c r="V55" s="148">
        <f>'Operação a contratar - BID prec'!D54</f>
        <v>0</v>
      </c>
      <c r="W55" s="70">
        <f t="shared" si="8"/>
        <v>297185539.20435923</v>
      </c>
      <c r="X55" s="70">
        <f t="shared" si="9"/>
        <v>165780040.95657349</v>
      </c>
      <c r="Y55" s="70">
        <f t="shared" si="10"/>
        <v>462965580.16093272</v>
      </c>
      <c r="AA55">
        <f t="shared" si="1"/>
        <v>2026</v>
      </c>
      <c r="AC55" s="6">
        <f t="shared" si="2"/>
        <v>0</v>
      </c>
      <c r="AD55" s="6">
        <f t="shared" si="3"/>
        <v>0</v>
      </c>
      <c r="AE55" s="6">
        <f t="shared" si="4"/>
        <v>0</v>
      </c>
    </row>
    <row r="56" spans="1:31" x14ac:dyDescent="0.25">
      <c r="A56" s="68">
        <v>46174</v>
      </c>
      <c r="B56" s="25">
        <f>'Art. 9º-A'!J57</f>
        <v>121880045.15937951</v>
      </c>
      <c r="C56" s="25">
        <f>'Art. 9º-A'!K57</f>
        <v>66465188.464272588</v>
      </c>
      <c r="D56" s="25">
        <f>'Art. 9º-A'!I57</f>
        <v>188345233.6236521</v>
      </c>
      <c r="E56" s="26">
        <f>'9496'!T56</f>
        <v>160047542.26436442</v>
      </c>
      <c r="F56" s="26">
        <f>'9496'!U56</f>
        <v>0</v>
      </c>
      <c r="G56" s="26">
        <f>'9496'!V56</f>
        <v>160047542.26436442</v>
      </c>
      <c r="H56" s="47"/>
      <c r="I56" s="47"/>
      <c r="J56" s="47"/>
      <c r="K56" s="27">
        <f>'Fluxo dív. garantidas - RRF'!J56</f>
        <v>4450425.25</v>
      </c>
      <c r="L56" s="27">
        <f>'Fluxo dív. garantidas - RRF'!I56</f>
        <v>27502798.949999999</v>
      </c>
      <c r="M56" s="27">
        <f>'Fluxo dív. garantidas - RRF'!K56</f>
        <v>31953224.199999999</v>
      </c>
      <c r="N56" s="69">
        <f>'Contratos fora RRF'!AN56</f>
        <v>479928.92174667603</v>
      </c>
      <c r="O56" s="69">
        <f>'Contratos fora RRF'!AM56</f>
        <v>1214184.5722558638</v>
      </c>
      <c r="P56" s="28">
        <f>'Contratos fora RRF'!AO56</f>
        <v>1694113.4940025411</v>
      </c>
      <c r="Q56" s="30"/>
      <c r="R56" s="30"/>
      <c r="S56" s="30"/>
      <c r="T56" s="148">
        <f>'Operação a contratar - BID prec'!B55</f>
        <v>0</v>
      </c>
      <c r="U56" s="148">
        <f>'Operação a contratar - BID prec'!C55</f>
        <v>0</v>
      </c>
      <c r="V56" s="148">
        <f>'Operação a contratar - BID prec'!D55</f>
        <v>0</v>
      </c>
      <c r="W56" s="70">
        <f t="shared" si="8"/>
        <v>286857941.59549063</v>
      </c>
      <c r="X56" s="70">
        <f t="shared" si="9"/>
        <v>95182171.986528456</v>
      </c>
      <c r="Y56" s="70">
        <f t="shared" si="10"/>
        <v>382040113.58201909</v>
      </c>
      <c r="AA56">
        <f t="shared" si="1"/>
        <v>2026</v>
      </c>
      <c r="AC56" s="6">
        <f t="shared" si="2"/>
        <v>0</v>
      </c>
      <c r="AD56" s="6">
        <f t="shared" si="3"/>
        <v>0</v>
      </c>
      <c r="AE56" s="6">
        <f t="shared" si="4"/>
        <v>0</v>
      </c>
    </row>
    <row r="57" spans="1:31" x14ac:dyDescent="0.25">
      <c r="A57" s="68">
        <v>46204</v>
      </c>
      <c r="B57" s="25">
        <f>'Art. 9º-A'!J58</f>
        <v>122707287.06048292</v>
      </c>
      <c r="C57" s="25">
        <f>'Art. 9º-A'!K58</f>
        <v>67261631.573560923</v>
      </c>
      <c r="D57" s="25">
        <f>'Art. 9º-A'!I58</f>
        <v>189968918.63404384</v>
      </c>
      <c r="E57" s="26">
        <f>'9496'!T57</f>
        <v>160347828.17053574</v>
      </c>
      <c r="F57" s="26">
        <f>'9496'!U57</f>
        <v>0</v>
      </c>
      <c r="G57" s="26">
        <f>'9496'!V57</f>
        <v>160347828.17053574</v>
      </c>
      <c r="H57" s="47"/>
      <c r="I57" s="47"/>
      <c r="J57" s="47"/>
      <c r="K57" s="27">
        <f>'Fluxo dív. garantidas - RRF'!J57</f>
        <v>4247647.41</v>
      </c>
      <c r="L57" s="27">
        <f>'Fluxo dív. garantidas - RRF'!I57</f>
        <v>27638414.336666662</v>
      </c>
      <c r="M57" s="27">
        <f>'Fluxo dív. garantidas - RRF'!K57</f>
        <v>31886061.746666662</v>
      </c>
      <c r="N57" s="69">
        <f>'Contratos fora RRF'!AN57</f>
        <v>459218.36428961501</v>
      </c>
      <c r="O57" s="69">
        <f>'Contratos fora RRF'!AM57</f>
        <v>1216762.8287755172</v>
      </c>
      <c r="P57" s="28">
        <f>'Contratos fora RRF'!AO57</f>
        <v>1675981.1930651329</v>
      </c>
      <c r="Q57" s="30"/>
      <c r="R57" s="30"/>
      <c r="S57" s="30"/>
      <c r="T57" s="148">
        <f>'Operação a contratar - BID prec'!B56</f>
        <v>0</v>
      </c>
      <c r="U57" s="148">
        <f>'Operação a contratar - BID prec'!C56</f>
        <v>0</v>
      </c>
      <c r="V57" s="148">
        <f>'Operação a contratar - BID prec'!D56</f>
        <v>0</v>
      </c>
      <c r="W57" s="70">
        <f t="shared" si="8"/>
        <v>287761981.00530833</v>
      </c>
      <c r="X57" s="70">
        <f t="shared" si="9"/>
        <v>96116808.739003107</v>
      </c>
      <c r="Y57" s="70">
        <f t="shared" si="10"/>
        <v>383878789.74431145</v>
      </c>
      <c r="AA57">
        <f t="shared" si="1"/>
        <v>2026</v>
      </c>
      <c r="AC57" s="6">
        <f t="shared" si="2"/>
        <v>0</v>
      </c>
      <c r="AD57" s="6">
        <f t="shared" si="3"/>
        <v>0</v>
      </c>
      <c r="AE57" s="6">
        <f t="shared" si="4"/>
        <v>0</v>
      </c>
    </row>
    <row r="58" spans="1:31" x14ac:dyDescent="0.25">
      <c r="A58" s="68">
        <v>46235</v>
      </c>
      <c r="B58" s="25">
        <f>'Art. 9º-A'!J59</f>
        <v>123567602.60215157</v>
      </c>
      <c r="C58" s="25">
        <f>'Art. 9º-A'!K59</f>
        <v>68083387.344316244</v>
      </c>
      <c r="D58" s="25">
        <f>'Art. 9º-A'!I59</f>
        <v>191650989.94646782</v>
      </c>
      <c r="E58" s="26">
        <f>'9496'!T58</f>
        <v>160759073.93490207</v>
      </c>
      <c r="F58" s="26">
        <f>'9496'!U58</f>
        <v>0</v>
      </c>
      <c r="G58" s="26">
        <f>'9496'!V58</f>
        <v>160759073.93490207</v>
      </c>
      <c r="H58" s="47"/>
      <c r="I58" s="47"/>
      <c r="J58" s="47"/>
      <c r="K58" s="27">
        <f>'Fluxo dív. garantidas - RRF'!J58</f>
        <v>4550439.1500000004</v>
      </c>
      <c r="L58" s="27">
        <f>'Fluxo dív. garantidas - RRF'!I58</f>
        <v>27493097.645555556</v>
      </c>
      <c r="M58" s="27">
        <f>'Fluxo dív. garantidas - RRF'!K58</f>
        <v>32043536.795555558</v>
      </c>
      <c r="N58" s="69">
        <f>'Contratos fora RRF'!AN58</f>
        <v>498132.60191748699</v>
      </c>
      <c r="O58" s="69">
        <f>'Contratos fora RRF'!AM58</f>
        <v>1219270.092087867</v>
      </c>
      <c r="P58" s="28">
        <f>'Contratos fora RRF'!AO58</f>
        <v>1717402.6940053538</v>
      </c>
      <c r="Q58" s="30"/>
      <c r="R58" s="30"/>
      <c r="S58" s="30"/>
      <c r="T58" s="148">
        <f>'Operação a contratar - BID prec'!B57</f>
        <v>0</v>
      </c>
      <c r="U58" s="148">
        <f>'Operação a contratar - BID prec'!C57</f>
        <v>0</v>
      </c>
      <c r="V58" s="148">
        <f>'Operação a contratar - BID prec'!D57</f>
        <v>0</v>
      </c>
      <c r="W58" s="70">
        <f t="shared" si="8"/>
        <v>289375248.28897113</v>
      </c>
      <c r="X58" s="70">
        <f t="shared" si="9"/>
        <v>96795755.081959665</v>
      </c>
      <c r="Y58" s="70">
        <f t="shared" si="10"/>
        <v>386171003.37093079</v>
      </c>
      <c r="AA58">
        <f t="shared" si="1"/>
        <v>2026</v>
      </c>
      <c r="AC58" s="6">
        <f t="shared" si="2"/>
        <v>0</v>
      </c>
      <c r="AD58" s="6">
        <f t="shared" si="3"/>
        <v>0</v>
      </c>
      <c r="AE58" s="6">
        <f t="shared" si="4"/>
        <v>0</v>
      </c>
    </row>
    <row r="59" spans="1:31" x14ac:dyDescent="0.25">
      <c r="A59" s="68">
        <v>46266</v>
      </c>
      <c r="B59" s="25">
        <f>'Art. 9º-A'!J60</f>
        <v>124495913.298011</v>
      </c>
      <c r="C59" s="25">
        <f>'Art. 9º-A'!K60</f>
        <v>68950152.411910743</v>
      </c>
      <c r="D59" s="25">
        <f>'Art. 9º-A'!I60</f>
        <v>193446065.70992175</v>
      </c>
      <c r="E59" s="26">
        <f>'9496'!T59</f>
        <v>161329408.82258245</v>
      </c>
      <c r="F59" s="26">
        <f>'9496'!U59</f>
        <v>0</v>
      </c>
      <c r="G59" s="26">
        <f>'9496'!V59</f>
        <v>161329408.82258245</v>
      </c>
      <c r="H59" s="47"/>
      <c r="I59" s="47"/>
      <c r="J59" s="47"/>
      <c r="K59" s="27">
        <f>'Fluxo dív. garantidas - RRF'!J59</f>
        <v>16749376.380000001</v>
      </c>
      <c r="L59" s="27">
        <f>'Fluxo dív. garantidas - RRF'!I59</f>
        <v>74659513.397777781</v>
      </c>
      <c r="M59" s="27">
        <f>'Fluxo dív. garantidas - RRF'!K59</f>
        <v>91408889.777777776</v>
      </c>
      <c r="N59" s="69">
        <f>'Contratos fora RRF'!AN59</f>
        <v>431564.05739558197</v>
      </c>
      <c r="O59" s="69">
        <f>'Contratos fora RRF'!AM59</f>
        <v>1221789.32767319</v>
      </c>
      <c r="P59" s="28">
        <f>'Contratos fora RRF'!AO59</f>
        <v>1653353.3850687719</v>
      </c>
      <c r="Q59" s="30"/>
      <c r="R59" s="30"/>
      <c r="S59" s="30"/>
      <c r="T59" s="148">
        <f>'Operação a contratar - BID prec'!B58</f>
        <v>0</v>
      </c>
      <c r="U59" s="148">
        <f>'Operação a contratar - BID prec'!C58</f>
        <v>0</v>
      </c>
      <c r="V59" s="148">
        <f>'Operação a contratar - BID prec'!D58</f>
        <v>0</v>
      </c>
      <c r="W59" s="70">
        <f t="shared" si="8"/>
        <v>303006262.557989</v>
      </c>
      <c r="X59" s="70">
        <f t="shared" si="9"/>
        <v>144831455.13736171</v>
      </c>
      <c r="Y59" s="70">
        <f t="shared" si="10"/>
        <v>447837717.69535071</v>
      </c>
      <c r="AA59">
        <f t="shared" si="1"/>
        <v>2026</v>
      </c>
      <c r="AC59" s="6">
        <f t="shared" si="2"/>
        <v>0</v>
      </c>
      <c r="AD59" s="6">
        <f t="shared" si="3"/>
        <v>0</v>
      </c>
      <c r="AE59" s="6">
        <f t="shared" si="4"/>
        <v>0</v>
      </c>
    </row>
    <row r="60" spans="1:31" x14ac:dyDescent="0.25">
      <c r="A60" s="68">
        <v>46296</v>
      </c>
      <c r="B60" s="25">
        <f>'Art. 9º-A'!J61</f>
        <v>125606709.48702268</v>
      </c>
      <c r="C60" s="25">
        <f>'Art. 9º-A'!K61</f>
        <v>69926326.424940333</v>
      </c>
      <c r="D60" s="25">
        <f>'Art. 9º-A'!I61</f>
        <v>195533035.91196302</v>
      </c>
      <c r="E60" s="26">
        <f>'9496'!T60</f>
        <v>161590293.89639103</v>
      </c>
      <c r="F60" s="26">
        <f>'9496'!U60</f>
        <v>0</v>
      </c>
      <c r="G60" s="26">
        <f>'9496'!V60</f>
        <v>161590293.89639103</v>
      </c>
      <c r="H60" s="47"/>
      <c r="I60" s="47"/>
      <c r="J60" s="47"/>
      <c r="K60" s="27">
        <f>'Fluxo dív. garantidas - RRF'!J60</f>
        <v>4076265.69</v>
      </c>
      <c r="L60" s="27">
        <f>'Fluxo dív. garantidas - RRF'!I60</f>
        <v>27802444.550000001</v>
      </c>
      <c r="M60" s="27">
        <f>'Fluxo dív. garantidas - RRF'!K60</f>
        <v>31878710.240000002</v>
      </c>
      <c r="N60" s="69">
        <f>'Contratos fora RRF'!AN60</f>
        <v>656436.61607983895</v>
      </c>
      <c r="O60" s="69">
        <f>'Contratos fora RRF'!AM60</f>
        <v>2067538.3040569022</v>
      </c>
      <c r="P60" s="28">
        <f>'Contratos fora RRF'!AO60</f>
        <v>2723974.9201367409</v>
      </c>
      <c r="Q60" s="30"/>
      <c r="R60" s="30"/>
      <c r="S60" s="30"/>
      <c r="T60" s="148">
        <f>'Operação a contratar - BID prec'!B59</f>
        <v>63792797.260273971</v>
      </c>
      <c r="U60" s="148">
        <f>'Operação a contratar - BID prec'!C59</f>
        <v>53800000</v>
      </c>
      <c r="V60" s="148">
        <f>'Operação a contratar - BID prec'!D59</f>
        <v>117592797.26027396</v>
      </c>
      <c r="W60" s="70">
        <f t="shared" si="8"/>
        <v>355722502.94976759</v>
      </c>
      <c r="X60" s="70">
        <f t="shared" si="9"/>
        <v>153596309.27899724</v>
      </c>
      <c r="Y60" s="70">
        <f t="shared" si="10"/>
        <v>509318812.22876483</v>
      </c>
      <c r="AA60">
        <f t="shared" si="1"/>
        <v>2026</v>
      </c>
      <c r="AC60" s="6">
        <f t="shared" si="2"/>
        <v>0</v>
      </c>
      <c r="AD60" s="6">
        <f t="shared" si="3"/>
        <v>0</v>
      </c>
      <c r="AE60" s="6">
        <f t="shared" si="4"/>
        <v>0</v>
      </c>
    </row>
    <row r="61" spans="1:31" x14ac:dyDescent="0.25">
      <c r="A61" s="68">
        <v>46327</v>
      </c>
      <c r="B61" s="25">
        <f>'Art. 9º-A'!J62</f>
        <v>126469976.72449468</v>
      </c>
      <c r="C61" s="25">
        <f>'Art. 9º-A'!K62</f>
        <v>70772937.366820499</v>
      </c>
      <c r="D61" s="25">
        <f>'Art. 9º-A'!I62</f>
        <v>197242914.09131518</v>
      </c>
      <c r="E61" s="26">
        <f>'9496'!T61</f>
        <v>161992530.02524549</v>
      </c>
      <c r="F61" s="26">
        <f>'9496'!U61</f>
        <v>0</v>
      </c>
      <c r="G61" s="26">
        <f>'9496'!V61</f>
        <v>161992530.02524549</v>
      </c>
      <c r="H61" s="47"/>
      <c r="I61" s="47"/>
      <c r="J61" s="47"/>
      <c r="K61" s="27">
        <f>'Fluxo dív. garantidas - RRF'!J61</f>
        <v>12845888.49</v>
      </c>
      <c r="L61" s="27">
        <f>'Fluxo dív. garantidas - RRF'!I61</f>
        <v>70572135.87444444</v>
      </c>
      <c r="M61" s="27">
        <f>'Fluxo dív. garantidas - RRF'!K61</f>
        <v>83418024.364444435</v>
      </c>
      <c r="N61" s="69">
        <f>'Contratos fora RRF'!AN61</f>
        <v>3212729.8851063638</v>
      </c>
      <c r="O61" s="69">
        <f>'Contratos fora RRF'!AM61</f>
        <v>29626417.437404972</v>
      </c>
      <c r="P61" s="28">
        <f>'Contratos fora RRF'!AO61</f>
        <v>32839147.322511397</v>
      </c>
      <c r="Q61" s="30"/>
      <c r="R61" s="30"/>
      <c r="S61" s="30"/>
      <c r="T61" s="148">
        <f>'Operação a contratar - BID prec'!B60</f>
        <v>0</v>
      </c>
      <c r="U61" s="148">
        <f>'Operação a contratar - BID prec'!C60</f>
        <v>0</v>
      </c>
      <c r="V61" s="148">
        <f>'Operação a contratar - BID prec'!D60</f>
        <v>0</v>
      </c>
      <c r="W61" s="70">
        <f t="shared" si="8"/>
        <v>304521125.12484658</v>
      </c>
      <c r="X61" s="70">
        <f t="shared" si="9"/>
        <v>170971490.67866993</v>
      </c>
      <c r="Y61" s="70">
        <f t="shared" si="10"/>
        <v>475492615.80351651</v>
      </c>
      <c r="AA61">
        <f t="shared" si="1"/>
        <v>2026</v>
      </c>
      <c r="AC61" s="6">
        <f t="shared" si="2"/>
        <v>0</v>
      </c>
      <c r="AD61" s="6">
        <f t="shared" si="3"/>
        <v>0</v>
      </c>
      <c r="AE61" s="6">
        <f t="shared" si="4"/>
        <v>0</v>
      </c>
    </row>
    <row r="62" spans="1:31" x14ac:dyDescent="0.25">
      <c r="A62" s="68">
        <v>46357</v>
      </c>
      <c r="B62" s="25">
        <f>'Art. 9º-A'!J63</f>
        <v>127548717.17046621</v>
      </c>
      <c r="C62" s="25">
        <f>'Art. 9º-A'!K63</f>
        <v>71748360.666774273</v>
      </c>
      <c r="D62" s="25">
        <f>'Art. 9º-A'!I63</f>
        <v>199297077.83724049</v>
      </c>
      <c r="E62" s="26">
        <f>'9496'!T62</f>
        <v>162338675.09901878</v>
      </c>
      <c r="F62" s="26">
        <f>'9496'!U62</f>
        <v>0</v>
      </c>
      <c r="G62" s="26">
        <f>'9496'!V62</f>
        <v>162338675.09901878</v>
      </c>
      <c r="H62" s="47"/>
      <c r="I62" s="47"/>
      <c r="J62" s="47"/>
      <c r="K62" s="27">
        <f>'Fluxo dív. garantidas - RRF'!J62</f>
        <v>3857468.9299999997</v>
      </c>
      <c r="L62" s="27">
        <f>'Fluxo dív. garantidas - RRF'!I62</f>
        <v>27970545.65666667</v>
      </c>
      <c r="M62" s="27">
        <f>'Fluxo dív. garantidas - RRF'!K62</f>
        <v>31828014.58666667</v>
      </c>
      <c r="N62" s="69">
        <f>'Contratos fora RRF'!AN62</f>
        <v>414042.33680224797</v>
      </c>
      <c r="O62" s="69">
        <f>'Contratos fora RRF'!AM62</f>
        <v>1229459.8374453988</v>
      </c>
      <c r="P62" s="28">
        <f>'Contratos fora RRF'!AO62</f>
        <v>1643502.1742476469</v>
      </c>
      <c r="Q62" s="30"/>
      <c r="R62" s="30"/>
      <c r="S62" s="30"/>
      <c r="T62" s="148">
        <f>'Operação a contratar - BID prec'!B61</f>
        <v>0</v>
      </c>
      <c r="U62" s="148">
        <f>'Operação a contratar - BID prec'!C61</f>
        <v>0</v>
      </c>
      <c r="V62" s="148">
        <f>'Operação a contratar - BID prec'!D61</f>
        <v>0</v>
      </c>
      <c r="W62" s="70">
        <f t="shared" si="8"/>
        <v>294158903.53628725</v>
      </c>
      <c r="X62" s="70">
        <f t="shared" si="9"/>
        <v>100948366.16088635</v>
      </c>
      <c r="Y62" s="70">
        <f t="shared" si="10"/>
        <v>395107269.6971736</v>
      </c>
      <c r="AA62">
        <f t="shared" ref="AA62:AA93" si="14">YEAR(A62)</f>
        <v>2026</v>
      </c>
      <c r="AC62" s="6">
        <f t="shared" si="2"/>
        <v>0</v>
      </c>
      <c r="AD62" s="6">
        <f t="shared" si="3"/>
        <v>0</v>
      </c>
      <c r="AE62" s="6">
        <f t="shared" si="4"/>
        <v>0</v>
      </c>
    </row>
    <row r="63" spans="1:31" x14ac:dyDescent="0.25">
      <c r="A63" s="68">
        <v>46388</v>
      </c>
      <c r="B63" s="25">
        <f>'Art. 9º-A'!J64</f>
        <v>128379038.94574153</v>
      </c>
      <c r="C63" s="25">
        <f>'Art. 9º-A'!K64</f>
        <v>72592263.81979242</v>
      </c>
      <c r="D63" s="25">
        <f>'Art. 9º-A'!I64</f>
        <v>200971302.76553395</v>
      </c>
      <c r="E63" s="26">
        <f>'9496'!T63</f>
        <v>203287067.77374163</v>
      </c>
      <c r="F63" s="26">
        <f>'9496'!U63</f>
        <v>0</v>
      </c>
      <c r="G63" s="26">
        <f>'9496'!V63</f>
        <v>203287067.77374163</v>
      </c>
      <c r="H63" s="47"/>
      <c r="I63" s="47"/>
      <c r="J63" s="47"/>
      <c r="K63" s="27">
        <f>'Fluxo dív. garantidas - RRF'!J63</f>
        <v>4036864.0100000002</v>
      </c>
      <c r="L63" s="27">
        <f>'Fluxo dív. garantidas - RRF'!I63</f>
        <v>35876609.406666674</v>
      </c>
      <c r="M63" s="27">
        <f>'Fluxo dív. garantidas - RRF'!K63</f>
        <v>39913473.416666672</v>
      </c>
      <c r="N63" s="69">
        <f>'Contratos fora RRF'!AN63</f>
        <v>435827.850103923</v>
      </c>
      <c r="O63" s="69">
        <f>'Contratos fora RRF'!AM63</f>
        <v>1232000.556292088</v>
      </c>
      <c r="P63" s="28">
        <f>'Contratos fora RRF'!AO63</f>
        <v>1667828.4063960111</v>
      </c>
      <c r="Q63" s="30"/>
      <c r="R63" s="30"/>
      <c r="S63" s="30"/>
      <c r="T63" s="148">
        <f>'Operação a contratar - BID prec'!B62</f>
        <v>0</v>
      </c>
      <c r="U63" s="148">
        <f>'Operação a contratar - BID prec'!C62</f>
        <v>0</v>
      </c>
      <c r="V63" s="148">
        <f>'Operação a contratar - BID prec'!D62</f>
        <v>0</v>
      </c>
      <c r="W63" s="70">
        <f t="shared" si="8"/>
        <v>336138798.57958704</v>
      </c>
      <c r="X63" s="70">
        <f t="shared" si="9"/>
        <v>109700873.78275117</v>
      </c>
      <c r="Y63" s="70">
        <f t="shared" si="10"/>
        <v>445839672.36233819</v>
      </c>
      <c r="AA63">
        <f t="shared" si="14"/>
        <v>2027</v>
      </c>
      <c r="AC63" s="6">
        <f t="shared" si="2"/>
        <v>0</v>
      </c>
      <c r="AD63" s="6">
        <f t="shared" si="3"/>
        <v>0</v>
      </c>
      <c r="AE63" s="6">
        <f t="shared" si="4"/>
        <v>0</v>
      </c>
    </row>
    <row r="64" spans="1:31" x14ac:dyDescent="0.25">
      <c r="A64" s="68">
        <v>46419</v>
      </c>
      <c r="B64" s="25">
        <f>'Art. 9º-A'!J65</f>
        <v>129116656.02334285</v>
      </c>
      <c r="C64" s="25">
        <f>'Art. 9º-A'!K65</f>
        <v>73391046.364005327</v>
      </c>
      <c r="D64" s="25">
        <f>'Art. 9º-A'!I65</f>
        <v>202507702.38734818</v>
      </c>
      <c r="E64" s="26">
        <f>'9496'!T64</f>
        <v>203949012.80037436</v>
      </c>
      <c r="F64" s="26">
        <f>'9496'!U64</f>
        <v>0</v>
      </c>
      <c r="G64" s="26">
        <f>'9496'!V64</f>
        <v>203949012.80037436</v>
      </c>
      <c r="H64" s="47"/>
      <c r="I64" s="47"/>
      <c r="J64" s="47"/>
      <c r="K64" s="27">
        <f>'Fluxo dív. garantidas - RRF'!J64</f>
        <v>3976749.63</v>
      </c>
      <c r="L64" s="27">
        <f>'Fluxo dív. garantidas - RRF'!I64</f>
        <v>35932141.88666667</v>
      </c>
      <c r="M64" s="27">
        <f>'Fluxo dív. garantidas - RRF'!K64</f>
        <v>39908891.516666673</v>
      </c>
      <c r="N64" s="69">
        <f>'Contratos fora RRF'!AN64</f>
        <v>428830.91699078702</v>
      </c>
      <c r="O64" s="69">
        <f>'Contratos fora RRF'!AM64</f>
        <v>1234456.195299763</v>
      </c>
      <c r="P64" s="28">
        <f>'Contratos fora RRF'!AO64</f>
        <v>1663287.112290551</v>
      </c>
      <c r="Q64" s="30"/>
      <c r="R64" s="30"/>
      <c r="S64" s="30"/>
      <c r="T64" s="148">
        <f>'Operação a contratar - BID prec'!B63</f>
        <v>0</v>
      </c>
      <c r="U64" s="148">
        <f>'Operação a contratar - BID prec'!C63</f>
        <v>0</v>
      </c>
      <c r="V64" s="148">
        <f>'Operação a contratar - BID prec'!D63</f>
        <v>0</v>
      </c>
      <c r="W64" s="70">
        <f t="shared" si="8"/>
        <v>337471249.37070805</v>
      </c>
      <c r="X64" s="70">
        <f t="shared" si="9"/>
        <v>110557644.44597176</v>
      </c>
      <c r="Y64" s="70">
        <f t="shared" si="10"/>
        <v>448028893.81667984</v>
      </c>
      <c r="AA64">
        <f t="shared" si="14"/>
        <v>2027</v>
      </c>
      <c r="AC64" s="6">
        <f t="shared" si="2"/>
        <v>0</v>
      </c>
      <c r="AD64" s="6">
        <f t="shared" si="3"/>
        <v>0</v>
      </c>
      <c r="AE64" s="6">
        <f t="shared" si="4"/>
        <v>0</v>
      </c>
    </row>
    <row r="65" spans="1:31" x14ac:dyDescent="0.25">
      <c r="A65" s="68">
        <v>46447</v>
      </c>
      <c r="B65" s="25">
        <f>'Art. 9º-A'!J66</f>
        <v>129785825.66382799</v>
      </c>
      <c r="C65" s="25">
        <f>'Art. 9º-A'!K66</f>
        <v>74157819.514910996</v>
      </c>
      <c r="D65" s="25">
        <f>'Art. 9º-A'!I66</f>
        <v>203943645.17873898</v>
      </c>
      <c r="E65" s="26">
        <f>'9496'!T65</f>
        <v>204228546.61871812</v>
      </c>
      <c r="F65" s="26">
        <f>'9496'!U65</f>
        <v>0</v>
      </c>
      <c r="G65" s="26">
        <f>'9496'!V65</f>
        <v>204228546.61871812</v>
      </c>
      <c r="H65" s="47"/>
      <c r="I65" s="47"/>
      <c r="J65" s="47"/>
      <c r="K65" s="27">
        <f>'Fluxo dív. garantidas - RRF'!J65</f>
        <v>15354779.740000002</v>
      </c>
      <c r="L65" s="27">
        <f>'Fluxo dív. garantidas - RRF'!I65</f>
        <v>98947299.532222211</v>
      </c>
      <c r="M65" s="27">
        <f>'Fluxo dív. garantidas - RRF'!K65</f>
        <v>114302079.27222222</v>
      </c>
      <c r="N65" s="69">
        <f>'Contratos fora RRF'!AN65</f>
        <v>382271.2154862649</v>
      </c>
      <c r="O65" s="69">
        <f>'Contratos fora RRF'!AM65</f>
        <v>1237124.9004129921</v>
      </c>
      <c r="P65" s="28">
        <f>'Contratos fora RRF'!AO65</f>
        <v>1619396.1158992569</v>
      </c>
      <c r="Q65" s="30"/>
      <c r="R65" s="30"/>
      <c r="S65" s="30"/>
      <c r="T65" s="148">
        <f>'Operação a contratar - BID prec'!B64</f>
        <v>0</v>
      </c>
      <c r="U65" s="148">
        <f>'Operação a contratar - BID prec'!C64</f>
        <v>0</v>
      </c>
      <c r="V65" s="148">
        <f>'Operação a contratar - BID prec'!D64</f>
        <v>0</v>
      </c>
      <c r="W65" s="70">
        <f t="shared" si="8"/>
        <v>349751423.2380324</v>
      </c>
      <c r="X65" s="70">
        <f t="shared" si="9"/>
        <v>174342243.94754618</v>
      </c>
      <c r="Y65" s="70">
        <f t="shared" si="10"/>
        <v>524093667.18557858</v>
      </c>
      <c r="AA65">
        <f t="shared" si="14"/>
        <v>2027</v>
      </c>
      <c r="AC65" s="6">
        <f t="shared" si="2"/>
        <v>0</v>
      </c>
      <c r="AD65" s="6">
        <f t="shared" si="3"/>
        <v>0</v>
      </c>
      <c r="AE65" s="6">
        <f t="shared" si="4"/>
        <v>0</v>
      </c>
    </row>
    <row r="66" spans="1:31" x14ac:dyDescent="0.25">
      <c r="A66" s="68">
        <v>46478</v>
      </c>
      <c r="B66" s="25">
        <f>'Art. 9º-A'!J67</f>
        <v>130583302.94285482</v>
      </c>
      <c r="C66" s="25">
        <f>'Art. 9º-A'!K67</f>
        <v>75005054.745020688</v>
      </c>
      <c r="D66" s="25">
        <f>'Art. 9º-A'!I67</f>
        <v>205588357.68787551</v>
      </c>
      <c r="E66" s="26">
        <f>'9496'!T66</f>
        <v>204464191.53119478</v>
      </c>
      <c r="F66" s="26">
        <f>'9496'!U66</f>
        <v>0</v>
      </c>
      <c r="G66" s="26">
        <f>'9496'!V66</f>
        <v>204464191.53119478</v>
      </c>
      <c r="H66" s="47"/>
      <c r="I66" s="47"/>
      <c r="J66" s="47"/>
      <c r="K66" s="27">
        <f>'Fluxo dív. garantidas - RRF'!J66</f>
        <v>3860606.3600000003</v>
      </c>
      <c r="L66" s="27">
        <f>'Fluxo dív. garantidas - RRF'!I66</f>
        <v>29756037.745555557</v>
      </c>
      <c r="M66" s="27">
        <f>'Fluxo dív. garantidas - RRF'!K66</f>
        <v>33616644.105555557</v>
      </c>
      <c r="N66" s="69">
        <f>'Contratos fora RRF'!AN66</f>
        <v>627182.01431034401</v>
      </c>
      <c r="O66" s="69">
        <f>'Contratos fora RRF'!AM66</f>
        <v>2087214.7834246031</v>
      </c>
      <c r="P66" s="28">
        <f>'Contratos fora RRF'!AO66</f>
        <v>2714396.7977349469</v>
      </c>
      <c r="Q66" s="30"/>
      <c r="R66" s="30"/>
      <c r="S66" s="30"/>
      <c r="T66" s="148">
        <f>'Operação a contratar - BID prec'!B65</f>
        <v>63444202.739726029</v>
      </c>
      <c r="U66" s="148">
        <f>'Operação a contratar - BID prec'!C65</f>
        <v>53800000</v>
      </c>
      <c r="V66" s="148">
        <f>'Operação a contratar - BID prec'!D65</f>
        <v>117244202.73972604</v>
      </c>
      <c r="W66" s="70">
        <f t="shared" si="8"/>
        <v>402979485.58808595</v>
      </c>
      <c r="X66" s="70">
        <f t="shared" si="9"/>
        <v>160648307.27400085</v>
      </c>
      <c r="Y66" s="70">
        <f t="shared" si="10"/>
        <v>563627792.86208677</v>
      </c>
      <c r="AA66">
        <f t="shared" si="14"/>
        <v>2027</v>
      </c>
      <c r="AC66" s="6">
        <f t="shared" si="2"/>
        <v>0</v>
      </c>
      <c r="AD66" s="6">
        <f t="shared" si="3"/>
        <v>0</v>
      </c>
      <c r="AE66" s="6">
        <f t="shared" si="4"/>
        <v>0</v>
      </c>
    </row>
    <row r="67" spans="1:31" x14ac:dyDescent="0.25">
      <c r="A67" s="68">
        <v>46508</v>
      </c>
      <c r="B67" s="25">
        <f>'Art. 9º-A'!J68</f>
        <v>131304796.22489335</v>
      </c>
      <c r="C67" s="25">
        <f>'Art. 9º-A'!K68</f>
        <v>75816026.256393358</v>
      </c>
      <c r="D67" s="25">
        <f>'Art. 9º-A'!I68</f>
        <v>207120822.4812867</v>
      </c>
      <c r="E67" s="26">
        <f>'9496'!T67</f>
        <v>205167221.59138161</v>
      </c>
      <c r="F67" s="26">
        <f>'9496'!U67</f>
        <v>0</v>
      </c>
      <c r="G67" s="26">
        <f>'9496'!V67</f>
        <v>205167221.59138161</v>
      </c>
      <c r="H67" s="47"/>
      <c r="I67" s="47"/>
      <c r="J67" s="47"/>
      <c r="K67" s="27">
        <f>'Fluxo dív. garantidas - RRF'!J67</f>
        <v>11888344.540000001</v>
      </c>
      <c r="L67" s="27">
        <f>'Fluxo dív. garantidas - RRF'!I67</f>
        <v>86034762.343333319</v>
      </c>
      <c r="M67" s="27">
        <f>'Fluxo dív. garantidas - RRF'!K67</f>
        <v>97923106.883333325</v>
      </c>
      <c r="N67" s="69">
        <f>'Contratos fora RRF'!AN67</f>
        <v>2958377.547367644</v>
      </c>
      <c r="O67" s="69">
        <f>'Contratos fora RRF'!AM67</f>
        <v>30374454.797969643</v>
      </c>
      <c r="P67" s="28">
        <f>'Contratos fora RRF'!AO67</f>
        <v>33332832.34533722</v>
      </c>
      <c r="Q67" s="30"/>
      <c r="R67" s="30"/>
      <c r="S67" s="30"/>
      <c r="T67" s="148">
        <f>'Operação a contratar - BID prec'!B66</f>
        <v>0</v>
      </c>
      <c r="U67" s="148">
        <f>'Operação a contratar - BID prec'!C66</f>
        <v>0</v>
      </c>
      <c r="V67" s="148">
        <f>'Operação a contratar - BID prec'!D66</f>
        <v>0</v>
      </c>
      <c r="W67" s="70">
        <f t="shared" si="8"/>
        <v>351318739.90364259</v>
      </c>
      <c r="X67" s="70">
        <f t="shared" si="9"/>
        <v>192225243.39769632</v>
      </c>
      <c r="Y67" s="70">
        <f t="shared" si="10"/>
        <v>543543983.30133891</v>
      </c>
      <c r="AA67">
        <f t="shared" si="14"/>
        <v>2027</v>
      </c>
      <c r="AC67" s="6">
        <f t="shared" ref="AC67:AC130" si="15">SUMIF(AA:AA,AB67,X:X)</f>
        <v>0</v>
      </c>
      <c r="AD67" s="6">
        <f t="shared" ref="AD67:AD130" si="16">SUMIF(AA:AA,AB67,W:W)</f>
        <v>0</v>
      </c>
      <c r="AE67" s="6">
        <f t="shared" ref="AE67:AE130" si="17">SUMIF(AA:AA,AB67,Y:Y)</f>
        <v>0</v>
      </c>
    </row>
    <row r="68" spans="1:31" x14ac:dyDescent="0.25">
      <c r="A68" s="68">
        <v>46539</v>
      </c>
      <c r="B68" s="25">
        <f>'Art. 9º-A'!J69</f>
        <v>132163639.51361115</v>
      </c>
      <c r="C68" s="25">
        <f>'Art. 9º-A'!K69</f>
        <v>76713949.647856846</v>
      </c>
      <c r="D68" s="25">
        <f>'Art. 9º-A'!I69</f>
        <v>208877589.161468</v>
      </c>
      <c r="E68" s="26">
        <f>'9496'!T68</f>
        <v>205626305.90221736</v>
      </c>
      <c r="F68" s="26">
        <f>'9496'!U68</f>
        <v>0</v>
      </c>
      <c r="G68" s="26">
        <f>'9496'!V68</f>
        <v>205626305.90221736</v>
      </c>
      <c r="H68" s="47"/>
      <c r="I68" s="47"/>
      <c r="J68" s="47"/>
      <c r="K68" s="27">
        <f>'Fluxo dív. garantidas - RRF'!J68</f>
        <v>3558102.99</v>
      </c>
      <c r="L68" s="27">
        <f>'Fluxo dív. garantidas - RRF'!I68</f>
        <v>28265290.943333335</v>
      </c>
      <c r="M68" s="27">
        <f>'Fluxo dív. garantidas - RRF'!K68</f>
        <v>31823393.933333334</v>
      </c>
      <c r="N68" s="69">
        <f>'Contratos fora RRF'!AN68</f>
        <v>377487.05924470548</v>
      </c>
      <c r="O68" s="69">
        <f>'Contratos fora RRF'!AM68</f>
        <v>1245101.0460190082</v>
      </c>
      <c r="P68" s="28">
        <f>'Contratos fora RRF'!AO68</f>
        <v>1622588.105263713</v>
      </c>
      <c r="Q68" s="30"/>
      <c r="R68" s="30"/>
      <c r="S68" s="30"/>
      <c r="T68" s="148">
        <f>'Operação a contratar - BID prec'!B67</f>
        <v>0</v>
      </c>
      <c r="U68" s="148">
        <f>'Operação a contratar - BID prec'!C67</f>
        <v>0</v>
      </c>
      <c r="V68" s="148">
        <f>'Operação a contratar - BID prec'!D67</f>
        <v>0</v>
      </c>
      <c r="W68" s="70">
        <f t="shared" ref="W68:W122" si="18">B68+E68+K68+N68+Q68+H68+T68</f>
        <v>341725535.46507323</v>
      </c>
      <c r="X68" s="70">
        <f t="shared" ref="X68:X122" si="19">R68+O68+L68+F68+C68+I68+U68</f>
        <v>106224341.63720919</v>
      </c>
      <c r="Y68" s="70">
        <f t="shared" ref="Y68:Y122" si="20">IFERROR(W68+X68,"")</f>
        <v>447949877.1022824</v>
      </c>
      <c r="AA68">
        <f t="shared" si="14"/>
        <v>2027</v>
      </c>
      <c r="AC68" s="6">
        <f t="shared" si="15"/>
        <v>0</v>
      </c>
      <c r="AD68" s="6">
        <f t="shared" si="16"/>
        <v>0</v>
      </c>
      <c r="AE68" s="6">
        <f t="shared" si="17"/>
        <v>0</v>
      </c>
    </row>
    <row r="69" spans="1:31" x14ac:dyDescent="0.25">
      <c r="A69" s="68">
        <v>46569</v>
      </c>
      <c r="B69" s="25">
        <f>'Art. 9º-A'!J70</f>
        <v>132810843.50479867</v>
      </c>
      <c r="C69" s="25">
        <f>'Art. 9º-A'!K70</f>
        <v>77496524.473767862</v>
      </c>
      <c r="D69" s="25">
        <f>'Art. 9º-A'!I70</f>
        <v>210307367.97856653</v>
      </c>
      <c r="E69" s="26">
        <f>'9496'!T69</f>
        <v>205958661.39256924</v>
      </c>
      <c r="F69" s="26">
        <f>'9496'!U69</f>
        <v>0</v>
      </c>
      <c r="G69" s="26">
        <f>'9496'!V69</f>
        <v>205958661.39256924</v>
      </c>
      <c r="H69" s="47"/>
      <c r="I69" s="47"/>
      <c r="J69" s="47"/>
      <c r="K69" s="27">
        <f>'Fluxo dív. garantidas - RRF'!J69</f>
        <v>3595589.64</v>
      </c>
      <c r="L69" s="27">
        <f>'Fluxo dív. garantidas - RRF'!I69</f>
        <v>28272229.293333333</v>
      </c>
      <c r="M69" s="27">
        <f>'Fluxo dív. garantidas - RRF'!K69</f>
        <v>31867818.933333334</v>
      </c>
      <c r="N69" s="69">
        <f>'Contratos fora RRF'!AN69</f>
        <v>384584.44815596403</v>
      </c>
      <c r="O69" s="69">
        <f>'Contratos fora RRF'!AM69</f>
        <v>1247846.7354581151</v>
      </c>
      <c r="P69" s="28">
        <f>'Contratos fora RRF'!AO69</f>
        <v>1632431.1836140801</v>
      </c>
      <c r="Q69" s="30"/>
      <c r="R69" s="30"/>
      <c r="S69" s="30"/>
      <c r="T69" s="148">
        <f>'Operação a contratar - BID prec'!B68</f>
        <v>0</v>
      </c>
      <c r="U69" s="148">
        <f>'Operação a contratar - BID prec'!C68</f>
        <v>0</v>
      </c>
      <c r="V69" s="148">
        <f>'Operação a contratar - BID prec'!D68</f>
        <v>0</v>
      </c>
      <c r="W69" s="70">
        <f t="shared" si="18"/>
        <v>342749678.98552382</v>
      </c>
      <c r="X69" s="70">
        <f t="shared" si="19"/>
        <v>107016600.5025593</v>
      </c>
      <c r="Y69" s="70">
        <f t="shared" si="20"/>
        <v>449766279.48808312</v>
      </c>
      <c r="AA69">
        <f t="shared" si="14"/>
        <v>2027</v>
      </c>
      <c r="AC69" s="6">
        <f t="shared" si="15"/>
        <v>0</v>
      </c>
      <c r="AD69" s="6">
        <f t="shared" si="16"/>
        <v>0</v>
      </c>
      <c r="AE69" s="6">
        <f t="shared" si="17"/>
        <v>0</v>
      </c>
    </row>
    <row r="70" spans="1:31" x14ac:dyDescent="0.25">
      <c r="A70" s="68">
        <v>46600</v>
      </c>
      <c r="B70" s="25">
        <f>'Art. 9º-A'!J71</f>
        <v>133529185.64324832</v>
      </c>
      <c r="C70" s="25">
        <f>'Art. 9º-A'!K71</f>
        <v>78327753.846208721</v>
      </c>
      <c r="D70" s="25">
        <f>'Art. 9º-A'!I71</f>
        <v>211856939.48945704</v>
      </c>
      <c r="E70" s="26">
        <f>'9496'!T70</f>
        <v>206594157.51522318</v>
      </c>
      <c r="F70" s="26">
        <f>'9496'!U70</f>
        <v>0</v>
      </c>
      <c r="G70" s="26">
        <f>'9496'!V70</f>
        <v>206594157.51522318</v>
      </c>
      <c r="H70" s="47"/>
      <c r="I70" s="47"/>
      <c r="J70" s="47"/>
      <c r="K70" s="27">
        <f>'Fluxo dív. garantidas - RRF'!J70</f>
        <v>3777674.5999999996</v>
      </c>
      <c r="L70" s="27">
        <f>'Fluxo dív. garantidas - RRF'!I70</f>
        <v>28213857.622222222</v>
      </c>
      <c r="M70" s="27">
        <f>'Fluxo dív. garantidas - RRF'!K70</f>
        <v>31991532.222222224</v>
      </c>
      <c r="N70" s="69">
        <f>'Contratos fora RRF'!AN70</f>
        <v>403069.70265587</v>
      </c>
      <c r="O70" s="69">
        <f>'Contratos fora RRF'!AM70</f>
        <v>1250614.131504304</v>
      </c>
      <c r="P70" s="28">
        <f>'Contratos fora RRF'!AO70</f>
        <v>1653683.834160174</v>
      </c>
      <c r="Q70" s="30"/>
      <c r="R70" s="30"/>
      <c r="S70" s="30"/>
      <c r="T70" s="148">
        <f>'Operação a contratar - BID prec'!B69</f>
        <v>0</v>
      </c>
      <c r="U70" s="148">
        <f>'Operação a contratar - BID prec'!C69</f>
        <v>0</v>
      </c>
      <c r="V70" s="148">
        <f>'Operação a contratar - BID prec'!D69</f>
        <v>0</v>
      </c>
      <c r="W70" s="70">
        <f t="shared" si="18"/>
        <v>344304087.46112734</v>
      </c>
      <c r="X70" s="70">
        <f t="shared" si="19"/>
        <v>107792225.59993525</v>
      </c>
      <c r="Y70" s="70">
        <f t="shared" si="20"/>
        <v>452096313.06106257</v>
      </c>
      <c r="AA70">
        <f t="shared" si="14"/>
        <v>2027</v>
      </c>
      <c r="AC70" s="6">
        <f t="shared" si="15"/>
        <v>0</v>
      </c>
      <c r="AD70" s="6">
        <f t="shared" si="16"/>
        <v>0</v>
      </c>
      <c r="AE70" s="6">
        <f t="shared" si="17"/>
        <v>0</v>
      </c>
    </row>
    <row r="71" spans="1:31" x14ac:dyDescent="0.25">
      <c r="A71" s="68">
        <v>46631</v>
      </c>
      <c r="B71" s="25">
        <f>'Art. 9º-A'!J72</f>
        <v>134248629.82673365</v>
      </c>
      <c r="C71" s="25">
        <f>'Art. 9º-A'!K72</f>
        <v>79167073.644835711</v>
      </c>
      <c r="D71" s="25">
        <f>'Art. 9º-A'!I72</f>
        <v>213415703.47156936</v>
      </c>
      <c r="E71" s="26">
        <f>'9496'!T71</f>
        <v>207165735.90412465</v>
      </c>
      <c r="F71" s="26">
        <f>'9496'!U71</f>
        <v>0</v>
      </c>
      <c r="G71" s="26">
        <f>'9496'!V71</f>
        <v>207165735.90412465</v>
      </c>
      <c r="H71" s="47"/>
      <c r="I71" s="47"/>
      <c r="J71" s="47"/>
      <c r="K71" s="27">
        <f>'Fluxo dív. garantidas - RRF'!J71</f>
        <v>14823399.630000001</v>
      </c>
      <c r="L71" s="27">
        <f>'Fluxo dív. garantidas - RRF'!I71</f>
        <v>115379661.79777779</v>
      </c>
      <c r="M71" s="27">
        <f>'Fluxo dív. garantidas - RRF'!K71</f>
        <v>130203061.42777778</v>
      </c>
      <c r="N71" s="69">
        <f>'Contratos fora RRF'!AN71</f>
        <v>371494.64038948069</v>
      </c>
      <c r="O71" s="69">
        <f>'Contratos fora RRF'!AM71</f>
        <v>1253343.076038142</v>
      </c>
      <c r="P71" s="28">
        <f>'Contratos fora RRF'!AO71</f>
        <v>1624837.7164276231</v>
      </c>
      <c r="Q71" s="30"/>
      <c r="R71" s="30"/>
      <c r="S71" s="30"/>
      <c r="T71" s="148">
        <f>'Operação a contratar - BID prec'!B70</f>
        <v>0</v>
      </c>
      <c r="U71" s="148">
        <f>'Operação a contratar - BID prec'!C70</f>
        <v>0</v>
      </c>
      <c r="V71" s="148">
        <f>'Operação a contratar - BID prec'!D70</f>
        <v>0</v>
      </c>
      <c r="W71" s="70">
        <f t="shared" si="18"/>
        <v>356609260.00124782</v>
      </c>
      <c r="X71" s="70">
        <f t="shared" si="19"/>
        <v>195800078.51865163</v>
      </c>
      <c r="Y71" s="70">
        <f t="shared" si="20"/>
        <v>552409338.51989949</v>
      </c>
      <c r="AA71">
        <f t="shared" si="14"/>
        <v>2027</v>
      </c>
      <c r="AC71" s="6">
        <f t="shared" si="15"/>
        <v>0</v>
      </c>
      <c r="AD71" s="6">
        <f t="shared" si="16"/>
        <v>0</v>
      </c>
      <c r="AE71" s="6">
        <f t="shared" si="17"/>
        <v>0</v>
      </c>
    </row>
    <row r="72" spans="1:31" x14ac:dyDescent="0.25">
      <c r="A72" s="68">
        <v>46661</v>
      </c>
      <c r="B72" s="25">
        <f>'Art. 9º-A'!J73</f>
        <v>135230447.08169952</v>
      </c>
      <c r="C72" s="25">
        <f>'Art. 9º-A'!K73</f>
        <v>80169464.019477099</v>
      </c>
      <c r="D72" s="25">
        <f>'Art. 9º-A'!I73</f>
        <v>215399911.10117662</v>
      </c>
      <c r="E72" s="26">
        <f>'9496'!T72</f>
        <v>207662387.0508599</v>
      </c>
      <c r="F72" s="26">
        <f>'9496'!U72</f>
        <v>0</v>
      </c>
      <c r="G72" s="26">
        <f>'9496'!V72</f>
        <v>207662387.0508599</v>
      </c>
      <c r="H72" s="47"/>
      <c r="I72" s="47"/>
      <c r="J72" s="47"/>
      <c r="K72" s="27">
        <f>'Fluxo dív. garantidas - RRF'!J72</f>
        <v>3488306.55</v>
      </c>
      <c r="L72" s="27">
        <f>'Fluxo dív. garantidas - RRF'!I72</f>
        <v>45763226.194444448</v>
      </c>
      <c r="M72" s="27">
        <f>'Fluxo dív. garantidas - RRF'!K72</f>
        <v>49251532.744444445</v>
      </c>
      <c r="N72" s="69">
        <f>'Contratos fora RRF'!AN72</f>
        <v>572048.84788603627</v>
      </c>
      <c r="O72" s="69">
        <f>'Contratos fora RRF'!AM72</f>
        <v>2107694.2865418592</v>
      </c>
      <c r="P72" s="28">
        <f>'Contratos fora RRF'!AO72</f>
        <v>2679743.1344278953</v>
      </c>
      <c r="Q72" s="30"/>
      <c r="R72" s="30"/>
      <c r="S72" s="30"/>
      <c r="T72" s="148">
        <f>'Operação a contratar - BID prec'!B71</f>
        <v>62516941.315068491</v>
      </c>
      <c r="U72" s="148">
        <f>'Operação a contratar - BID prec'!C71</f>
        <v>53800000</v>
      </c>
      <c r="V72" s="148">
        <f>'Operação a contratar - BID prec'!D71</f>
        <v>116316941.31506848</v>
      </c>
      <c r="W72" s="70">
        <f t="shared" si="18"/>
        <v>409470130.84551394</v>
      </c>
      <c r="X72" s="70">
        <f t="shared" si="19"/>
        <v>181840384.5004634</v>
      </c>
      <c r="Y72" s="70">
        <f t="shared" si="20"/>
        <v>591310515.34597731</v>
      </c>
      <c r="AA72">
        <f t="shared" si="14"/>
        <v>2027</v>
      </c>
      <c r="AC72" s="6">
        <f t="shared" si="15"/>
        <v>0</v>
      </c>
      <c r="AD72" s="6">
        <f t="shared" si="16"/>
        <v>0</v>
      </c>
      <c r="AE72" s="6">
        <f t="shared" si="17"/>
        <v>0</v>
      </c>
    </row>
    <row r="73" spans="1:31" x14ac:dyDescent="0.25">
      <c r="A73" s="68">
        <v>46692</v>
      </c>
      <c r="B73" s="25">
        <f>'Art. 9º-A'!J74</f>
        <v>135960690.70757017</v>
      </c>
      <c r="C73" s="25">
        <f>'Art. 9º-A'!K74</f>
        <v>81031180.563290477</v>
      </c>
      <c r="D73" s="25">
        <f>'Art. 9º-A'!I74</f>
        <v>216991871.27086064</v>
      </c>
      <c r="E73" s="26">
        <f>'9496'!T73</f>
        <v>208127054.56990263</v>
      </c>
      <c r="F73" s="26">
        <f>'9496'!U73</f>
        <v>0</v>
      </c>
      <c r="G73" s="26">
        <f>'9496'!V73</f>
        <v>208127054.56990263</v>
      </c>
      <c r="H73" s="47"/>
      <c r="I73" s="47"/>
      <c r="J73" s="47"/>
      <c r="K73" s="27">
        <f>'Fluxo dív. garantidas - RRF'!J73</f>
        <v>11325179.16</v>
      </c>
      <c r="L73" s="27">
        <f>'Fluxo dív. garantidas - RRF'!I73</f>
        <v>102435734.90666667</v>
      </c>
      <c r="M73" s="27">
        <f>'Fluxo dív. garantidas - RRF'!K73</f>
        <v>113760914.06666666</v>
      </c>
      <c r="N73" s="69">
        <f>'Contratos fora RRF'!AN73</f>
        <v>2765978.828779886</v>
      </c>
      <c r="O73" s="69">
        <f>'Contratos fora RRF'!AM73</f>
        <v>31164098.722027596</v>
      </c>
      <c r="P73" s="28">
        <f>'Contratos fora RRF'!AO73</f>
        <v>33930077.550807521</v>
      </c>
      <c r="Q73" s="30"/>
      <c r="R73" s="30"/>
      <c r="S73" s="30"/>
      <c r="T73" s="148">
        <f>'Operação a contratar - BID prec'!B72</f>
        <v>0</v>
      </c>
      <c r="U73" s="148">
        <f>'Operação a contratar - BID prec'!C72</f>
        <v>0</v>
      </c>
      <c r="V73" s="148">
        <f>'Operação a contratar - BID prec'!D72</f>
        <v>0</v>
      </c>
      <c r="W73" s="70">
        <f t="shared" si="18"/>
        <v>358178903.2662527</v>
      </c>
      <c r="X73" s="70">
        <f t="shared" si="19"/>
        <v>214631014.19198474</v>
      </c>
      <c r="Y73" s="70">
        <f t="shared" si="20"/>
        <v>572809917.45823741</v>
      </c>
      <c r="AA73">
        <f t="shared" si="14"/>
        <v>2027</v>
      </c>
      <c r="AC73" s="6">
        <f t="shared" si="15"/>
        <v>0</v>
      </c>
      <c r="AD73" s="6">
        <f t="shared" si="16"/>
        <v>0</v>
      </c>
      <c r="AE73" s="6">
        <f t="shared" si="17"/>
        <v>0</v>
      </c>
    </row>
    <row r="74" spans="1:31" x14ac:dyDescent="0.25">
      <c r="A74" s="68">
        <v>46722</v>
      </c>
      <c r="B74" s="25">
        <f>'Art. 9º-A'!J75</f>
        <v>136826405.59748116</v>
      </c>
      <c r="C74" s="25">
        <f>'Art. 9º-A'!K75</f>
        <v>81981829.344216615</v>
      </c>
      <c r="D74" s="25">
        <f>'Art. 9º-A'!I75</f>
        <v>218808234.94169778</v>
      </c>
      <c r="E74" s="26">
        <f>'9496'!T74</f>
        <v>208463452.04090509</v>
      </c>
      <c r="F74" s="26">
        <f>'9496'!U74</f>
        <v>0</v>
      </c>
      <c r="G74" s="26">
        <f>'9496'!V74</f>
        <v>208463452.04090509</v>
      </c>
      <c r="H74" s="47"/>
      <c r="I74" s="47"/>
      <c r="J74" s="47"/>
      <c r="K74" s="27">
        <f>'Fluxo dív. garantidas - RRF'!J74</f>
        <v>3283080.8600000003</v>
      </c>
      <c r="L74" s="27">
        <f>'Fluxo dív. garantidas - RRF'!I74</f>
        <v>45929821.728888892</v>
      </c>
      <c r="M74" s="27">
        <f>'Fluxo dív. garantidas - RRF'!K74</f>
        <v>49212902.588888891</v>
      </c>
      <c r="N74" s="69">
        <f>'Contratos fora RRF'!AN74</f>
        <v>340647.3833599771</v>
      </c>
      <c r="O74" s="69">
        <f>'Contratos fora RRF'!AM74</f>
        <v>1261640.2219960131</v>
      </c>
      <c r="P74" s="28">
        <f>'Contratos fora RRF'!AO74</f>
        <v>1602287.6053559901</v>
      </c>
      <c r="Q74" s="30"/>
      <c r="R74" s="30"/>
      <c r="S74" s="30"/>
      <c r="T74" s="148">
        <f>'Operação a contratar - BID prec'!B73</f>
        <v>0</v>
      </c>
      <c r="U74" s="148">
        <f>'Operação a contratar - BID prec'!C73</f>
        <v>0</v>
      </c>
      <c r="V74" s="148">
        <f>'Operação a contratar - BID prec'!D73</f>
        <v>0</v>
      </c>
      <c r="W74" s="70">
        <f t="shared" si="18"/>
        <v>348913585.88174623</v>
      </c>
      <c r="X74" s="70">
        <f t="shared" si="19"/>
        <v>129173291.29510152</v>
      </c>
      <c r="Y74" s="70">
        <f t="shared" si="20"/>
        <v>478086877.17684776</v>
      </c>
      <c r="AA74">
        <f t="shared" si="14"/>
        <v>2027</v>
      </c>
      <c r="AC74" s="6">
        <f t="shared" si="15"/>
        <v>0</v>
      </c>
      <c r="AD74" s="6">
        <f t="shared" si="16"/>
        <v>0</v>
      </c>
      <c r="AE74" s="6">
        <f t="shared" si="17"/>
        <v>0</v>
      </c>
    </row>
    <row r="75" spans="1:31" x14ac:dyDescent="0.25">
      <c r="A75" s="68">
        <v>46753</v>
      </c>
      <c r="B75" s="25">
        <f>'Art. 9º-A'!J76</f>
        <v>137519576.99826688</v>
      </c>
      <c r="C75" s="25">
        <f>'Art. 9º-A'!K76</f>
        <v>82837256.189289302</v>
      </c>
      <c r="D75" s="25">
        <f>'Art. 9º-A'!I76</f>
        <v>220356833.18755618</v>
      </c>
      <c r="E75" s="26">
        <f>'9496'!T75</f>
        <v>209583900.93043742</v>
      </c>
      <c r="F75" s="26">
        <f>'9496'!U75</f>
        <v>41083560.673814595</v>
      </c>
      <c r="G75" s="26">
        <f>'9496'!V75</f>
        <v>250667461.60425201</v>
      </c>
      <c r="H75" s="47"/>
      <c r="I75" s="47"/>
      <c r="J75" s="47"/>
      <c r="K75" s="27">
        <f>'Fluxo dív. garantidas - RRF'!J75</f>
        <v>3631681.6100000003</v>
      </c>
      <c r="L75" s="27">
        <f>'Fluxo dív. garantidas - RRF'!I75</f>
        <v>55701899.076666668</v>
      </c>
      <c r="M75" s="27">
        <f>'Fluxo dív. garantidas - RRF'!K75</f>
        <v>59333580.686666667</v>
      </c>
      <c r="N75" s="69">
        <f>'Contratos fora RRF'!AN75</f>
        <v>380388.53799597581</v>
      </c>
      <c r="O75" s="69">
        <f>'Contratos fora RRF'!AM75</f>
        <v>1264456.7675898909</v>
      </c>
      <c r="P75" s="28">
        <f>'Contratos fora RRF'!AO75</f>
        <v>1644845.3055858659</v>
      </c>
      <c r="Q75" s="30"/>
      <c r="R75" s="30"/>
      <c r="S75" s="30"/>
      <c r="T75" s="148">
        <f>'Operação a contratar - BID prec'!B74</f>
        <v>0</v>
      </c>
      <c r="U75" s="148">
        <f>'Operação a contratar - BID prec'!C74</f>
        <v>0</v>
      </c>
      <c r="V75" s="148">
        <f>'Operação a contratar - BID prec'!D74</f>
        <v>0</v>
      </c>
      <c r="W75" s="70">
        <f t="shared" si="18"/>
        <v>351115548.07670027</v>
      </c>
      <c r="X75" s="70">
        <f t="shared" si="19"/>
        <v>180887172.70736045</v>
      </c>
      <c r="Y75" s="70">
        <f t="shared" si="20"/>
        <v>532002720.78406072</v>
      </c>
      <c r="AA75">
        <f t="shared" si="14"/>
        <v>2028</v>
      </c>
      <c r="AC75" s="6">
        <f t="shared" si="15"/>
        <v>0</v>
      </c>
      <c r="AD75" s="6">
        <f t="shared" si="16"/>
        <v>0</v>
      </c>
      <c r="AE75" s="6">
        <f t="shared" si="17"/>
        <v>0</v>
      </c>
    </row>
    <row r="76" spans="1:31" x14ac:dyDescent="0.25">
      <c r="A76" s="68">
        <v>46784</v>
      </c>
      <c r="B76" s="25">
        <f>'Art. 9º-A'!J77</f>
        <v>138151568.7625325</v>
      </c>
      <c r="C76" s="25">
        <f>'Art. 9º-A'!K77</f>
        <v>83663327.095081985</v>
      </c>
      <c r="D76" s="25">
        <f>'Art. 9º-A'!I77</f>
        <v>221814895.85761449</v>
      </c>
      <c r="E76" s="26">
        <f>'9496'!T76</f>
        <v>209774800.72159356</v>
      </c>
      <c r="F76" s="26">
        <f>'9496'!U76</f>
        <v>41789787.534741372</v>
      </c>
      <c r="G76" s="26">
        <f>'9496'!V76</f>
        <v>251564588.25633493</v>
      </c>
      <c r="H76" s="47"/>
      <c r="I76" s="47"/>
      <c r="J76" s="47"/>
      <c r="K76" s="27">
        <f>'Fluxo dív. garantidas - RRF'!J76</f>
        <v>3203406.54</v>
      </c>
      <c r="L76" s="27">
        <f>'Fluxo dív. garantidas - RRF'!I76</f>
        <v>55895170.953333326</v>
      </c>
      <c r="M76" s="27">
        <f>'Fluxo dív. garantidas - RRF'!K76</f>
        <v>59098577.493333325</v>
      </c>
      <c r="N76" s="69">
        <f>'Contratos fora RRF'!AN76</f>
        <v>328099.05018795829</v>
      </c>
      <c r="O76" s="69">
        <f>'Contratos fora RRF'!AM76</f>
        <v>1267173.0176506671</v>
      </c>
      <c r="P76" s="28">
        <f>'Contratos fora RRF'!AO76</f>
        <v>1595272.0678386251</v>
      </c>
      <c r="Q76" s="30"/>
      <c r="R76" s="30"/>
      <c r="S76" s="30"/>
      <c r="T76" s="148">
        <f>'Operação a contratar - BID prec'!B75</f>
        <v>0</v>
      </c>
      <c r="U76" s="148">
        <f>'Operação a contratar - BID prec'!C75</f>
        <v>0</v>
      </c>
      <c r="V76" s="148">
        <f>'Operação a contratar - BID prec'!D75</f>
        <v>0</v>
      </c>
      <c r="W76" s="70">
        <f t="shared" si="18"/>
        <v>351457875.07431406</v>
      </c>
      <c r="X76" s="70">
        <f t="shared" si="19"/>
        <v>182615458.60080734</v>
      </c>
      <c r="Y76" s="70">
        <f t="shared" si="20"/>
        <v>534073333.67512143</v>
      </c>
      <c r="AA76">
        <f t="shared" si="14"/>
        <v>2028</v>
      </c>
      <c r="AC76" s="6">
        <f t="shared" si="15"/>
        <v>0</v>
      </c>
      <c r="AD76" s="6">
        <f t="shared" si="16"/>
        <v>0</v>
      </c>
      <c r="AE76" s="6">
        <f t="shared" si="17"/>
        <v>0</v>
      </c>
    </row>
    <row r="77" spans="1:31" x14ac:dyDescent="0.25">
      <c r="A77" s="68">
        <v>46813</v>
      </c>
      <c r="B77" s="25">
        <f>'Art. 9º-A'!J78</f>
        <v>138709525.54332754</v>
      </c>
      <c r="C77" s="25">
        <f>'Art. 9º-A'!K78</f>
        <v>84451701.951782554</v>
      </c>
      <c r="D77" s="25">
        <f>'Art. 9º-A'!I78</f>
        <v>223161227.49511009</v>
      </c>
      <c r="E77" s="26">
        <f>'9496'!T77</f>
        <v>209603154.86299148</v>
      </c>
      <c r="F77" s="26">
        <f>'9496'!U77</f>
        <v>42423682.032061219</v>
      </c>
      <c r="G77" s="26">
        <f>'9496'!V77</f>
        <v>252026836.8950527</v>
      </c>
      <c r="H77" s="47"/>
      <c r="I77" s="47"/>
      <c r="J77" s="47"/>
      <c r="K77" s="27">
        <f>'Fluxo dív. garantidas - RRF'!J77</f>
        <v>13533999.140000001</v>
      </c>
      <c r="L77" s="27">
        <f>'Fluxo dív. garantidas - RRF'!I77</f>
        <v>92838593.026666656</v>
      </c>
      <c r="M77" s="27">
        <f>'Fluxo dív. garantidas - RRF'!K77</f>
        <v>106372592.16666666</v>
      </c>
      <c r="N77" s="69">
        <f>'Contratos fora RRF'!AN77</f>
        <v>321234.23530836642</v>
      </c>
      <c r="O77" s="69">
        <f>'Contratos fora RRF'!AM77</f>
        <v>1270134.9937257851</v>
      </c>
      <c r="P77" s="28">
        <f>'Contratos fora RRF'!AO77</f>
        <v>1591369.2290341519</v>
      </c>
      <c r="Q77" s="30"/>
      <c r="R77" s="30"/>
      <c r="S77" s="30"/>
      <c r="T77" s="148">
        <f>'Operação a contratar - BID prec'!B76</f>
        <v>0</v>
      </c>
      <c r="U77" s="148">
        <f>'Operação a contratar - BID prec'!C76</f>
        <v>0</v>
      </c>
      <c r="V77" s="148">
        <f>'Operação a contratar - BID prec'!D76</f>
        <v>0</v>
      </c>
      <c r="W77" s="70">
        <f t="shared" si="18"/>
        <v>362167913.78162736</v>
      </c>
      <c r="X77" s="70">
        <f t="shared" si="19"/>
        <v>220984112.00423622</v>
      </c>
      <c r="Y77" s="70">
        <f t="shared" si="20"/>
        <v>583152025.78586364</v>
      </c>
      <c r="AA77">
        <f t="shared" si="14"/>
        <v>2028</v>
      </c>
      <c r="AC77" s="6">
        <f t="shared" si="15"/>
        <v>0</v>
      </c>
      <c r="AD77" s="6">
        <f t="shared" si="16"/>
        <v>0</v>
      </c>
      <c r="AE77" s="6">
        <f t="shared" si="17"/>
        <v>0</v>
      </c>
    </row>
    <row r="78" spans="1:31" x14ac:dyDescent="0.25">
      <c r="A78" s="68">
        <v>46844</v>
      </c>
      <c r="B78" s="25">
        <f>'Art. 9º-A'!J79</f>
        <v>139271200.2511808</v>
      </c>
      <c r="C78" s="25">
        <f>'Art. 9º-A'!K79</f>
        <v>85249326.965228707</v>
      </c>
      <c r="D78" s="25">
        <f>'Art. 9º-A'!I79</f>
        <v>224520527.2164095</v>
      </c>
      <c r="E78" s="26">
        <f>'9496'!T78</f>
        <v>209358451.24524313</v>
      </c>
      <c r="F78" s="26">
        <f>'9496'!U78</f>
        <v>43029100.6501275</v>
      </c>
      <c r="G78" s="26">
        <f>'9496'!V78</f>
        <v>252387551.89537063</v>
      </c>
      <c r="H78" s="47"/>
      <c r="I78" s="47"/>
      <c r="J78" s="47"/>
      <c r="K78" s="27">
        <f>'Fluxo dív. garantidas - RRF'!J78</f>
        <v>3478268.83</v>
      </c>
      <c r="L78" s="27">
        <f>'Fluxo dív. garantidas - RRF'!I78</f>
        <v>790558.36999999918</v>
      </c>
      <c r="M78" s="27">
        <f>'Fluxo dív. garantidas - RRF'!K78</f>
        <v>4268827.1999999993</v>
      </c>
      <c r="N78" s="69">
        <f>'Contratos fora RRF'!AN78</f>
        <v>560658.76307416649</v>
      </c>
      <c r="O78" s="69">
        <f>'Contratos fora RRF'!AM78</f>
        <v>2128744.2779600988</v>
      </c>
      <c r="P78" s="28">
        <f>'Contratos fora RRF'!AO78</f>
        <v>2689403.041034264</v>
      </c>
      <c r="Q78" s="30"/>
      <c r="R78" s="30"/>
      <c r="S78" s="30"/>
      <c r="T78" s="148">
        <f>'Operação a contratar - BID prec'!B77</f>
        <v>61241085.369863011</v>
      </c>
      <c r="U78" s="148">
        <f>'Operação a contratar - BID prec'!C77</f>
        <v>53800000</v>
      </c>
      <c r="V78" s="148">
        <f>'Operação a contratar - BID prec'!D77</f>
        <v>115041085.369863</v>
      </c>
      <c r="W78" s="70">
        <f t="shared" si="18"/>
        <v>413909664.45936114</v>
      </c>
      <c r="X78" s="70">
        <f t="shared" si="19"/>
        <v>184997730.2633163</v>
      </c>
      <c r="Y78" s="70">
        <f t="shared" si="20"/>
        <v>598907394.72267747</v>
      </c>
      <c r="AA78">
        <f t="shared" si="14"/>
        <v>2028</v>
      </c>
      <c r="AC78" s="6">
        <f t="shared" si="15"/>
        <v>0</v>
      </c>
      <c r="AD78" s="6">
        <f t="shared" si="16"/>
        <v>0</v>
      </c>
      <c r="AE78" s="6">
        <f t="shared" si="17"/>
        <v>0</v>
      </c>
    </row>
    <row r="79" spans="1:31" x14ac:dyDescent="0.25">
      <c r="A79" s="68">
        <v>46874</v>
      </c>
      <c r="B79" s="25">
        <f>'Art. 9º-A'!J80</f>
        <v>139811135.0870631</v>
      </c>
      <c r="C79" s="25">
        <f>'Art. 9º-A'!K80</f>
        <v>86040647.228280514</v>
      </c>
      <c r="D79" s="25">
        <f>'Art. 9º-A'!I80</f>
        <v>225851782.31534362</v>
      </c>
      <c r="E79" s="26">
        <f>'9496'!T79</f>
        <v>209549011.26971102</v>
      </c>
      <c r="F79" s="26">
        <f>'9496'!U79</f>
        <v>43772110.978514671</v>
      </c>
      <c r="G79" s="26">
        <f>'9496'!V79</f>
        <v>253321122.24822569</v>
      </c>
      <c r="H79" s="47"/>
      <c r="I79" s="47"/>
      <c r="J79" s="47"/>
      <c r="K79" s="27">
        <f>'Fluxo dív. garantidas - RRF'!J79</f>
        <v>10168505.109999999</v>
      </c>
      <c r="L79" s="27">
        <f>'Fluxo dív. garantidas - RRF'!I79</f>
        <v>71064027.50333333</v>
      </c>
      <c r="M79" s="27">
        <f>'Fluxo dív. garantidas - RRF'!K79</f>
        <v>81232532.61333333</v>
      </c>
      <c r="N79" s="69">
        <f>'Contratos fora RRF'!AN79</f>
        <v>2443187.7017242848</v>
      </c>
      <c r="O79" s="69">
        <f>'Contratos fora RRF'!AM79</f>
        <v>32024731.005275436</v>
      </c>
      <c r="P79" s="28">
        <f>'Contratos fora RRF'!AO79</f>
        <v>34467918.706999667</v>
      </c>
      <c r="Q79" s="30"/>
      <c r="R79" s="30"/>
      <c r="S79" s="30"/>
      <c r="T79" s="148">
        <f>'Operação a contratar - BID prec'!B78</f>
        <v>0</v>
      </c>
      <c r="U79" s="148">
        <f>'Operação a contratar - BID prec'!C78</f>
        <v>0</v>
      </c>
      <c r="V79" s="148">
        <f>'Operação a contratar - BID prec'!D78</f>
        <v>0</v>
      </c>
      <c r="W79" s="70">
        <f t="shared" si="18"/>
        <v>361971839.1684984</v>
      </c>
      <c r="X79" s="70">
        <f t="shared" si="19"/>
        <v>232901516.71540394</v>
      </c>
      <c r="Y79" s="70">
        <f t="shared" si="20"/>
        <v>594873355.88390231</v>
      </c>
      <c r="AA79">
        <f t="shared" si="14"/>
        <v>2028</v>
      </c>
      <c r="AC79" s="6">
        <f t="shared" si="15"/>
        <v>0</v>
      </c>
      <c r="AD79" s="6">
        <f t="shared" si="16"/>
        <v>0</v>
      </c>
      <c r="AE79" s="6">
        <f t="shared" si="17"/>
        <v>0</v>
      </c>
    </row>
    <row r="80" spans="1:31" x14ac:dyDescent="0.25">
      <c r="A80" s="68">
        <v>46905</v>
      </c>
      <c r="B80" s="25">
        <f>'Art. 9º-A'!J81</f>
        <v>140292177.65624985</v>
      </c>
      <c r="C80" s="25">
        <f>'Art. 9º-A'!K81</f>
        <v>86802535.525745898</v>
      </c>
      <c r="D80" s="25">
        <f>'Art. 9º-A'!I81</f>
        <v>227094713.18199575</v>
      </c>
      <c r="E80" s="26">
        <f>'9496'!T80</f>
        <v>209082277.38760766</v>
      </c>
      <c r="F80" s="26">
        <f>'9496'!U80</f>
        <v>44340211.81759426</v>
      </c>
      <c r="G80" s="26">
        <f>'9496'!V80</f>
        <v>253422489.20520192</v>
      </c>
      <c r="H80" s="47"/>
      <c r="I80" s="47"/>
      <c r="J80" s="47"/>
      <c r="K80" s="27">
        <f>'Fluxo dív. garantidas - RRF'!J80</f>
        <v>3385837.52</v>
      </c>
      <c r="L80" s="27">
        <f>'Fluxo dív. garantidas - RRF'!I80</f>
        <v>821815.97333333315</v>
      </c>
      <c r="M80" s="27">
        <f>'Fluxo dív. garantidas - RRF'!K80</f>
        <v>4207653.4933333332</v>
      </c>
      <c r="N80" s="69">
        <f>'Contratos fora RRF'!AN80</f>
        <v>334144.84955260961</v>
      </c>
      <c r="O80" s="69">
        <f>'Contratos fora RRF'!AM80</f>
        <v>1278695.8166213841</v>
      </c>
      <c r="P80" s="28">
        <f>'Contratos fora RRF'!AO80</f>
        <v>1612840.6661739941</v>
      </c>
      <c r="Q80" s="30"/>
      <c r="R80" s="30"/>
      <c r="S80" s="30"/>
      <c r="T80" s="148">
        <f>'Operação a contratar - BID prec'!B79</f>
        <v>0</v>
      </c>
      <c r="U80" s="148">
        <f>'Operação a contratar - BID prec'!C79</f>
        <v>0</v>
      </c>
      <c r="V80" s="148">
        <f>'Operação a contratar - BID prec'!D79</f>
        <v>0</v>
      </c>
      <c r="W80" s="70">
        <f t="shared" si="18"/>
        <v>353094437.41341013</v>
      </c>
      <c r="X80" s="70">
        <f t="shared" si="19"/>
        <v>133243259.13329488</v>
      </c>
      <c r="Y80" s="70">
        <f t="shared" si="20"/>
        <v>486337696.54670501</v>
      </c>
      <c r="AA80">
        <f t="shared" si="14"/>
        <v>2028</v>
      </c>
      <c r="AC80" s="6">
        <f t="shared" si="15"/>
        <v>0</v>
      </c>
      <c r="AD80" s="6">
        <f t="shared" si="16"/>
        <v>0</v>
      </c>
      <c r="AE80" s="6">
        <f t="shared" si="17"/>
        <v>0</v>
      </c>
    </row>
    <row r="81" spans="1:31" x14ac:dyDescent="0.25">
      <c r="A81" s="68">
        <v>46935</v>
      </c>
      <c r="B81" s="25">
        <f>'Art. 9º-A'!J82</f>
        <v>140793789.92997965</v>
      </c>
      <c r="C81" s="25">
        <f>'Art. 9º-A'!K82</f>
        <v>87583907.871643126</v>
      </c>
      <c r="D81" s="25">
        <f>'Art. 9º-A'!I82</f>
        <v>228377697.80162278</v>
      </c>
      <c r="E81" s="26">
        <f>'9496'!T81</f>
        <v>209211182.9786599</v>
      </c>
      <c r="F81" s="26">
        <f>'9496'!U81</f>
        <v>45082674.589404821</v>
      </c>
      <c r="G81" s="26">
        <f>'9496'!V81</f>
        <v>254293857.56806472</v>
      </c>
      <c r="H81" s="47"/>
      <c r="I81" s="47"/>
      <c r="J81" s="47"/>
      <c r="K81" s="27">
        <f>'Fluxo dív. garantidas - RRF'!J81</f>
        <v>3263466.9899999998</v>
      </c>
      <c r="L81" s="27">
        <f>'Fluxo dív. garantidas - RRF'!I81</f>
        <v>862834.82333333325</v>
      </c>
      <c r="M81" s="27">
        <f>'Fluxo dív. garantidas - RRF'!K81</f>
        <v>4126301.813333333</v>
      </c>
      <c r="N81" s="69">
        <f>'Contratos fora RRF'!AN81</f>
        <v>316555.73382306937</v>
      </c>
      <c r="O81" s="69">
        <f>'Contratos fora RRF'!AM81</f>
        <v>1281630.3357493959</v>
      </c>
      <c r="P81" s="28">
        <f>'Contratos fora RRF'!AO81</f>
        <v>1598186.0695724648</v>
      </c>
      <c r="Q81" s="30"/>
      <c r="R81" s="30"/>
      <c r="S81" s="30"/>
      <c r="T81" s="148">
        <f>'Operação a contratar - BID prec'!B80</f>
        <v>0</v>
      </c>
      <c r="U81" s="148">
        <f>'Operação a contratar - BID prec'!C80</f>
        <v>0</v>
      </c>
      <c r="V81" s="148">
        <f>'Operação a contratar - BID prec'!D80</f>
        <v>0</v>
      </c>
      <c r="W81" s="70">
        <f t="shared" si="18"/>
        <v>353584995.63246262</v>
      </c>
      <c r="X81" s="70">
        <f t="shared" si="19"/>
        <v>134811047.62013066</v>
      </c>
      <c r="Y81" s="70">
        <f t="shared" si="20"/>
        <v>488396043.25259328</v>
      </c>
      <c r="AA81">
        <f t="shared" si="14"/>
        <v>2028</v>
      </c>
      <c r="AC81" s="6">
        <f t="shared" si="15"/>
        <v>0</v>
      </c>
      <c r="AD81" s="6">
        <f t="shared" si="16"/>
        <v>0</v>
      </c>
      <c r="AE81" s="6">
        <f t="shared" si="17"/>
        <v>0</v>
      </c>
    </row>
    <row r="82" spans="1:31" x14ac:dyDescent="0.25">
      <c r="A82" s="68">
        <v>46966</v>
      </c>
      <c r="B82" s="25">
        <f>'Art. 9º-A'!J83</f>
        <v>141257678.79375705</v>
      </c>
      <c r="C82" s="25">
        <f>'Art. 9º-A'!K83</f>
        <v>88348585.863925815</v>
      </c>
      <c r="D82" s="25">
        <f>'Art. 9º-A'!I83</f>
        <v>229606264.65768287</v>
      </c>
      <c r="E82" s="26">
        <f>'9496'!T82</f>
        <v>209067172.99647549</v>
      </c>
      <c r="F82" s="26">
        <f>'9496'!U82</f>
        <v>45750891.06105113</v>
      </c>
      <c r="G82" s="26">
        <f>'9496'!V82</f>
        <v>254818064.05752662</v>
      </c>
      <c r="H82" s="47"/>
      <c r="I82" s="47"/>
      <c r="J82" s="47"/>
      <c r="K82" s="27">
        <f>'Fluxo dív. garantidas - RRF'!J82</f>
        <v>3080701.27</v>
      </c>
      <c r="L82" s="27">
        <f>'Fluxo dív. garantidas - RRF'!I82</f>
        <v>923978.4700000002</v>
      </c>
      <c r="M82" s="27">
        <f>'Fluxo dív. garantidas - RRF'!K82</f>
        <v>4004679.74</v>
      </c>
      <c r="N82" s="69">
        <f>'Contratos fora RRF'!AN82</f>
        <v>290075.06328644609</v>
      </c>
      <c r="O82" s="69">
        <f>'Contratos fora RRF'!AM82</f>
        <v>1284701.630991946</v>
      </c>
      <c r="P82" s="28">
        <f>'Contratos fora RRF'!AO82</f>
        <v>1574776.694278392</v>
      </c>
      <c r="Q82" s="30"/>
      <c r="R82" s="30"/>
      <c r="S82" s="30"/>
      <c r="T82" s="148">
        <f>'Operação a contratar - BID prec'!B81</f>
        <v>0</v>
      </c>
      <c r="U82" s="148">
        <f>'Operação a contratar - BID prec'!C81</f>
        <v>0</v>
      </c>
      <c r="V82" s="148">
        <f>'Operação a contratar - BID prec'!D81</f>
        <v>0</v>
      </c>
      <c r="W82" s="70">
        <f t="shared" si="18"/>
        <v>353695628.12351894</v>
      </c>
      <c r="X82" s="70">
        <f t="shared" si="19"/>
        <v>136308157.02596891</v>
      </c>
      <c r="Y82" s="70">
        <f t="shared" si="20"/>
        <v>490003785.14948785</v>
      </c>
      <c r="AA82">
        <f t="shared" si="14"/>
        <v>2028</v>
      </c>
      <c r="AC82" s="6">
        <f t="shared" si="15"/>
        <v>0</v>
      </c>
      <c r="AD82" s="6">
        <f t="shared" si="16"/>
        <v>0</v>
      </c>
      <c r="AE82" s="6">
        <f t="shared" si="17"/>
        <v>0</v>
      </c>
    </row>
    <row r="83" spans="1:31" x14ac:dyDescent="0.25">
      <c r="A83" s="68">
        <v>46997</v>
      </c>
      <c r="B83" s="25">
        <f>'Art. 9º-A'!J84</f>
        <v>141720757.1020526</v>
      </c>
      <c r="C83" s="25">
        <f>'Art. 9º-A'!K84</f>
        <v>89119472.615940571</v>
      </c>
      <c r="D83" s="25">
        <f>'Art. 9º-A'!I84</f>
        <v>230840229.71799317</v>
      </c>
      <c r="E83" s="26">
        <f>'9496'!T83</f>
        <v>209027026.28608108</v>
      </c>
      <c r="F83" s="26">
        <f>'9496'!U83</f>
        <v>46425339.678925306</v>
      </c>
      <c r="G83" s="26">
        <f>'9496'!V83</f>
        <v>255452365.96500638</v>
      </c>
      <c r="H83" s="47"/>
      <c r="I83" s="47"/>
      <c r="J83" s="47"/>
      <c r="K83" s="27">
        <f>'Fluxo dív. garantidas - RRF'!J83</f>
        <v>12975896.609999999</v>
      </c>
      <c r="L83" s="27">
        <f>'Fluxo dív. garantidas - RRF'!I83</f>
        <v>74404388.223333329</v>
      </c>
      <c r="M83" s="27">
        <f>'Fluxo dív. garantidas - RRF'!K83</f>
        <v>87380284.833333328</v>
      </c>
      <c r="N83" s="69">
        <f>'Contratos fora RRF'!AN83</f>
        <v>303144.09657732019</v>
      </c>
      <c r="O83" s="69">
        <f>'Contratos fora RRF'!AM83</f>
        <v>1287617.6271589031</v>
      </c>
      <c r="P83" s="28">
        <f>'Contratos fora RRF'!AO83</f>
        <v>1590761.7237362231</v>
      </c>
      <c r="Q83" s="30"/>
      <c r="R83" s="30"/>
      <c r="S83" s="30"/>
      <c r="T83" s="148">
        <f>'Operação a contratar - BID prec'!B82</f>
        <v>0</v>
      </c>
      <c r="U83" s="148">
        <f>'Operação a contratar - BID prec'!C82</f>
        <v>0</v>
      </c>
      <c r="V83" s="148">
        <f>'Operação a contratar - BID prec'!D82</f>
        <v>0</v>
      </c>
      <c r="W83" s="70">
        <f t="shared" si="18"/>
        <v>364026824.09471101</v>
      </c>
      <c r="X83" s="70">
        <f t="shared" si="19"/>
        <v>211236818.14535812</v>
      </c>
      <c r="Y83" s="70">
        <f t="shared" si="20"/>
        <v>575263642.24006915</v>
      </c>
      <c r="AA83">
        <f t="shared" si="14"/>
        <v>2028</v>
      </c>
      <c r="AC83" s="6">
        <f t="shared" si="15"/>
        <v>0</v>
      </c>
      <c r="AD83" s="6">
        <f t="shared" si="16"/>
        <v>0</v>
      </c>
      <c r="AE83" s="6">
        <f t="shared" si="17"/>
        <v>0</v>
      </c>
    </row>
    <row r="84" spans="1:31" x14ac:dyDescent="0.25">
      <c r="A84" s="68">
        <v>47027</v>
      </c>
      <c r="B84" s="25">
        <f>'Art. 9º-A'!J85</f>
        <v>142398366.53069946</v>
      </c>
      <c r="C84" s="25">
        <f>'Art. 9º-A'!K85</f>
        <v>90032785.079153091</v>
      </c>
      <c r="D84" s="25">
        <f>'Art. 9º-A'!I85</f>
        <v>232431151.60985255</v>
      </c>
      <c r="E84" s="26">
        <f>'9496'!T84</f>
        <v>209090808.20570239</v>
      </c>
      <c r="F84" s="26">
        <f>'9496'!U84</f>
        <v>47173427.570129424</v>
      </c>
      <c r="G84" s="26">
        <f>'9496'!V84</f>
        <v>256264235.77583182</v>
      </c>
      <c r="H84" s="47"/>
      <c r="I84" s="47"/>
      <c r="J84" s="47"/>
      <c r="K84" s="27">
        <f>'Fluxo dív. garantidas - RRF'!J84</f>
        <v>3216379.6399999997</v>
      </c>
      <c r="L84" s="27">
        <f>'Fluxo dív. garantidas - RRF'!I84</f>
        <v>879204.69333333336</v>
      </c>
      <c r="M84" s="27">
        <f>'Fluxo dív. garantidas - RRF'!K84</f>
        <v>4095584.333333333</v>
      </c>
      <c r="N84" s="69">
        <f>'Contratos fora RRF'!AN84</f>
        <v>492988.31782299525</v>
      </c>
      <c r="O84" s="69">
        <f>'Contratos fora RRF'!AM84</f>
        <v>2150740.977512233</v>
      </c>
      <c r="P84" s="28">
        <f>'Contratos fora RRF'!AO84</f>
        <v>2643729.2953352276</v>
      </c>
      <c r="Q84" s="30"/>
      <c r="R84" s="30"/>
      <c r="S84" s="30"/>
      <c r="T84" s="148">
        <f>'Operação a contratar - BID prec'!B83</f>
        <v>59965229.424657539</v>
      </c>
      <c r="U84" s="148">
        <f>'Operação a contratar - BID prec'!C83</f>
        <v>53800000</v>
      </c>
      <c r="V84" s="148">
        <f>'Operação a contratar - BID prec'!D83</f>
        <v>113765229.42465754</v>
      </c>
      <c r="W84" s="70">
        <f t="shared" si="18"/>
        <v>415163772.11888236</v>
      </c>
      <c r="X84" s="70">
        <f t="shared" si="19"/>
        <v>194036158.32012808</v>
      </c>
      <c r="Y84" s="70">
        <f t="shared" si="20"/>
        <v>609199930.43901038</v>
      </c>
      <c r="AA84">
        <f t="shared" si="14"/>
        <v>2028</v>
      </c>
      <c r="AC84" s="6">
        <f t="shared" si="15"/>
        <v>0</v>
      </c>
      <c r="AD84" s="6">
        <f t="shared" si="16"/>
        <v>0</v>
      </c>
      <c r="AE84" s="6">
        <f t="shared" si="17"/>
        <v>0</v>
      </c>
    </row>
    <row r="85" spans="1:31" x14ac:dyDescent="0.25">
      <c r="A85" s="68">
        <v>47058</v>
      </c>
      <c r="B85" s="25">
        <f>'Art. 9º-A'!J86</f>
        <v>142822787.10783574</v>
      </c>
      <c r="C85" s="25">
        <f>'Art. 9º-A'!K86</f>
        <v>90793483.258351445</v>
      </c>
      <c r="D85" s="25">
        <f>'Art. 9º-A'!I86</f>
        <v>233616270.36618719</v>
      </c>
      <c r="E85" s="26">
        <f>'9496'!T85</f>
        <v>208828595.72573906</v>
      </c>
      <c r="F85" s="26">
        <f>'9496'!U85</f>
        <v>47809100.274198622</v>
      </c>
      <c r="G85" s="26">
        <f>'9496'!V85</f>
        <v>256637695.99993768</v>
      </c>
      <c r="H85" s="47"/>
      <c r="I85" s="47"/>
      <c r="J85" s="47"/>
      <c r="K85" s="27">
        <f>'Fluxo dív. garantidas - RRF'!J85</f>
        <v>9983838.870000001</v>
      </c>
      <c r="L85" s="27">
        <f>'Fluxo dív. garantidas - RRF'!I85</f>
        <v>71488291.976666659</v>
      </c>
      <c r="M85" s="27">
        <f>'Fluxo dív. garantidas - RRF'!K85</f>
        <v>81472130.846666664</v>
      </c>
      <c r="N85" s="69">
        <f>'Contratos fora RRF'!AN85</f>
        <v>2225244.7198171285</v>
      </c>
      <c r="O85" s="69">
        <f>'Contratos fora RRF'!AM85</f>
        <v>32937935.392012756</v>
      </c>
      <c r="P85" s="28">
        <f>'Contratos fora RRF'!AO85</f>
        <v>35163180.111829884</v>
      </c>
      <c r="Q85" s="30"/>
      <c r="R85" s="30"/>
      <c r="S85" s="30"/>
      <c r="T85" s="148">
        <f>'Operação a contratar - BID prec'!B84</f>
        <v>0</v>
      </c>
      <c r="U85" s="148">
        <f>'Operação a contratar - BID prec'!C84</f>
        <v>0</v>
      </c>
      <c r="V85" s="148">
        <f>'Operação a contratar - BID prec'!D84</f>
        <v>0</v>
      </c>
      <c r="W85" s="70">
        <f t="shared" si="18"/>
        <v>363860466.42339188</v>
      </c>
      <c r="X85" s="70">
        <f t="shared" si="19"/>
        <v>243028810.9012295</v>
      </c>
      <c r="Y85" s="70">
        <f t="shared" si="20"/>
        <v>606889277.32462144</v>
      </c>
      <c r="AA85">
        <f t="shared" si="14"/>
        <v>2028</v>
      </c>
      <c r="AC85" s="6">
        <f t="shared" si="15"/>
        <v>0</v>
      </c>
      <c r="AD85" s="6">
        <f t="shared" si="16"/>
        <v>0</v>
      </c>
      <c r="AE85" s="6">
        <f t="shared" si="17"/>
        <v>0</v>
      </c>
    </row>
    <row r="86" spans="1:31" x14ac:dyDescent="0.25">
      <c r="A86" s="68">
        <v>47088</v>
      </c>
      <c r="B86" s="25">
        <f>'Art. 9º-A'!J87</f>
        <v>143413388.02442703</v>
      </c>
      <c r="C86" s="25">
        <f>'Art. 9º-A'!K87</f>
        <v>91667073.741998911</v>
      </c>
      <c r="D86" s="25">
        <f>'Art. 9º-A'!I87</f>
        <v>235080461.76642594</v>
      </c>
      <c r="E86" s="26">
        <f>'9496'!T86</f>
        <v>208722244.19567049</v>
      </c>
      <c r="F86" s="26">
        <f>'9496'!U86</f>
        <v>48530574.576001197</v>
      </c>
      <c r="G86" s="26">
        <f>'9496'!V86</f>
        <v>257252818.77167168</v>
      </c>
      <c r="H86" s="47"/>
      <c r="I86" s="47"/>
      <c r="J86" s="47"/>
      <c r="K86" s="27">
        <f>'Fluxo dív. garantidas - RRF'!J86</f>
        <v>3007491.44</v>
      </c>
      <c r="L86" s="27">
        <f>'Fluxo dív. garantidas - RRF'!I86</f>
        <v>949298.54666666687</v>
      </c>
      <c r="M86" s="27">
        <f>'Fluxo dív. garantidas - RRF'!K86</f>
        <v>3956789.9866666668</v>
      </c>
      <c r="N86" s="69">
        <f>'Contratos fora RRF'!AN86</f>
        <v>264320.83757716691</v>
      </c>
      <c r="O86" s="69">
        <f>'Contratos fora RRF'!AM86</f>
        <v>1296551.1923950301</v>
      </c>
      <c r="P86" s="28">
        <f>'Contratos fora RRF'!AO86</f>
        <v>1560872.029972197</v>
      </c>
      <c r="Q86" s="30"/>
      <c r="R86" s="30"/>
      <c r="S86" s="30"/>
      <c r="T86" s="148">
        <f>'Operação a contratar - BID prec'!B85</f>
        <v>0</v>
      </c>
      <c r="U86" s="148">
        <f>'Operação a contratar - BID prec'!C85</f>
        <v>0</v>
      </c>
      <c r="V86" s="148">
        <f>'Operação a contratar - BID prec'!D85</f>
        <v>0</v>
      </c>
      <c r="W86" s="70">
        <f t="shared" si="18"/>
        <v>355407444.4976747</v>
      </c>
      <c r="X86" s="70">
        <f t="shared" si="19"/>
        <v>142443498.05706179</v>
      </c>
      <c r="Y86" s="70">
        <f t="shared" si="20"/>
        <v>497850942.5547365</v>
      </c>
      <c r="AA86">
        <f t="shared" si="14"/>
        <v>2028</v>
      </c>
      <c r="AC86" s="6">
        <f t="shared" si="15"/>
        <v>0</v>
      </c>
      <c r="AD86" s="6">
        <f t="shared" si="16"/>
        <v>0</v>
      </c>
      <c r="AE86" s="6">
        <f t="shared" si="17"/>
        <v>0</v>
      </c>
    </row>
    <row r="87" spans="1:31" x14ac:dyDescent="0.25">
      <c r="A87" s="68">
        <v>47119</v>
      </c>
      <c r="B87" s="25">
        <f>'Art. 9º-A'!J88</f>
        <v>143835841.42697656</v>
      </c>
      <c r="C87" s="25">
        <f>'Art. 9º-A'!K88</f>
        <v>92440508.780330122</v>
      </c>
      <c r="D87" s="25">
        <f>'Art. 9º-A'!I88</f>
        <v>236276350.20730668</v>
      </c>
      <c r="E87" s="26">
        <f>'9496'!T87</f>
        <v>208504780.4159686</v>
      </c>
      <c r="F87" s="26">
        <f>'9496'!U87</f>
        <v>92161464.157049716</v>
      </c>
      <c r="G87" s="26">
        <f>'9496'!V87</f>
        <v>300666244.57301831</v>
      </c>
      <c r="H87" s="47"/>
      <c r="I87" s="47"/>
      <c r="J87" s="47"/>
      <c r="K87" s="27">
        <f>'Fluxo dív. garantidas - RRF'!J87</f>
        <v>3183948.07</v>
      </c>
      <c r="L87" s="27">
        <f>'Fluxo dív. garantidas - RRF'!I87</f>
        <v>1569806.0788888889</v>
      </c>
      <c r="M87" s="27">
        <f>'Fluxo dív. garantidas - RRF'!K87</f>
        <v>4753754.1488888888</v>
      </c>
      <c r="N87" s="69">
        <f>'Contratos fora RRF'!AN87</f>
        <v>274876.88605144992</v>
      </c>
      <c r="O87" s="69">
        <f>'Contratos fora RRF'!AM87</f>
        <v>1299672.2281161831</v>
      </c>
      <c r="P87" s="28">
        <f>'Contratos fora RRF'!AO87</f>
        <v>1574549.114167633</v>
      </c>
      <c r="Q87" s="30"/>
      <c r="R87" s="30"/>
      <c r="S87" s="30"/>
      <c r="T87" s="148">
        <f>'Operação a contratar - BID prec'!B86</f>
        <v>0</v>
      </c>
      <c r="U87" s="148">
        <f>'Operação a contratar - BID prec'!C86</f>
        <v>0</v>
      </c>
      <c r="V87" s="148">
        <f>'Operação a contratar - BID prec'!D86</f>
        <v>0</v>
      </c>
      <c r="W87" s="70">
        <f t="shared" si="18"/>
        <v>355799446.79899663</v>
      </c>
      <c r="X87" s="70">
        <f t="shared" si="19"/>
        <v>187471451.24438491</v>
      </c>
      <c r="Y87" s="70">
        <f t="shared" si="20"/>
        <v>543270898.04338157</v>
      </c>
      <c r="AA87">
        <f t="shared" si="14"/>
        <v>2029</v>
      </c>
      <c r="AC87" s="6">
        <f t="shared" si="15"/>
        <v>0</v>
      </c>
      <c r="AD87" s="6">
        <f t="shared" si="16"/>
        <v>0</v>
      </c>
      <c r="AE87" s="6">
        <f t="shared" si="17"/>
        <v>0</v>
      </c>
    </row>
    <row r="88" spans="1:31" x14ac:dyDescent="0.25">
      <c r="A88" s="68">
        <v>47150</v>
      </c>
      <c r="B88" s="25">
        <f>'Art. 9º-A'!J89</f>
        <v>144112052.43656597</v>
      </c>
      <c r="C88" s="25">
        <f>'Art. 9º-A'!K89</f>
        <v>93126252.453808665</v>
      </c>
      <c r="D88" s="25">
        <f>'Art. 9º-A'!I89</f>
        <v>237238304.89037463</v>
      </c>
      <c r="E88" s="26">
        <f>'9496'!T88</f>
        <v>208385581.23289916</v>
      </c>
      <c r="F88" s="26">
        <f>'9496'!U88</f>
        <v>92941824.045209497</v>
      </c>
      <c r="G88" s="26">
        <f>'9496'!V88</f>
        <v>301327405.27810866</v>
      </c>
      <c r="H88" s="47"/>
      <c r="I88" s="47"/>
      <c r="J88" s="47"/>
      <c r="K88" s="27">
        <f>'Fluxo dív. garantidas - RRF'!J88</f>
        <v>3168276.08</v>
      </c>
      <c r="L88" s="27">
        <f>'Fluxo dív. garantidas - RRF'!I88</f>
        <v>1573562.2411111118</v>
      </c>
      <c r="M88" s="27">
        <f>'Fluxo dív. garantidas - RRF'!K88</f>
        <v>4741838.3211111119</v>
      </c>
      <c r="N88" s="69">
        <f>'Contratos fora RRF'!AN88</f>
        <v>268405.13957085152</v>
      </c>
      <c r="O88" s="69">
        <f>'Contratos fora RRF'!AM88</f>
        <v>1302564.0331553561</v>
      </c>
      <c r="P88" s="28">
        <f>'Contratos fora RRF'!AO88</f>
        <v>1570969.1727262069</v>
      </c>
      <c r="Q88" s="30"/>
      <c r="R88" s="30"/>
      <c r="S88" s="30"/>
      <c r="T88" s="148">
        <f>'Operação a contratar - BID prec'!B87</f>
        <v>0</v>
      </c>
      <c r="U88" s="148">
        <f>'Operação a contratar - BID prec'!C87</f>
        <v>0</v>
      </c>
      <c r="V88" s="148">
        <f>'Operação a contratar - BID prec'!D87</f>
        <v>0</v>
      </c>
      <c r="W88" s="70">
        <f t="shared" si="18"/>
        <v>355934314.88903594</v>
      </c>
      <c r="X88" s="70">
        <f t="shared" si="19"/>
        <v>188944202.77328461</v>
      </c>
      <c r="Y88" s="70">
        <f t="shared" si="20"/>
        <v>544878517.66232061</v>
      </c>
      <c r="AA88">
        <f t="shared" si="14"/>
        <v>2029</v>
      </c>
      <c r="AC88" s="6">
        <f t="shared" si="15"/>
        <v>0</v>
      </c>
      <c r="AD88" s="6">
        <f t="shared" si="16"/>
        <v>0</v>
      </c>
      <c r="AE88" s="6">
        <f t="shared" si="17"/>
        <v>0</v>
      </c>
    </row>
    <row r="89" spans="1:31" x14ac:dyDescent="0.25">
      <c r="A89" s="68">
        <v>47178</v>
      </c>
      <c r="B89" s="25">
        <f>'Art. 9º-A'!J90</f>
        <v>144464482.46863157</v>
      </c>
      <c r="C89" s="25">
        <f>'Art. 9º-A'!K90</f>
        <v>93867367.855814546</v>
      </c>
      <c r="D89" s="25">
        <f>'Art. 9º-A'!I90</f>
        <v>238331850.32444611</v>
      </c>
      <c r="E89" s="26">
        <f>'9496'!T89</f>
        <v>208380438.64499298</v>
      </c>
      <c r="F89" s="26">
        <f>'9496'!U89</f>
        <v>93829985.272598356</v>
      </c>
      <c r="G89" s="26">
        <f>'9496'!V89</f>
        <v>302210423.91759133</v>
      </c>
      <c r="H89" s="47"/>
      <c r="I89" s="47"/>
      <c r="J89" s="47"/>
      <c r="K89" s="27">
        <f>'Fluxo dív. garantidas - RRF'!J89</f>
        <v>11824887.379999999</v>
      </c>
      <c r="L89" s="27">
        <f>'Fluxo dív. garantidas - RRF'!I89</f>
        <v>94152456.858888879</v>
      </c>
      <c r="M89" s="27">
        <f>'Fluxo dív. garantidas - RRF'!K89</f>
        <v>105977344.23888887</v>
      </c>
      <c r="N89" s="69">
        <f>'Contratos fora RRF'!AN89</f>
        <v>236246.62236763869</v>
      </c>
      <c r="O89" s="69">
        <f>'Contratos fora RRF'!AM89</f>
        <v>1305658.9872944651</v>
      </c>
      <c r="P89" s="28">
        <f>'Contratos fora RRF'!AO89</f>
        <v>1541905.6096621039</v>
      </c>
      <c r="Q89" s="30"/>
      <c r="R89" s="30"/>
      <c r="S89" s="30"/>
      <c r="T89" s="148">
        <f>'Operação a contratar - BID prec'!B88</f>
        <v>0</v>
      </c>
      <c r="U89" s="148">
        <f>'Operação a contratar - BID prec'!C88</f>
        <v>0</v>
      </c>
      <c r="V89" s="148">
        <f>'Operação a contratar - BID prec'!D88</f>
        <v>0</v>
      </c>
      <c r="W89" s="70">
        <f t="shared" si="18"/>
        <v>364906055.11599219</v>
      </c>
      <c r="X89" s="70">
        <f t="shared" si="19"/>
        <v>283155468.97459626</v>
      </c>
      <c r="Y89" s="70">
        <f t="shared" si="20"/>
        <v>648061524.09058845</v>
      </c>
      <c r="AA89">
        <f t="shared" si="14"/>
        <v>2029</v>
      </c>
      <c r="AC89" s="6">
        <f t="shared" si="15"/>
        <v>0</v>
      </c>
      <c r="AD89" s="6">
        <f t="shared" si="16"/>
        <v>0</v>
      </c>
      <c r="AE89" s="6">
        <f t="shared" si="17"/>
        <v>0</v>
      </c>
    </row>
    <row r="90" spans="1:31" x14ac:dyDescent="0.25">
      <c r="A90" s="68">
        <v>47209</v>
      </c>
      <c r="B90" s="25">
        <f>'Art. 9º-A'!J91</f>
        <v>144757523.5458312</v>
      </c>
      <c r="C90" s="25">
        <f>'Art. 9º-A'!K91</f>
        <v>94576139.979513854</v>
      </c>
      <c r="D90" s="25">
        <f>'Art. 9º-A'!I91</f>
        <v>239333663.52534506</v>
      </c>
      <c r="E90" s="26">
        <f>'9496'!T90</f>
        <v>207933939.03151095</v>
      </c>
      <c r="F90" s="26">
        <f>'9496'!U90</f>
        <v>94473298.627919853</v>
      </c>
      <c r="G90" s="26">
        <f>'9496'!V90</f>
        <v>302407237.6594308</v>
      </c>
      <c r="H90" s="47"/>
      <c r="I90" s="47"/>
      <c r="J90" s="47"/>
      <c r="K90" s="27">
        <f>'Fluxo dív. garantidas - RRF'!J90</f>
        <v>3223815.63</v>
      </c>
      <c r="L90" s="27">
        <f>'Fluxo dív. garantidas - RRF'!I90</f>
        <v>1561744.0999999996</v>
      </c>
      <c r="M90" s="27">
        <f>'Fluxo dív. garantidas - RRF'!K90</f>
        <v>4785559.7299999995</v>
      </c>
      <c r="N90" s="69">
        <f>'Contratos fora RRF'!AN90</f>
        <v>454232.49556751299</v>
      </c>
      <c r="O90" s="69">
        <f>'Contratos fora RRF'!AM90</f>
        <v>2173232.2165643079</v>
      </c>
      <c r="P90" s="28">
        <f>'Contratos fora RRF'!AO90</f>
        <v>2627464.7121318197</v>
      </c>
      <c r="Q90" s="30"/>
      <c r="R90" s="30"/>
      <c r="S90" s="30"/>
      <c r="T90" s="148">
        <f>'Operação a contratar - BID prec'!B89</f>
        <v>58368666.520547941</v>
      </c>
      <c r="U90" s="148">
        <f>'Operação a contratar - BID prec'!C89</f>
        <v>53800000</v>
      </c>
      <c r="V90" s="148">
        <f>'Operação a contratar - BID prec'!D89</f>
        <v>112168666.52054794</v>
      </c>
      <c r="W90" s="70">
        <f t="shared" si="18"/>
        <v>414738177.22345757</v>
      </c>
      <c r="X90" s="70">
        <f t="shared" si="19"/>
        <v>246584414.923998</v>
      </c>
      <c r="Y90" s="70">
        <f t="shared" si="20"/>
        <v>661322592.14745557</v>
      </c>
      <c r="AA90">
        <f t="shared" si="14"/>
        <v>2029</v>
      </c>
      <c r="AC90" s="6">
        <f t="shared" si="15"/>
        <v>0</v>
      </c>
      <c r="AD90" s="6">
        <f t="shared" si="16"/>
        <v>0</v>
      </c>
      <c r="AE90" s="6">
        <f t="shared" si="17"/>
        <v>0</v>
      </c>
    </row>
    <row r="91" spans="1:31" x14ac:dyDescent="0.25">
      <c r="A91" s="68">
        <v>47239</v>
      </c>
      <c r="B91" s="25">
        <f>'Art. 9º-A'!J92</f>
        <v>145068983.41709065</v>
      </c>
      <c r="C91" s="25">
        <f>'Art. 9º-A'!K92</f>
        <v>95303113.519550651</v>
      </c>
      <c r="D91" s="25">
        <f>'Art. 9º-A'!I92</f>
        <v>240372096.93664131</v>
      </c>
      <c r="E91" s="26">
        <f>'9496'!T91</f>
        <v>207916996.08940592</v>
      </c>
      <c r="F91" s="26">
        <f>'9496'!U91</f>
        <v>95372477.604757994</v>
      </c>
      <c r="G91" s="26">
        <f>'9496'!V91</f>
        <v>303289473.69416392</v>
      </c>
      <c r="H91" s="47"/>
      <c r="I91" s="47"/>
      <c r="J91" s="47"/>
      <c r="K91" s="27">
        <f>'Fluxo dív. garantidas - RRF'!J91</f>
        <v>9134109.5</v>
      </c>
      <c r="L91" s="27">
        <f>'Fluxo dív. garantidas - RRF'!I91</f>
        <v>85683235.080000013</v>
      </c>
      <c r="M91" s="27">
        <f>'Fluxo dív. garantidas - RRF'!K91</f>
        <v>94817344.580000013</v>
      </c>
      <c r="N91" s="69">
        <f>'Contratos fora RRF'!AN91</f>
        <v>1886179.5326150174</v>
      </c>
      <c r="O91" s="69">
        <f>'Contratos fora RRF'!AM91</f>
        <v>33856966.164285786</v>
      </c>
      <c r="P91" s="28">
        <f>'Contratos fora RRF'!AO91</f>
        <v>35743145.696900815</v>
      </c>
      <c r="Q91" s="30"/>
      <c r="R91" s="30"/>
      <c r="S91" s="30"/>
      <c r="T91" s="148">
        <f>'Operação a contratar - BID prec'!B90</f>
        <v>0</v>
      </c>
      <c r="U91" s="148">
        <f>'Operação a contratar - BID prec'!C90</f>
        <v>0</v>
      </c>
      <c r="V91" s="148">
        <f>'Operação a contratar - BID prec'!D90</f>
        <v>0</v>
      </c>
      <c r="W91" s="70">
        <f t="shared" si="18"/>
        <v>364006268.53911155</v>
      </c>
      <c r="X91" s="70">
        <f t="shared" si="19"/>
        <v>310215792.36859441</v>
      </c>
      <c r="Y91" s="70">
        <f t="shared" si="20"/>
        <v>674222060.90770602</v>
      </c>
      <c r="AA91">
        <f t="shared" si="14"/>
        <v>2029</v>
      </c>
      <c r="AC91" s="6">
        <f t="shared" si="15"/>
        <v>0</v>
      </c>
      <c r="AD91" s="6">
        <f t="shared" si="16"/>
        <v>0</v>
      </c>
      <c r="AE91" s="6">
        <f t="shared" si="17"/>
        <v>0</v>
      </c>
    </row>
    <row r="92" spans="1:31" x14ac:dyDescent="0.25">
      <c r="A92" s="68">
        <v>47270</v>
      </c>
      <c r="B92" s="25">
        <f>'Art. 9º-A'!J93</f>
        <v>145465370.58154434</v>
      </c>
      <c r="C92" s="25">
        <f>'Art. 9º-A'!K93</f>
        <v>96092491.898022771</v>
      </c>
      <c r="D92" s="25">
        <f>'Art. 9º-A'!I93</f>
        <v>241557862.47956711</v>
      </c>
      <c r="E92" s="26">
        <f>'9496'!T92</f>
        <v>207845282.5268119</v>
      </c>
      <c r="F92" s="26">
        <f>'9496'!U92</f>
        <v>96199149.778289795</v>
      </c>
      <c r="G92" s="26">
        <f>'9496'!V92</f>
        <v>304044432.30510169</v>
      </c>
      <c r="H92" s="47"/>
      <c r="I92" s="47"/>
      <c r="J92" s="47"/>
      <c r="K92" s="27">
        <f>'Fluxo dív. garantidas - RRF'!J92</f>
        <v>3105501.99</v>
      </c>
      <c r="L92" s="27">
        <f>'Fluxo dív. garantidas - RRF'!I92</f>
        <v>1588569.7622222221</v>
      </c>
      <c r="M92" s="27">
        <f>'Fluxo dív. garantidas - RRF'!K92</f>
        <v>4694071.7522222223</v>
      </c>
      <c r="N92" s="69">
        <f>'Contratos fora RRF'!AN92</f>
        <v>240469.7793313649</v>
      </c>
      <c r="O92" s="69">
        <f>'Contratos fora RRF'!AM92</f>
        <v>1315092.0958288419</v>
      </c>
      <c r="P92" s="28">
        <f>'Contratos fora RRF'!AO92</f>
        <v>1555561.875160207</v>
      </c>
      <c r="Q92" s="30"/>
      <c r="R92" s="30"/>
      <c r="S92" s="30"/>
      <c r="T92" s="148">
        <f>'Operação a contratar - BID prec'!B91</f>
        <v>0</v>
      </c>
      <c r="U92" s="148">
        <f>'Operação a contratar - BID prec'!C91</f>
        <v>0</v>
      </c>
      <c r="V92" s="148">
        <f>'Operação a contratar - BID prec'!D91</f>
        <v>0</v>
      </c>
      <c r="W92" s="70">
        <f t="shared" si="18"/>
        <v>356656624.87768763</v>
      </c>
      <c r="X92" s="70">
        <f t="shared" si="19"/>
        <v>195195303.53436363</v>
      </c>
      <c r="Y92" s="70">
        <f t="shared" si="20"/>
        <v>551851928.4120512</v>
      </c>
      <c r="AA92">
        <f t="shared" si="14"/>
        <v>2029</v>
      </c>
      <c r="AC92" s="6">
        <f t="shared" si="15"/>
        <v>0</v>
      </c>
      <c r="AD92" s="6">
        <f t="shared" si="16"/>
        <v>0</v>
      </c>
      <c r="AE92" s="6">
        <f t="shared" si="17"/>
        <v>0</v>
      </c>
    </row>
    <row r="93" spans="1:31" x14ac:dyDescent="0.25">
      <c r="A93" s="68">
        <v>47300</v>
      </c>
      <c r="B93" s="25">
        <f>'Art. 9º-A'!J94</f>
        <v>145774873.90018314</v>
      </c>
      <c r="C93" s="25">
        <f>'Art. 9º-A'!K94</f>
        <v>96831153.411908507</v>
      </c>
      <c r="D93" s="25">
        <f>'Art. 9º-A'!I94</f>
        <v>242606027.31209165</v>
      </c>
      <c r="E93" s="26">
        <f>'9496'!T93</f>
        <v>207658769.63192809</v>
      </c>
      <c r="F93" s="26">
        <f>'9496'!U93</f>
        <v>97035343.756827235</v>
      </c>
      <c r="G93" s="26">
        <f>'9496'!V93</f>
        <v>304694113.38875532</v>
      </c>
      <c r="H93" s="47"/>
      <c r="I93" s="47"/>
      <c r="J93" s="47"/>
      <c r="K93" s="27">
        <f>'Fluxo dív. garantidas - RRF'!J93</f>
        <v>3075077.38</v>
      </c>
      <c r="L93" s="27">
        <f>'Fluxo dív. garantidas - RRF'!I93</f>
        <v>1595589.9422222227</v>
      </c>
      <c r="M93" s="27">
        <f>'Fluxo dív. garantidas - RRF'!K93</f>
        <v>4670667.3222222226</v>
      </c>
      <c r="N93" s="69">
        <f>'Contratos fora RRF'!AN93</f>
        <v>233189.13980171349</v>
      </c>
      <c r="O93" s="69">
        <f>'Contratos fora RRF'!AM93</f>
        <v>1318348.2276200708</v>
      </c>
      <c r="P93" s="28">
        <f>'Contratos fora RRF'!AO93</f>
        <v>1551537.367421783</v>
      </c>
      <c r="Q93" s="30"/>
      <c r="R93" s="30"/>
      <c r="S93" s="30"/>
      <c r="T93" s="148">
        <f>'Operação a contratar - BID prec'!B92</f>
        <v>0</v>
      </c>
      <c r="U93" s="148">
        <f>'Operação a contratar - BID prec'!C92</f>
        <v>0</v>
      </c>
      <c r="V93" s="148">
        <f>'Operação a contratar - BID prec'!D92</f>
        <v>0</v>
      </c>
      <c r="W93" s="70">
        <f t="shared" si="18"/>
        <v>356741910.05191296</v>
      </c>
      <c r="X93" s="70">
        <f t="shared" si="19"/>
        <v>196780435.33857805</v>
      </c>
      <c r="Y93" s="70">
        <f t="shared" si="20"/>
        <v>553522345.39049101</v>
      </c>
      <c r="AA93">
        <f t="shared" si="14"/>
        <v>2029</v>
      </c>
      <c r="AC93" s="6">
        <f t="shared" si="15"/>
        <v>0</v>
      </c>
      <c r="AD93" s="6">
        <f t="shared" si="16"/>
        <v>0</v>
      </c>
      <c r="AE93" s="6">
        <f t="shared" si="17"/>
        <v>0</v>
      </c>
    </row>
    <row r="94" spans="1:31" x14ac:dyDescent="0.25">
      <c r="A94" s="68">
        <v>47331</v>
      </c>
      <c r="B94" s="25">
        <f>'Art. 9º-A'!J95</f>
        <v>146083272.80227348</v>
      </c>
      <c r="C94" s="25">
        <f>'Art. 9º-A'!K95</f>
        <v>97575510.024476618</v>
      </c>
      <c r="D94" s="25">
        <f>'Art. 9º-A'!I95</f>
        <v>243658782.8267501</v>
      </c>
      <c r="E94" s="26">
        <f>'9496'!T94</f>
        <v>207524029.01023215</v>
      </c>
      <c r="F94" s="26">
        <f>'9496'!U94</f>
        <v>97874841.862791419</v>
      </c>
      <c r="G94" s="26">
        <f>'9496'!V94</f>
        <v>305398870.87302357</v>
      </c>
      <c r="H94" s="47"/>
      <c r="I94" s="47"/>
      <c r="J94" s="47"/>
      <c r="K94" s="27">
        <f>'Fluxo dív. garantidas - RRF'!J94</f>
        <v>2989229.5500000003</v>
      </c>
      <c r="L94" s="27">
        <f>'Fluxo dív. garantidas - RRF'!I94</f>
        <v>1614934.396666666</v>
      </c>
      <c r="M94" s="27">
        <f>'Fluxo dív. garantidas - RRF'!K94</f>
        <v>4604163.9466666663</v>
      </c>
      <c r="N94" s="69">
        <f>'Contratos fora RRF'!AN94</f>
        <v>219084.94782287482</v>
      </c>
      <c r="O94" s="69">
        <f>'Contratos fora RRF'!AM94</f>
        <v>1321691.9720504661</v>
      </c>
      <c r="P94" s="28">
        <f>'Contratos fora RRF'!AO94</f>
        <v>1540776.9198733401</v>
      </c>
      <c r="Q94" s="30"/>
      <c r="R94" s="30"/>
      <c r="S94" s="30"/>
      <c r="T94" s="148">
        <f>'Operação a contratar - BID prec'!B93</f>
        <v>0</v>
      </c>
      <c r="U94" s="148">
        <f>'Operação a contratar - BID prec'!C93</f>
        <v>0</v>
      </c>
      <c r="V94" s="148">
        <f>'Operação a contratar - BID prec'!D93</f>
        <v>0</v>
      </c>
      <c r="W94" s="70">
        <f t="shared" si="18"/>
        <v>356815616.31032848</v>
      </c>
      <c r="X94" s="70">
        <f t="shared" si="19"/>
        <v>198386978.25598517</v>
      </c>
      <c r="Y94" s="70">
        <f t="shared" si="20"/>
        <v>555202594.56631362</v>
      </c>
      <c r="AA94">
        <f t="shared" ref="AA94:AA122" si="21">YEAR(A94)</f>
        <v>2029</v>
      </c>
      <c r="AC94" s="6">
        <f t="shared" si="15"/>
        <v>0</v>
      </c>
      <c r="AD94" s="6">
        <f t="shared" si="16"/>
        <v>0</v>
      </c>
      <c r="AE94" s="6">
        <f t="shared" si="17"/>
        <v>0</v>
      </c>
    </row>
    <row r="95" spans="1:31" x14ac:dyDescent="0.25">
      <c r="A95" s="68">
        <v>47362</v>
      </c>
      <c r="B95" s="25">
        <f>'Art. 9º-A'!J96</f>
        <v>146429720.15356249</v>
      </c>
      <c r="C95" s="25">
        <f>'Art. 9º-A'!K96</f>
        <v>98351919.391776681</v>
      </c>
      <c r="D95" s="25">
        <f>'Art. 9º-A'!I96</f>
        <v>244781639.54533917</v>
      </c>
      <c r="E95" s="26">
        <f>'9496'!T95</f>
        <v>207550789.71156859</v>
      </c>
      <c r="F95" s="26">
        <f>'9496'!U95</f>
        <v>98769906.108472109</v>
      </c>
      <c r="G95" s="26">
        <f>'9496'!V95</f>
        <v>306320695.8200407</v>
      </c>
      <c r="H95" s="47"/>
      <c r="I95" s="47"/>
      <c r="J95" s="47"/>
      <c r="K95" s="27">
        <f>'Fluxo dív. garantidas - RRF'!J95</f>
        <v>11707476.24</v>
      </c>
      <c r="L95" s="27">
        <f>'Fluxo dív. garantidas - RRF'!I95</f>
        <v>94647539.348888874</v>
      </c>
      <c r="M95" s="27">
        <f>'Fluxo dív. garantidas - RRF'!K95</f>
        <v>106355015.58888887</v>
      </c>
      <c r="N95" s="69">
        <f>'Contratos fora RRF'!AN95</f>
        <v>233015.80056165071</v>
      </c>
      <c r="O95" s="69">
        <f>'Contratos fora RRF'!AM95</f>
        <v>1324797.4665345829</v>
      </c>
      <c r="P95" s="28">
        <f>'Contratos fora RRF'!AO95</f>
        <v>1557813.267096234</v>
      </c>
      <c r="Q95" s="30"/>
      <c r="R95" s="30"/>
      <c r="S95" s="30"/>
      <c r="T95" s="148">
        <f>'Operação a contratar - BID prec'!B94</f>
        <v>0</v>
      </c>
      <c r="U95" s="148">
        <f>'Operação a contratar - BID prec'!C94</f>
        <v>0</v>
      </c>
      <c r="V95" s="148">
        <f>'Operação a contratar - BID prec'!D94</f>
        <v>0</v>
      </c>
      <c r="W95" s="70">
        <f t="shared" si="18"/>
        <v>365921001.90569276</v>
      </c>
      <c r="X95" s="70">
        <f t="shared" si="19"/>
        <v>293094162.31567228</v>
      </c>
      <c r="Y95" s="70">
        <f t="shared" si="20"/>
        <v>659015164.22136497</v>
      </c>
      <c r="AA95">
        <f t="shared" si="21"/>
        <v>2029</v>
      </c>
      <c r="AC95" s="6">
        <f t="shared" si="15"/>
        <v>0</v>
      </c>
      <c r="AD95" s="6">
        <f t="shared" si="16"/>
        <v>0</v>
      </c>
      <c r="AE95" s="6">
        <f t="shared" si="17"/>
        <v>0</v>
      </c>
    </row>
    <row r="96" spans="1:31" x14ac:dyDescent="0.25">
      <c r="A96" s="68">
        <v>47392</v>
      </c>
      <c r="B96" s="25">
        <f>'Art. 9º-A'!J97</f>
        <v>146911501.42256767</v>
      </c>
      <c r="C96" s="25">
        <f>'Art. 9º-A'!K97</f>
        <v>99226591.272407383</v>
      </c>
      <c r="D96" s="25">
        <f>'Art. 9º-A'!I97</f>
        <v>246138092.69497505</v>
      </c>
      <c r="E96" s="26">
        <f>'9496'!T96</f>
        <v>207514185.63083547</v>
      </c>
      <c r="F96" s="26">
        <f>'9496'!U96</f>
        <v>99700346.641533911</v>
      </c>
      <c r="G96" s="26">
        <f>'9496'!V96</f>
        <v>307214532.27236938</v>
      </c>
      <c r="H96" s="47"/>
      <c r="I96" s="47"/>
      <c r="J96" s="47"/>
      <c r="K96" s="27">
        <f>'Fluxo dív. garantidas - RRF'!J96</f>
        <v>2776917.66</v>
      </c>
      <c r="L96" s="27">
        <f>'Fluxo dív. garantidas - RRF'!I96</f>
        <v>1662644.428888889</v>
      </c>
      <c r="M96" s="27">
        <f>'Fluxo dív. garantidas - RRF'!K96</f>
        <v>4439562.0888888892</v>
      </c>
      <c r="N96" s="69">
        <f>'Contratos fora RRF'!AN96</f>
        <v>379494.78569385101</v>
      </c>
      <c r="O96" s="69">
        <f>'Contratos fora RRF'!AM96</f>
        <v>2196863.0621614014</v>
      </c>
      <c r="P96" s="28">
        <f>'Contratos fora RRF'!AO96</f>
        <v>2576357.8478552513</v>
      </c>
      <c r="Q96" s="30"/>
      <c r="R96" s="30"/>
      <c r="S96" s="30"/>
      <c r="T96" s="148">
        <f>'Operação a contratar - BID prec'!B95</f>
        <v>57413517.534246571</v>
      </c>
      <c r="U96" s="148">
        <f>'Operação a contratar - BID prec'!C95</f>
        <v>53800000</v>
      </c>
      <c r="V96" s="148">
        <f>'Operação a contratar - BID prec'!D95</f>
        <v>111213517.53424656</v>
      </c>
      <c r="W96" s="70">
        <f t="shared" si="18"/>
        <v>414995617.03334355</v>
      </c>
      <c r="X96" s="70">
        <f t="shared" si="19"/>
        <v>256586445.40499157</v>
      </c>
      <c r="Y96" s="70">
        <f t="shared" si="20"/>
        <v>671582062.43833518</v>
      </c>
      <c r="AA96">
        <f t="shared" si="21"/>
        <v>2029</v>
      </c>
      <c r="AC96" s="6">
        <f t="shared" si="15"/>
        <v>0</v>
      </c>
      <c r="AD96" s="6">
        <f t="shared" si="16"/>
        <v>0</v>
      </c>
      <c r="AE96" s="6">
        <f t="shared" si="17"/>
        <v>0</v>
      </c>
    </row>
    <row r="97" spans="1:31" x14ac:dyDescent="0.25">
      <c r="A97" s="68">
        <v>47423</v>
      </c>
      <c r="B97" s="25">
        <f>'Art. 9º-A'!J98</f>
        <v>147137836.67469236</v>
      </c>
      <c r="C97" s="25">
        <f>'Art. 9º-A'!K98</f>
        <v>99935721.356853127</v>
      </c>
      <c r="D97" s="25">
        <f>'Art. 9º-A'!I98</f>
        <v>247073558.03154549</v>
      </c>
      <c r="E97" s="26">
        <f>'9496'!T97</f>
        <v>207100933.98642832</v>
      </c>
      <c r="F97" s="26">
        <f>'9496'!U97</f>
        <v>100398899.14393491</v>
      </c>
      <c r="G97" s="26">
        <f>'9496'!V97</f>
        <v>307499833.13036323</v>
      </c>
      <c r="H97" s="47"/>
      <c r="I97" s="47"/>
      <c r="J97" s="47"/>
      <c r="K97" s="27">
        <f>'Fluxo dív. garantidas - RRF'!J97</f>
        <v>8942167.7300000004</v>
      </c>
      <c r="L97" s="27">
        <f>'Fluxo dív. garantidas - RRF'!I97</f>
        <v>86151737.221111104</v>
      </c>
      <c r="M97" s="27">
        <f>'Fluxo dív. garantidas - RRF'!K97</f>
        <v>95093904.951111108</v>
      </c>
      <c r="N97" s="69">
        <f>'Contratos fora RRF'!AN97</f>
        <v>1613004.0491004579</v>
      </c>
      <c r="O97" s="69">
        <f>'Contratos fora RRF'!AM97</f>
        <v>34825579.337692931</v>
      </c>
      <c r="P97" s="28">
        <f>'Contratos fora RRF'!AO97</f>
        <v>36438583.386793472</v>
      </c>
      <c r="Q97" s="30"/>
      <c r="R97" s="30"/>
      <c r="S97" s="30"/>
      <c r="T97" s="148">
        <f>'Operação a contratar - BID prec'!B96</f>
        <v>0</v>
      </c>
      <c r="U97" s="148">
        <f>'Operação a contratar - BID prec'!C96</f>
        <v>0</v>
      </c>
      <c r="V97" s="148">
        <f>'Operação a contratar - BID prec'!D96</f>
        <v>0</v>
      </c>
      <c r="W97" s="70">
        <f t="shared" si="18"/>
        <v>364793942.44022113</v>
      </c>
      <c r="X97" s="70">
        <f t="shared" si="19"/>
        <v>321311937.05959207</v>
      </c>
      <c r="Y97" s="70">
        <f t="shared" si="20"/>
        <v>686105879.4998132</v>
      </c>
      <c r="AA97">
        <f t="shared" si="21"/>
        <v>2029</v>
      </c>
      <c r="AC97" s="6">
        <f t="shared" si="15"/>
        <v>0</v>
      </c>
      <c r="AD97" s="6">
        <f t="shared" si="16"/>
        <v>0</v>
      </c>
      <c r="AE97" s="6">
        <f t="shared" si="17"/>
        <v>0</v>
      </c>
    </row>
    <row r="98" spans="1:31" x14ac:dyDescent="0.25">
      <c r="A98" s="68">
        <v>47453</v>
      </c>
      <c r="B98" s="25">
        <f>'Art. 9º-A'!J99</f>
        <v>147567247.65602076</v>
      </c>
      <c r="C98" s="25">
        <f>'Art. 9º-A'!K99</f>
        <v>100789654.78200638</v>
      </c>
      <c r="D98" s="25">
        <f>'Art. 9º-A'!I99</f>
        <v>248356902.43802714</v>
      </c>
      <c r="E98" s="26">
        <f>'9496'!T98</f>
        <v>207109909.50602347</v>
      </c>
      <c r="F98" s="26">
        <f>'9496'!U98</f>
        <v>101367138.29274404</v>
      </c>
      <c r="G98" s="26">
        <f>'9496'!V98</f>
        <v>308477047.79876751</v>
      </c>
      <c r="H98" s="47"/>
      <c r="I98" s="47"/>
      <c r="J98" s="47"/>
      <c r="K98" s="27">
        <f>'Fluxo dív. garantidas - RRF'!J98</f>
        <v>2996533.63</v>
      </c>
      <c r="L98" s="27">
        <f>'Fluxo dív. garantidas - RRF'!I98</f>
        <v>1614388.4900000002</v>
      </c>
      <c r="M98" s="27">
        <f>'Fluxo dív. garantidas - RRF'!K98</f>
        <v>4610922.12</v>
      </c>
      <c r="N98" s="69">
        <f>'Contratos fora RRF'!AN98</f>
        <v>197302.2916119422</v>
      </c>
      <c r="O98" s="69">
        <f>'Contratos fora RRF'!AM98</f>
        <v>1334571.3158574691</v>
      </c>
      <c r="P98" s="28">
        <f>'Contratos fora RRF'!AO98</f>
        <v>1531873.6074694102</v>
      </c>
      <c r="Q98" s="30"/>
      <c r="R98" s="30"/>
      <c r="S98" s="30"/>
      <c r="T98" s="148">
        <f>'Operação a contratar - BID prec'!B97</f>
        <v>0</v>
      </c>
      <c r="U98" s="148">
        <f>'Operação a contratar - BID prec'!C97</f>
        <v>0</v>
      </c>
      <c r="V98" s="148">
        <f>'Operação a contratar - BID prec'!D97</f>
        <v>0</v>
      </c>
      <c r="W98" s="70">
        <f t="shared" si="18"/>
        <v>357870993.08365619</v>
      </c>
      <c r="X98" s="70">
        <f t="shared" si="19"/>
        <v>205105752.8806079</v>
      </c>
      <c r="Y98" s="70">
        <f t="shared" si="20"/>
        <v>562976745.96426415</v>
      </c>
      <c r="AA98">
        <f t="shared" si="21"/>
        <v>2029</v>
      </c>
      <c r="AC98" s="6">
        <f t="shared" si="15"/>
        <v>0</v>
      </c>
      <c r="AD98" s="6">
        <f t="shared" si="16"/>
        <v>0</v>
      </c>
      <c r="AE98" s="6">
        <f t="shared" si="17"/>
        <v>0</v>
      </c>
    </row>
    <row r="99" spans="1:31" x14ac:dyDescent="0.25">
      <c r="A99" s="68">
        <v>47484</v>
      </c>
      <c r="B99" s="25">
        <f>'Art. 9º-A'!J100</f>
        <v>147830503.69497612</v>
      </c>
      <c r="C99" s="25">
        <f>'Art. 9º-A'!K100</f>
        <v>101537194.86656997</v>
      </c>
      <c r="D99" s="25">
        <f>'Art. 9º-A'!I100</f>
        <v>249367698.56154609</v>
      </c>
      <c r="E99" s="26">
        <f>'9496'!T99</f>
        <v>206796408.35568798</v>
      </c>
      <c r="F99" s="26">
        <f>'9496'!U99</f>
        <v>146292051.06868088</v>
      </c>
      <c r="G99" s="26">
        <f>'9496'!V99</f>
        <v>353088459.42436886</v>
      </c>
      <c r="H99" s="47"/>
      <c r="I99" s="47"/>
      <c r="J99" s="47"/>
      <c r="K99" s="27">
        <f>'Fluxo dív. garantidas - RRF'!J99</f>
        <v>2831450.27</v>
      </c>
      <c r="L99" s="27">
        <f>'Fluxo dív. garantidas - RRF'!I99</f>
        <v>2291725.0544444439</v>
      </c>
      <c r="M99" s="27">
        <f>'Fluxo dív. garantidas - RRF'!K99</f>
        <v>5123175.3244444439</v>
      </c>
      <c r="N99" s="69">
        <f>'Contratos fora RRF'!AN99</f>
        <v>177659.19746590359</v>
      </c>
      <c r="O99" s="69">
        <f>'Contratos fora RRF'!AM99</f>
        <v>1337947.0061709881</v>
      </c>
      <c r="P99" s="28">
        <f>'Contratos fora RRF'!AO99</f>
        <v>1515606.2036368912</v>
      </c>
      <c r="Q99" s="30"/>
      <c r="R99" s="30"/>
      <c r="S99" s="30"/>
      <c r="T99" s="148">
        <f>'Operação a contratar - BID prec'!B98</f>
        <v>0</v>
      </c>
      <c r="U99" s="148">
        <f>'Operação a contratar - BID prec'!C98</f>
        <v>0</v>
      </c>
      <c r="V99" s="148">
        <f>'Operação a contratar - BID prec'!D98</f>
        <v>0</v>
      </c>
      <c r="W99" s="70">
        <f t="shared" si="18"/>
        <v>357636021.51812994</v>
      </c>
      <c r="X99" s="70">
        <f t="shared" si="19"/>
        <v>251458917.99586627</v>
      </c>
      <c r="Y99" s="70">
        <f t="shared" si="20"/>
        <v>609094939.51399624</v>
      </c>
      <c r="AA99">
        <f t="shared" si="21"/>
        <v>2030</v>
      </c>
      <c r="AC99" s="6">
        <f t="shared" si="15"/>
        <v>0</v>
      </c>
      <c r="AD99" s="6">
        <f t="shared" si="16"/>
        <v>0</v>
      </c>
      <c r="AE99" s="6">
        <f t="shared" si="17"/>
        <v>0</v>
      </c>
    </row>
    <row r="100" spans="1:31" x14ac:dyDescent="0.25">
      <c r="A100" s="68">
        <v>47515</v>
      </c>
      <c r="B100" s="25">
        <f>'Art. 9º-A'!J101</f>
        <v>147942825.94541156</v>
      </c>
      <c r="C100" s="25">
        <f>'Art. 9º-A'!K101</f>
        <v>102187014.47975239</v>
      </c>
      <c r="D100" s="25">
        <f>'Art. 9º-A'!I101</f>
        <v>250129840.42516395</v>
      </c>
      <c r="E100" s="26">
        <f>'9496'!T100</f>
        <v>206633346.55877799</v>
      </c>
      <c r="F100" s="26">
        <f>'9496'!U100</f>
        <v>147231549.25978541</v>
      </c>
      <c r="G100" s="26">
        <f>'9496'!V100</f>
        <v>353864895.8185634</v>
      </c>
      <c r="H100" s="47"/>
      <c r="I100" s="47"/>
      <c r="J100" s="47"/>
      <c r="K100" s="27">
        <f>'Fluxo dív. garantidas - RRF'!J100</f>
        <v>2979873.61</v>
      </c>
      <c r="L100" s="27">
        <f>'Fluxo dív. garantidas - RRF'!I100</f>
        <v>2275555.2966666664</v>
      </c>
      <c r="M100" s="27">
        <f>'Fluxo dív. garantidas - RRF'!K100</f>
        <v>5255428.9066666663</v>
      </c>
      <c r="N100" s="69">
        <f>'Contratos fora RRF'!AN100</f>
        <v>183083.07500466279</v>
      </c>
      <c r="O100" s="69">
        <f>'Contratos fora RRF'!AM100</f>
        <v>1341210.1977588669</v>
      </c>
      <c r="P100" s="28">
        <f>'Contratos fora RRF'!AO100</f>
        <v>1524293.27276353</v>
      </c>
      <c r="Q100" s="30"/>
      <c r="R100" s="30"/>
      <c r="S100" s="30"/>
      <c r="T100" s="148">
        <f>'Operação a contratar - BID prec'!B99</f>
        <v>0</v>
      </c>
      <c r="U100" s="148">
        <f>'Operação a contratar - BID prec'!C99</f>
        <v>0</v>
      </c>
      <c r="V100" s="148">
        <f>'Operação a contratar - BID prec'!D99</f>
        <v>0</v>
      </c>
      <c r="W100" s="70">
        <f t="shared" si="18"/>
        <v>357739129.1891942</v>
      </c>
      <c r="X100" s="70">
        <f t="shared" si="19"/>
        <v>253035329.23396334</v>
      </c>
      <c r="Y100" s="70">
        <f t="shared" si="20"/>
        <v>610774458.42315757</v>
      </c>
      <c r="AA100">
        <f t="shared" si="21"/>
        <v>2030</v>
      </c>
      <c r="AC100" s="6">
        <f t="shared" si="15"/>
        <v>0</v>
      </c>
      <c r="AD100" s="6">
        <f t="shared" si="16"/>
        <v>0</v>
      </c>
      <c r="AE100" s="6">
        <f t="shared" si="17"/>
        <v>0</v>
      </c>
    </row>
    <row r="101" spans="1:31" x14ac:dyDescent="0.25">
      <c r="A101" s="68">
        <v>47543</v>
      </c>
      <c r="B101" s="25">
        <f>'Art. 9º-A'!J102</f>
        <v>148132976.02527398</v>
      </c>
      <c r="C101" s="25">
        <f>'Art. 9º-A'!K102</f>
        <v>102896324.42766222</v>
      </c>
      <c r="D101" s="25">
        <f>'Art. 9º-A'!I102</f>
        <v>251029300.4529362</v>
      </c>
      <c r="E101" s="26">
        <f>'9496'!T101</f>
        <v>206580317.94930306</v>
      </c>
      <c r="F101" s="26">
        <f>'9496'!U101</f>
        <v>148321553.90726116</v>
      </c>
      <c r="G101" s="26">
        <f>'9496'!V101</f>
        <v>354901871.85656422</v>
      </c>
      <c r="H101" s="47"/>
      <c r="I101" s="47"/>
      <c r="J101" s="47"/>
      <c r="K101" s="27">
        <f>'Fluxo dív. garantidas - RRF'!J101</f>
        <v>10370536.340000002</v>
      </c>
      <c r="L101" s="27">
        <f>'Fluxo dív. garantidas - RRF'!I101</f>
        <v>110532805.45555556</v>
      </c>
      <c r="M101" s="27">
        <f>'Fluxo dív. garantidas - RRF'!K101</f>
        <v>120903341.79555556</v>
      </c>
      <c r="N101" s="69">
        <f>'Contratos fora RRF'!AN101</f>
        <v>158282.5384382848</v>
      </c>
      <c r="O101" s="69">
        <f>'Contratos fora RRF'!AM101</f>
        <v>1344419.0207029721</v>
      </c>
      <c r="P101" s="28">
        <f>'Contratos fora RRF'!AO101</f>
        <v>1502701.5591412568</v>
      </c>
      <c r="Q101" s="30"/>
      <c r="R101" s="30"/>
      <c r="S101" s="30"/>
      <c r="T101" s="148">
        <f>'Operação a contratar - BID prec'!B100</f>
        <v>0</v>
      </c>
      <c r="U101" s="148">
        <f>'Operação a contratar - BID prec'!C100</f>
        <v>0</v>
      </c>
      <c r="V101" s="148">
        <f>'Operação a contratar - BID prec'!D100</f>
        <v>0</v>
      </c>
      <c r="W101" s="70">
        <f t="shared" si="18"/>
        <v>365242112.8530153</v>
      </c>
      <c r="X101" s="70">
        <f t="shared" si="19"/>
        <v>363095102.8111819</v>
      </c>
      <c r="Y101" s="70">
        <f t="shared" si="20"/>
        <v>728337215.66419721</v>
      </c>
      <c r="AA101">
        <f t="shared" si="21"/>
        <v>2030</v>
      </c>
      <c r="AC101" s="6">
        <f t="shared" si="15"/>
        <v>0</v>
      </c>
      <c r="AD101" s="6">
        <f t="shared" si="16"/>
        <v>0</v>
      </c>
      <c r="AE101" s="6">
        <f t="shared" si="17"/>
        <v>0</v>
      </c>
    </row>
    <row r="102" spans="1:31" x14ac:dyDescent="0.25">
      <c r="A102" s="68">
        <v>47574</v>
      </c>
      <c r="B102" s="25">
        <f>'Art. 9º-A'!J103</f>
        <v>148290374.4234283</v>
      </c>
      <c r="C102" s="25">
        <f>'Art. 9º-A'!K103</f>
        <v>103588859.00340486</v>
      </c>
      <c r="D102" s="25">
        <f>'Art. 9º-A'!I103</f>
        <v>251879233.42683315</v>
      </c>
      <c r="E102" s="26">
        <f>'9496'!T102</f>
        <v>206310015.02005994</v>
      </c>
      <c r="F102" s="26">
        <f>'9496'!U102</f>
        <v>149198272.51452416</v>
      </c>
      <c r="G102" s="26">
        <f>'9496'!V102</f>
        <v>355508287.53458411</v>
      </c>
      <c r="H102" s="47"/>
      <c r="I102" s="47"/>
      <c r="J102" s="47"/>
      <c r="K102" s="27">
        <f>'Fluxo dív. garantidas - RRF'!J102</f>
        <v>2948432.96</v>
      </c>
      <c r="L102" s="27">
        <f>'Fluxo dív. garantidas - RRF'!I102</f>
        <v>2279645.5111111114</v>
      </c>
      <c r="M102" s="27">
        <f>'Fluxo dív. garantidas - RRF'!K102</f>
        <v>5228078.4711111113</v>
      </c>
      <c r="N102" s="69">
        <f>'Contratos fora RRF'!AN102</f>
        <v>350613.210997477</v>
      </c>
      <c r="O102" s="69">
        <f>'Contratos fora RRF'!AM102</f>
        <v>2220919.6838252349</v>
      </c>
      <c r="P102" s="28">
        <f>'Contratos fora RRF'!AO102</f>
        <v>2571532.8948227111</v>
      </c>
      <c r="Q102" s="30"/>
      <c r="R102" s="30"/>
      <c r="S102" s="30"/>
      <c r="T102" s="148">
        <f>'Operação a contratar - BID prec'!B101</f>
        <v>55830898.410958908</v>
      </c>
      <c r="U102" s="148">
        <f>'Operação a contratar - BID prec'!C101</f>
        <v>53800000</v>
      </c>
      <c r="V102" s="148">
        <f>'Operação a contratar - BID prec'!D101</f>
        <v>109630898.41095892</v>
      </c>
      <c r="W102" s="70">
        <f t="shared" si="18"/>
        <v>413730334.02544457</v>
      </c>
      <c r="X102" s="70">
        <f t="shared" si="19"/>
        <v>311087696.71286535</v>
      </c>
      <c r="Y102" s="70">
        <f t="shared" si="20"/>
        <v>724818030.73830986</v>
      </c>
      <c r="AA102">
        <f t="shared" si="21"/>
        <v>2030</v>
      </c>
      <c r="AC102" s="6">
        <f t="shared" si="15"/>
        <v>0</v>
      </c>
      <c r="AD102" s="6">
        <f t="shared" si="16"/>
        <v>0</v>
      </c>
      <c r="AE102" s="6">
        <f t="shared" si="17"/>
        <v>0</v>
      </c>
    </row>
    <row r="103" spans="1:31" x14ac:dyDescent="0.25">
      <c r="A103" s="68">
        <v>47604</v>
      </c>
      <c r="B103" s="25">
        <f>'Art. 9º-A'!J104</f>
        <v>148358012.74975777</v>
      </c>
      <c r="C103" s="25">
        <f>'Art. 9º-A'!K104</f>
        <v>104224249.34391066</v>
      </c>
      <c r="D103" s="25">
        <f>'Art. 9º-A'!I104</f>
        <v>252582262.09366843</v>
      </c>
      <c r="E103" s="26">
        <f>'9496'!T103</f>
        <v>205923196.98873636</v>
      </c>
      <c r="F103" s="26">
        <f>'9496'!U103</f>
        <v>150067066.20918307</v>
      </c>
      <c r="G103" s="26">
        <f>'9496'!V103</f>
        <v>355990263.19791943</v>
      </c>
      <c r="H103" s="47"/>
      <c r="I103" s="47"/>
      <c r="J103" s="47"/>
      <c r="K103" s="27">
        <f>'Fluxo dív. garantidas - RRF'!J103</f>
        <v>8106711.1200000001</v>
      </c>
      <c r="L103" s="27">
        <f>'Fluxo dív. garantidas - RRF'!I103</f>
        <v>100320999.23555554</v>
      </c>
      <c r="M103" s="27">
        <f>'Fluxo dív. garantidas - RRF'!K103</f>
        <v>108427710.35555555</v>
      </c>
      <c r="N103" s="69">
        <f>'Contratos fora RRF'!AN103</f>
        <v>1228216.3474006632</v>
      </c>
      <c r="O103" s="69">
        <f>'Contratos fora RRF'!AM103</f>
        <v>35738025.863800719</v>
      </c>
      <c r="P103" s="28">
        <f>'Contratos fora RRF'!AO103</f>
        <v>36966242.21120137</v>
      </c>
      <c r="Q103" s="30"/>
      <c r="R103" s="30"/>
      <c r="S103" s="30"/>
      <c r="T103" s="148">
        <f>'Operação a contratar - BID prec'!B102</f>
        <v>0</v>
      </c>
      <c r="U103" s="148">
        <f>'Operação a contratar - BID prec'!C102</f>
        <v>0</v>
      </c>
      <c r="V103" s="148">
        <f>'Operação a contratar - BID prec'!D102</f>
        <v>0</v>
      </c>
      <c r="W103" s="70">
        <f t="shared" si="18"/>
        <v>363616137.20589483</v>
      </c>
      <c r="X103" s="70">
        <f t="shared" si="19"/>
        <v>390350340.65244997</v>
      </c>
      <c r="Y103" s="70">
        <f t="shared" si="20"/>
        <v>753966477.85834479</v>
      </c>
      <c r="AA103">
        <f t="shared" si="21"/>
        <v>2030</v>
      </c>
      <c r="AC103" s="6">
        <f t="shared" si="15"/>
        <v>0</v>
      </c>
      <c r="AD103" s="6">
        <f t="shared" si="16"/>
        <v>0</v>
      </c>
      <c r="AE103" s="6">
        <f t="shared" si="17"/>
        <v>0</v>
      </c>
    </row>
    <row r="104" spans="1:31" x14ac:dyDescent="0.25">
      <c r="A104" s="68">
        <v>47635</v>
      </c>
      <c r="B104" s="25">
        <f>'Art. 9º-A'!J105</f>
        <v>148546508.55331963</v>
      </c>
      <c r="C104" s="25">
        <f>'Art. 9º-A'!K105</f>
        <v>104950291.77815276</v>
      </c>
      <c r="D104" s="25">
        <f>'Art. 9º-A'!I105</f>
        <v>253496800.3314724</v>
      </c>
      <c r="E104" s="26">
        <f>'9496'!T104</f>
        <v>205909322.42017329</v>
      </c>
      <c r="F104" s="26">
        <f>'9496'!U104</f>
        <v>151146375.09927666</v>
      </c>
      <c r="G104" s="26">
        <f>'9496'!V104</f>
        <v>357055697.51944995</v>
      </c>
      <c r="H104" s="47"/>
      <c r="I104" s="47"/>
      <c r="J104" s="47"/>
      <c r="K104" s="27">
        <f>'Fluxo dív. garantidas - RRF'!J104</f>
        <v>3075925.6700000004</v>
      </c>
      <c r="L104" s="27">
        <f>'Fluxo dív. garantidas - RRF'!I104</f>
        <v>2266100.7122222218</v>
      </c>
      <c r="M104" s="27">
        <f>'Fluxo dív. garantidas - RRF'!K104</f>
        <v>5342026.3822222222</v>
      </c>
      <c r="N104" s="69">
        <f>'Contratos fora RRF'!AN104</f>
        <v>163324.4517059059</v>
      </c>
      <c r="O104" s="69">
        <f>'Contratos fora RRF'!AM104</f>
        <v>1354537.7684011408</v>
      </c>
      <c r="P104" s="28">
        <f>'Contratos fora RRF'!AO104</f>
        <v>1517862.2201070469</v>
      </c>
      <c r="Q104" s="30"/>
      <c r="R104" s="30"/>
      <c r="S104" s="30"/>
      <c r="T104" s="148">
        <f>'Operação a contratar - BID prec'!B103</f>
        <v>0</v>
      </c>
      <c r="U104" s="148">
        <f>'Operação a contratar - BID prec'!C103</f>
        <v>0</v>
      </c>
      <c r="V104" s="148">
        <f>'Operação a contratar - BID prec'!D103</f>
        <v>0</v>
      </c>
      <c r="W104" s="70">
        <f t="shared" si="18"/>
        <v>357695081.09519887</v>
      </c>
      <c r="X104" s="70">
        <f t="shared" si="19"/>
        <v>259717305.35805279</v>
      </c>
      <c r="Y104" s="70">
        <f t="shared" si="20"/>
        <v>617412386.4532516</v>
      </c>
      <c r="AA104">
        <f t="shared" si="21"/>
        <v>2030</v>
      </c>
      <c r="AC104" s="6">
        <f t="shared" si="15"/>
        <v>0</v>
      </c>
      <c r="AD104" s="6">
        <f t="shared" si="16"/>
        <v>0</v>
      </c>
      <c r="AE104" s="6">
        <f t="shared" si="17"/>
        <v>0</v>
      </c>
    </row>
    <row r="105" spans="1:31" x14ac:dyDescent="0.25">
      <c r="A105" s="68">
        <v>47665</v>
      </c>
      <c r="B105" s="25">
        <f>'Art. 9º-A'!J106</f>
        <v>148730346.40558732</v>
      </c>
      <c r="C105" s="25">
        <f>'Art. 9º-A'!K106</f>
        <v>105679323.16006607</v>
      </c>
      <c r="D105" s="25">
        <f>'Art. 9º-A'!I106</f>
        <v>254409669.56565338</v>
      </c>
      <c r="E105" s="26">
        <f>'9496'!T105</f>
        <v>205781741.54559621</v>
      </c>
      <c r="F105" s="26">
        <f>'9496'!U105</f>
        <v>152222801.31715021</v>
      </c>
      <c r="G105" s="26">
        <f>'9496'!V105</f>
        <v>358004542.86274642</v>
      </c>
      <c r="H105" s="47"/>
      <c r="I105" s="47"/>
      <c r="J105" s="47"/>
      <c r="K105" s="27">
        <f>'Fluxo dív. garantidas - RRF'!J105</f>
        <v>2649395.77</v>
      </c>
      <c r="L105" s="27">
        <f>'Fluxo dív. garantidas - RRF'!I105</f>
        <v>2313779.2433333336</v>
      </c>
      <c r="M105" s="27">
        <f>'Fluxo dív. garantidas - RRF'!K105</f>
        <v>4963175.0133333337</v>
      </c>
      <c r="N105" s="69">
        <f>'Contratos fora RRF'!AN105</f>
        <v>131724.51828277612</v>
      </c>
      <c r="O105" s="69">
        <f>'Contratos fora RRF'!AM105</f>
        <v>1358114.7284544208</v>
      </c>
      <c r="P105" s="28">
        <f>'Contratos fora RRF'!AO105</f>
        <v>1489839.246737198</v>
      </c>
      <c r="Q105" s="30"/>
      <c r="R105" s="30"/>
      <c r="S105" s="30"/>
      <c r="T105" s="148">
        <f>'Operação a contratar - BID prec'!B104</f>
        <v>0</v>
      </c>
      <c r="U105" s="148">
        <f>'Operação a contratar - BID prec'!C104</f>
        <v>0</v>
      </c>
      <c r="V105" s="148">
        <f>'Operação a contratar - BID prec'!D104</f>
        <v>0</v>
      </c>
      <c r="W105" s="70">
        <f t="shared" si="18"/>
        <v>357293208.23946631</v>
      </c>
      <c r="X105" s="70">
        <f t="shared" si="19"/>
        <v>261574018.44900402</v>
      </c>
      <c r="Y105" s="70">
        <f t="shared" si="20"/>
        <v>618867226.68847036</v>
      </c>
      <c r="AA105">
        <f t="shared" si="21"/>
        <v>2030</v>
      </c>
      <c r="AC105" s="6">
        <f t="shared" si="15"/>
        <v>0</v>
      </c>
      <c r="AD105" s="6">
        <f t="shared" si="16"/>
        <v>0</v>
      </c>
      <c r="AE105" s="6">
        <f t="shared" si="17"/>
        <v>0</v>
      </c>
    </row>
    <row r="106" spans="1:31" x14ac:dyDescent="0.25">
      <c r="A106" s="68">
        <v>47696</v>
      </c>
      <c r="B106" s="25">
        <f>'Art. 9º-A'!J107</f>
        <v>148792738.74076608</v>
      </c>
      <c r="C106" s="25">
        <f>'Art. 9º-A'!K107</f>
        <v>106327902.98628339</v>
      </c>
      <c r="D106" s="25">
        <f>'Art. 9º-A'!I107</f>
        <v>255120641.72704947</v>
      </c>
      <c r="E106" s="26">
        <f>'9496'!T106</f>
        <v>205334525.17752784</v>
      </c>
      <c r="F106" s="26">
        <f>'9496'!U106</f>
        <v>153035415.94847703</v>
      </c>
      <c r="G106" s="26">
        <f>'9496'!V106</f>
        <v>358369941.12600487</v>
      </c>
      <c r="H106" s="47"/>
      <c r="I106" s="47"/>
      <c r="J106" s="47"/>
      <c r="K106" s="27">
        <f>'Fluxo dív. garantidas - RRF'!J106</f>
        <v>2885537.83</v>
      </c>
      <c r="L106" s="27">
        <f>'Fluxo dív. garantidas - RRF'!I106</f>
        <v>2287852.7477777777</v>
      </c>
      <c r="M106" s="27">
        <f>'Fluxo dív. garantidas - RRF'!K106</f>
        <v>5173390.5777777778</v>
      </c>
      <c r="N106" s="69">
        <f>'Contratos fora RRF'!AN106</f>
        <v>138626.7203720416</v>
      </c>
      <c r="O106" s="69">
        <f>'Contratos fora RRF'!AM106</f>
        <v>1361648.8280619511</v>
      </c>
      <c r="P106" s="28">
        <f>'Contratos fora RRF'!AO106</f>
        <v>1500275.5484339921</v>
      </c>
      <c r="Q106" s="30"/>
      <c r="R106" s="30"/>
      <c r="S106" s="30"/>
      <c r="T106" s="148">
        <f>'Operação a contratar - BID prec'!B105</f>
        <v>0</v>
      </c>
      <c r="U106" s="148">
        <f>'Operação a contratar - BID prec'!C105</f>
        <v>0</v>
      </c>
      <c r="V106" s="148">
        <f>'Operação a contratar - BID prec'!D105</f>
        <v>0</v>
      </c>
      <c r="W106" s="70">
        <f t="shared" si="18"/>
        <v>357151428.46866596</v>
      </c>
      <c r="X106" s="70">
        <f t="shared" si="19"/>
        <v>263012820.51060015</v>
      </c>
      <c r="Y106" s="70">
        <f t="shared" si="20"/>
        <v>620164248.97926617</v>
      </c>
      <c r="AA106">
        <f t="shared" si="21"/>
        <v>2030</v>
      </c>
      <c r="AC106" s="6">
        <f t="shared" si="15"/>
        <v>0</v>
      </c>
      <c r="AD106" s="6">
        <f t="shared" si="16"/>
        <v>0</v>
      </c>
      <c r="AE106" s="6">
        <f t="shared" si="17"/>
        <v>0</v>
      </c>
    </row>
    <row r="107" spans="1:31" x14ac:dyDescent="0.25">
      <c r="A107" s="68">
        <v>47727</v>
      </c>
      <c r="B107" s="25">
        <f>'Art. 9º-A'!J108</f>
        <v>149013045.91110176</v>
      </c>
      <c r="C107" s="25">
        <f>'Art. 9º-A'!K108</f>
        <v>107095389.19926906</v>
      </c>
      <c r="D107" s="25">
        <f>'Art. 9º-A'!I108</f>
        <v>256108435.11037081</v>
      </c>
      <c r="E107" s="26">
        <f>'9496'!T107</f>
        <v>205525096.01124576</v>
      </c>
      <c r="F107" s="26">
        <f>'9496'!U107</f>
        <v>154296936.44109562</v>
      </c>
      <c r="G107" s="26">
        <f>'9496'!V107</f>
        <v>359822032.45234138</v>
      </c>
      <c r="H107" s="47"/>
      <c r="I107" s="47"/>
      <c r="J107" s="47"/>
      <c r="K107" s="27">
        <f>'Fluxo dív. garantidas - RRF'!J107</f>
        <v>10103349.75</v>
      </c>
      <c r="L107" s="27">
        <f>'Fluxo dív. garantidas - RRF'!I107</f>
        <v>111108598.49000001</v>
      </c>
      <c r="M107" s="27">
        <f>'Fluxo dív. garantidas - RRF'!K107</f>
        <v>121211948.24000001</v>
      </c>
      <c r="N107" s="69">
        <f>'Contratos fora RRF'!AN107</f>
        <v>135187.30396799781</v>
      </c>
      <c r="O107" s="69">
        <f>'Contratos fora RRF'!AM107</f>
        <v>1365135.3087134829</v>
      </c>
      <c r="P107" s="28">
        <f>'Contratos fora RRF'!AO107</f>
        <v>1500322.6126814811</v>
      </c>
      <c r="Q107" s="30"/>
      <c r="R107" s="30"/>
      <c r="S107" s="30"/>
      <c r="T107" s="148">
        <f>'Operação a contratar - BID prec'!B106</f>
        <v>0</v>
      </c>
      <c r="U107" s="148">
        <f>'Operação a contratar - BID prec'!C106</f>
        <v>0</v>
      </c>
      <c r="V107" s="148">
        <f>'Operação a contratar - BID prec'!D106</f>
        <v>0</v>
      </c>
      <c r="W107" s="70">
        <f t="shared" si="18"/>
        <v>364776678.97631556</v>
      </c>
      <c r="X107" s="70">
        <f t="shared" si="19"/>
        <v>373866059.43907815</v>
      </c>
      <c r="Y107" s="70">
        <f t="shared" si="20"/>
        <v>738642738.41539371</v>
      </c>
      <c r="AA107">
        <f t="shared" si="21"/>
        <v>2030</v>
      </c>
      <c r="AC107" s="6">
        <f t="shared" si="15"/>
        <v>0</v>
      </c>
      <c r="AD107" s="6">
        <f t="shared" si="16"/>
        <v>0</v>
      </c>
      <c r="AE107" s="6">
        <f t="shared" si="17"/>
        <v>0</v>
      </c>
    </row>
    <row r="108" spans="1:31" x14ac:dyDescent="0.25">
      <c r="A108" s="68">
        <v>47757</v>
      </c>
      <c r="B108" s="25">
        <f>'Art. 9º-A'!J109</f>
        <v>149240351.57657087</v>
      </c>
      <c r="C108" s="25">
        <f>'Art. 9º-A'!K109</f>
        <v>107874713.6846593</v>
      </c>
      <c r="D108" s="25">
        <f>'Art. 9º-A'!I109</f>
        <v>257115065.26123017</v>
      </c>
      <c r="E108" s="26">
        <f>'9496'!T108</f>
        <v>205277932.69870716</v>
      </c>
      <c r="F108" s="26">
        <f>'9496'!U108</f>
        <v>155313199.40283668</v>
      </c>
      <c r="G108" s="26">
        <f>'9496'!V108</f>
        <v>360591132.10154384</v>
      </c>
      <c r="H108" s="47"/>
      <c r="I108" s="47"/>
      <c r="J108" s="47"/>
      <c r="K108" s="27">
        <f>'Fluxo dív. garantidas - RRF'!J108</f>
        <v>2684452.07</v>
      </c>
      <c r="L108" s="27">
        <f>'Fluxo dív. garantidas - RRF'!I108</f>
        <v>2310804.3833333333</v>
      </c>
      <c r="M108" s="27">
        <f>'Fluxo dív. garantidas - RRF'!K108</f>
        <v>4995256.4533333331</v>
      </c>
      <c r="N108" s="69">
        <f>'Contratos fora RRF'!AN108</f>
        <v>294192.90729369764</v>
      </c>
      <c r="O108" s="69">
        <f>'Contratos fora RRF'!AM108</f>
        <v>2246233.296521395</v>
      </c>
      <c r="P108" s="28">
        <f>'Contratos fora RRF'!AO108</f>
        <v>2540426.2038150923</v>
      </c>
      <c r="Q108" s="30"/>
      <c r="R108" s="30"/>
      <c r="S108" s="30"/>
      <c r="T108" s="148">
        <f>'Operação a contratar - BID prec'!B107</f>
        <v>54861805.643835619</v>
      </c>
      <c r="U108" s="148">
        <f>'Operação a contratar - BID prec'!C107</f>
        <v>53800000</v>
      </c>
      <c r="V108" s="148">
        <f>'Operação a contratar - BID prec'!D107</f>
        <v>108661805.64383562</v>
      </c>
      <c r="W108" s="70">
        <f t="shared" si="18"/>
        <v>412358734.89640731</v>
      </c>
      <c r="X108" s="70">
        <f t="shared" si="19"/>
        <v>321544950.76735067</v>
      </c>
      <c r="Y108" s="70">
        <f t="shared" si="20"/>
        <v>733903685.66375804</v>
      </c>
      <c r="AA108">
        <f t="shared" si="21"/>
        <v>2030</v>
      </c>
      <c r="AC108" s="6">
        <f t="shared" si="15"/>
        <v>0</v>
      </c>
      <c r="AD108" s="6">
        <f t="shared" si="16"/>
        <v>0</v>
      </c>
      <c r="AE108" s="6">
        <f t="shared" si="17"/>
        <v>0</v>
      </c>
    </row>
    <row r="109" spans="1:31" x14ac:dyDescent="0.25">
      <c r="A109" s="68">
        <v>47788</v>
      </c>
      <c r="B109" s="25">
        <f>'Art. 9º-A'!J110</f>
        <v>149377512.74065247</v>
      </c>
      <c r="C109" s="25">
        <f>'Art. 9º-A'!K110</f>
        <v>108595421.86913571</v>
      </c>
      <c r="D109" s="25">
        <f>'Art. 9º-A'!I110</f>
        <v>257972934.60978818</v>
      </c>
      <c r="E109" s="26">
        <f>'9496'!T109</f>
        <v>205088722.18187845</v>
      </c>
      <c r="F109" s="26">
        <f>'9496'!U109</f>
        <v>156309272.39063066</v>
      </c>
      <c r="G109" s="26">
        <f>'9496'!V109</f>
        <v>361397994.57250911</v>
      </c>
      <c r="H109" s="47"/>
      <c r="I109" s="47"/>
      <c r="J109" s="47"/>
      <c r="K109" s="27">
        <f>'Fluxo dív. garantidas - RRF'!J109</f>
        <v>7945264.3399999999</v>
      </c>
      <c r="L109" s="27">
        <f>'Fluxo dív. garantidas - RRF'!I109</f>
        <v>100836379.23333332</v>
      </c>
      <c r="M109" s="27">
        <f>'Fluxo dív. garantidas - RRF'!K109</f>
        <v>108781643.57333332</v>
      </c>
      <c r="N109" s="69">
        <f>'Contratos fora RRF'!AN109</f>
        <v>881058.37461226108</v>
      </c>
      <c r="O109" s="69">
        <f>'Contratos fora RRF'!AM109</f>
        <v>36690658.274638772</v>
      </c>
      <c r="P109" s="28">
        <f>'Contratos fora RRF'!AO109</f>
        <v>37571716.649251007</v>
      </c>
      <c r="Q109" s="30"/>
      <c r="R109" s="30"/>
      <c r="S109" s="30"/>
      <c r="T109" s="148">
        <f>'Operação a contratar - BID prec'!B108</f>
        <v>0</v>
      </c>
      <c r="U109" s="148">
        <f>'Operação a contratar - BID prec'!C108</f>
        <v>0</v>
      </c>
      <c r="V109" s="148">
        <f>'Operação a contratar - BID prec'!D108</f>
        <v>0</v>
      </c>
      <c r="W109" s="70">
        <f t="shared" si="18"/>
        <v>363292557.63714314</v>
      </c>
      <c r="X109" s="70">
        <f t="shared" si="19"/>
        <v>402431731.76773846</v>
      </c>
      <c r="Y109" s="70">
        <f t="shared" si="20"/>
        <v>765724289.4048816</v>
      </c>
      <c r="AA109">
        <f t="shared" si="21"/>
        <v>2030</v>
      </c>
      <c r="AC109" s="6">
        <f t="shared" si="15"/>
        <v>0</v>
      </c>
      <c r="AD109" s="6">
        <f t="shared" si="16"/>
        <v>0</v>
      </c>
      <c r="AE109" s="6">
        <f t="shared" si="17"/>
        <v>0</v>
      </c>
    </row>
    <row r="110" spans="1:31" x14ac:dyDescent="0.25">
      <c r="A110" s="68">
        <v>47818</v>
      </c>
      <c r="B110" s="25">
        <f>'Art. 9º-A'!J111</f>
        <v>149636310.45073119</v>
      </c>
      <c r="C110" s="25">
        <f>'Art. 9º-A'!K111</f>
        <v>109411311.29023543</v>
      </c>
      <c r="D110" s="25">
        <f>'Art. 9º-A'!I111</f>
        <v>259047621.74096662</v>
      </c>
      <c r="E110" s="26">
        <f>'9496'!T110</f>
        <v>205045734.69851747</v>
      </c>
      <c r="F110" s="26">
        <f>'9496'!U110</f>
        <v>157500842.39104095</v>
      </c>
      <c r="G110" s="26">
        <f>'9496'!V110</f>
        <v>362546577.08955842</v>
      </c>
      <c r="H110" s="47"/>
      <c r="I110" s="47"/>
      <c r="J110" s="47"/>
      <c r="K110" s="27">
        <f>'Fluxo dív. garantidas - RRF'!J110</f>
        <v>2578495.71</v>
      </c>
      <c r="L110" s="27">
        <f>'Fluxo dív. garantidas - RRF'!I110</f>
        <v>2323194.4233333329</v>
      </c>
      <c r="M110" s="27">
        <f>'Fluxo dív. garantidas - RRF'!K110</f>
        <v>4901690.1333333328</v>
      </c>
      <c r="N110" s="69">
        <f>'Contratos fora RRF'!AN110</f>
        <v>97832.046929000615</v>
      </c>
      <c r="O110" s="69">
        <f>'Contratos fora RRF'!AM110</f>
        <v>1375791.781599324</v>
      </c>
      <c r="P110" s="28">
        <f>'Contratos fora RRF'!AO110</f>
        <v>1473623.8285283251</v>
      </c>
      <c r="Q110" s="30"/>
      <c r="R110" s="30"/>
      <c r="S110" s="30"/>
      <c r="T110" s="148">
        <f>'Operação a contratar - BID prec'!B109</f>
        <v>0</v>
      </c>
      <c r="U110" s="148">
        <f>'Operação a contratar - BID prec'!C109</f>
        <v>0</v>
      </c>
      <c r="V110" s="148">
        <f>'Operação a contratar - BID prec'!D109</f>
        <v>0</v>
      </c>
      <c r="W110" s="70">
        <f t="shared" si="18"/>
        <v>357358372.90617764</v>
      </c>
      <c r="X110" s="70">
        <f t="shared" si="19"/>
        <v>270611139.88620901</v>
      </c>
      <c r="Y110" s="70">
        <f t="shared" si="20"/>
        <v>627969512.79238665</v>
      </c>
      <c r="AA110">
        <f t="shared" si="21"/>
        <v>2030</v>
      </c>
      <c r="AC110" s="6">
        <f t="shared" si="15"/>
        <v>0</v>
      </c>
      <c r="AD110" s="6">
        <f t="shared" si="16"/>
        <v>0</v>
      </c>
      <c r="AE110" s="6">
        <f t="shared" si="17"/>
        <v>0</v>
      </c>
    </row>
    <row r="111" spans="1:31" x14ac:dyDescent="0.25">
      <c r="A111" s="68">
        <v>47849</v>
      </c>
      <c r="B111" s="25">
        <f>'Art. 9º-A'!J112</f>
        <v>149729873.02880043</v>
      </c>
      <c r="C111" s="25">
        <f>'Art. 9º-A'!K112</f>
        <v>110113030.32256842</v>
      </c>
      <c r="D111" s="25">
        <f>'Art. 9º-A'!I112</f>
        <v>259842903.35136884</v>
      </c>
      <c r="E111" s="26">
        <f>'9496'!T111</f>
        <v>204633236.65943921</v>
      </c>
      <c r="F111" s="26">
        <f>'9496'!U111</f>
        <v>203757666.52489591</v>
      </c>
      <c r="G111" s="26">
        <f>'9496'!V111</f>
        <v>408390903.18433511</v>
      </c>
      <c r="H111" s="47"/>
      <c r="I111" s="47"/>
      <c r="J111" s="47"/>
      <c r="K111" s="27">
        <f>'Fluxo dív. garantidas - RRF'!J111</f>
        <v>2730845.33</v>
      </c>
      <c r="L111" s="27">
        <f>'Fluxo dív. garantidas - RRF'!I111</f>
        <v>2936244.08</v>
      </c>
      <c r="M111" s="27">
        <f>'Fluxo dív. garantidas - RRF'!K111</f>
        <v>5667089.4100000001</v>
      </c>
      <c r="N111" s="69">
        <f>'Contratos fora RRF'!AN111</f>
        <v>97363.110183031706</v>
      </c>
      <c r="O111" s="69">
        <f>'Contratos fora RRF'!AM111</f>
        <v>1379438.951063337</v>
      </c>
      <c r="P111" s="28">
        <f>'Contratos fora RRF'!AO111</f>
        <v>1476802.061246369</v>
      </c>
      <c r="Q111" s="30"/>
      <c r="R111" s="30"/>
      <c r="S111" s="30"/>
      <c r="T111" s="148">
        <f>'Operação a contratar - BID prec'!B110</f>
        <v>0</v>
      </c>
      <c r="U111" s="148">
        <f>'Operação a contratar - BID prec'!C110</f>
        <v>0</v>
      </c>
      <c r="V111" s="148">
        <f>'Operação a contratar - BID prec'!D110</f>
        <v>0</v>
      </c>
      <c r="W111" s="70">
        <f t="shared" si="18"/>
        <v>357191318.12842268</v>
      </c>
      <c r="X111" s="70">
        <f t="shared" si="19"/>
        <v>318186379.87852764</v>
      </c>
      <c r="Y111" s="70">
        <f t="shared" si="20"/>
        <v>675377698.00695038</v>
      </c>
      <c r="AA111">
        <f t="shared" si="21"/>
        <v>2031</v>
      </c>
      <c r="AC111" s="6">
        <f t="shared" si="15"/>
        <v>0</v>
      </c>
      <c r="AD111" s="6">
        <f t="shared" si="16"/>
        <v>0</v>
      </c>
      <c r="AE111" s="6">
        <f t="shared" si="17"/>
        <v>0</v>
      </c>
    </row>
    <row r="112" spans="1:31" x14ac:dyDescent="0.25">
      <c r="A112" s="68">
        <v>47880</v>
      </c>
      <c r="B112" s="25">
        <f>'Art. 9º-A'!J113</f>
        <v>149708305.8192437</v>
      </c>
      <c r="C112" s="25">
        <f>'Art. 9º-A'!K113</f>
        <v>110735614.16757691</v>
      </c>
      <c r="D112" s="25">
        <f>'Art. 9º-A'!I113</f>
        <v>260443919.98682061</v>
      </c>
      <c r="E112" s="26">
        <f>'9496'!T112</f>
        <v>204529981.95688176</v>
      </c>
      <c r="F112" s="26">
        <f>'9496'!U112</f>
        <v>204974819.03912252</v>
      </c>
      <c r="G112" s="26">
        <f>'9496'!V112</f>
        <v>409504800.99600428</v>
      </c>
      <c r="H112" s="47"/>
      <c r="I112" s="47"/>
      <c r="J112" s="47"/>
      <c r="K112" s="27">
        <f>'Fluxo dív. garantidas - RRF'!J112</f>
        <v>2941829.77</v>
      </c>
      <c r="L112" s="27">
        <f>'Fluxo dív. garantidas - RRF'!I112</f>
        <v>2936619.89</v>
      </c>
      <c r="M112" s="27">
        <f>'Fluxo dív. garantidas - RRF'!K112</f>
        <v>5878449.6600000001</v>
      </c>
      <c r="N112" s="69">
        <f>'Contratos fora RRF'!AN112</f>
        <v>99067.037575312104</v>
      </c>
      <c r="O112" s="69">
        <f>'Contratos fora RRF'!AM112</f>
        <v>1382811.46437982</v>
      </c>
      <c r="P112" s="28">
        <f>'Contratos fora RRF'!AO112</f>
        <v>1481878.5019551329</v>
      </c>
      <c r="Q112" s="30"/>
      <c r="R112" s="30"/>
      <c r="S112" s="30"/>
      <c r="T112" s="148">
        <f>'Operação a contratar - BID prec'!B111</f>
        <v>0</v>
      </c>
      <c r="U112" s="148">
        <f>'Operação a contratar - BID prec'!C111</f>
        <v>0</v>
      </c>
      <c r="V112" s="148">
        <f>'Operação a contratar - BID prec'!D111</f>
        <v>0</v>
      </c>
      <c r="W112" s="70">
        <f t="shared" si="18"/>
        <v>357279184.58370072</v>
      </c>
      <c r="X112" s="70">
        <f t="shared" si="19"/>
        <v>320029864.56107926</v>
      </c>
      <c r="Y112" s="70">
        <f t="shared" si="20"/>
        <v>677309049.14477992</v>
      </c>
      <c r="AA112">
        <f t="shared" si="21"/>
        <v>2031</v>
      </c>
      <c r="AC112" s="6">
        <f t="shared" si="15"/>
        <v>0</v>
      </c>
      <c r="AD112" s="6">
        <f t="shared" si="16"/>
        <v>0</v>
      </c>
      <c r="AE112" s="6">
        <f t="shared" si="17"/>
        <v>0</v>
      </c>
    </row>
    <row r="113" spans="1:31" x14ac:dyDescent="0.25">
      <c r="A113" s="68">
        <v>47908</v>
      </c>
      <c r="B113" s="25">
        <f>'Art. 9º-A'!J114</f>
        <v>149724780.88645777</v>
      </c>
      <c r="C113" s="25">
        <f>'Art. 9º-A'!K114</f>
        <v>111391605.30176878</v>
      </c>
      <c r="D113" s="25">
        <f>'Art. 9º-A'!I114</f>
        <v>261116386.18822655</v>
      </c>
      <c r="E113" s="26">
        <f>'9496'!T113</f>
        <v>204371416.57557026</v>
      </c>
      <c r="F113" s="26">
        <f>'9496'!U113</f>
        <v>206227120.70014325</v>
      </c>
      <c r="G113" s="26">
        <f>'9496'!V113</f>
        <v>410598537.2757135</v>
      </c>
      <c r="H113" s="47"/>
      <c r="I113" s="47"/>
      <c r="J113" s="47"/>
      <c r="K113" s="27">
        <f>'Fluxo dív. garantidas - RRF'!J113</f>
        <v>8882936.3699999992</v>
      </c>
      <c r="L113" s="27">
        <f>'Fluxo dív. garantidas - RRF'!I113</f>
        <v>126877247.09999999</v>
      </c>
      <c r="M113" s="27">
        <f>'Fluxo dív. garantidas - RRF'!K113</f>
        <v>135760183.47</v>
      </c>
      <c r="N113" s="69">
        <f>'Contratos fora RRF'!AN113</f>
        <v>77012.70034528659</v>
      </c>
      <c r="O113" s="69">
        <f>'Contratos fora RRF'!AM113</f>
        <v>1386425.5592452129</v>
      </c>
      <c r="P113" s="28">
        <f>'Contratos fora RRF'!AO113</f>
        <v>1463438.2595904991</v>
      </c>
      <c r="Q113" s="30"/>
      <c r="R113" s="30"/>
      <c r="S113" s="30"/>
      <c r="T113" s="148">
        <f>'Operação a contratar - BID prec'!B112</f>
        <v>0</v>
      </c>
      <c r="U113" s="148">
        <f>'Operação a contratar - BID prec'!C112</f>
        <v>0</v>
      </c>
      <c r="V113" s="148">
        <f>'Operação a contratar - BID prec'!D112</f>
        <v>0</v>
      </c>
      <c r="W113" s="70">
        <f t="shared" si="18"/>
        <v>363056146.53237331</v>
      </c>
      <c r="X113" s="70">
        <f t="shared" si="19"/>
        <v>445882398.66115725</v>
      </c>
      <c r="Y113" s="70">
        <f t="shared" si="20"/>
        <v>808938545.19353056</v>
      </c>
      <c r="AA113">
        <f t="shared" si="21"/>
        <v>2031</v>
      </c>
      <c r="AC113" s="6">
        <f t="shared" si="15"/>
        <v>0</v>
      </c>
      <c r="AD113" s="6">
        <f t="shared" si="16"/>
        <v>0</v>
      </c>
      <c r="AE113" s="6">
        <f t="shared" si="17"/>
        <v>0</v>
      </c>
    </row>
    <row r="114" spans="1:31" x14ac:dyDescent="0.25">
      <c r="A114" s="68">
        <v>47939</v>
      </c>
      <c r="B114" s="25">
        <f>'Art. 9º-A'!J115</f>
        <v>149578401.86960828</v>
      </c>
      <c r="C114" s="25">
        <f>'Art. 9º-A'!K115</f>
        <v>111931225.59621778</v>
      </c>
      <c r="D114" s="25">
        <f>'Art. 9º-A'!I115</f>
        <v>261509627.46582606</v>
      </c>
      <c r="E114" s="26">
        <f>'9496'!T114</f>
        <v>203838125.85236859</v>
      </c>
      <c r="F114" s="26">
        <f>'9496'!U114</f>
        <v>207027812.6382581</v>
      </c>
      <c r="G114" s="26">
        <f>'9496'!V114</f>
        <v>410865938.49062669</v>
      </c>
      <c r="H114" s="47"/>
      <c r="I114" s="47"/>
      <c r="J114" s="47"/>
      <c r="K114" s="27">
        <f>'Fluxo dív. garantidas - RRF'!J114</f>
        <v>2611124.48</v>
      </c>
      <c r="L114" s="27">
        <f>'Fluxo dív. garantidas - RRF'!I114</f>
        <v>2937278.9599999995</v>
      </c>
      <c r="M114" s="27">
        <f>'Fluxo dív. garantidas - RRF'!K114</f>
        <v>5548403.4399999995</v>
      </c>
      <c r="N114" s="69">
        <f>'Contratos fora RRF'!AN114</f>
        <v>245457.1864286247</v>
      </c>
      <c r="O114" s="69">
        <f>'Contratos fora RRF'!AM114</f>
        <v>2271826.675732533</v>
      </c>
      <c r="P114" s="28">
        <f>'Contratos fora RRF'!AO114</f>
        <v>2517283.8621611567</v>
      </c>
      <c r="Q114" s="30"/>
      <c r="R114" s="30"/>
      <c r="S114" s="30"/>
      <c r="T114" s="148">
        <f>'Operação a contratar - BID prec'!B113</f>
        <v>53293130.301369861</v>
      </c>
      <c r="U114" s="148">
        <f>'Operação a contratar - BID prec'!C113</f>
        <v>53800000</v>
      </c>
      <c r="V114" s="148">
        <f>'Operação a contratar - BID prec'!D113</f>
        <v>107093130.30136986</v>
      </c>
      <c r="W114" s="70">
        <f t="shared" si="18"/>
        <v>409566239.68977535</v>
      </c>
      <c r="X114" s="70">
        <f t="shared" si="19"/>
        <v>377968143.87020838</v>
      </c>
      <c r="Y114" s="70">
        <f t="shared" si="20"/>
        <v>787534383.55998373</v>
      </c>
      <c r="AA114">
        <f t="shared" si="21"/>
        <v>2031</v>
      </c>
      <c r="AC114" s="6">
        <f t="shared" si="15"/>
        <v>0</v>
      </c>
      <c r="AD114" s="6">
        <f t="shared" si="16"/>
        <v>0</v>
      </c>
      <c r="AE114" s="6">
        <f t="shared" si="17"/>
        <v>0</v>
      </c>
    </row>
    <row r="115" spans="1:31" x14ac:dyDescent="0.25">
      <c r="A115" s="68">
        <v>47969</v>
      </c>
      <c r="B115" s="25">
        <f>'Art. 9º-A'!J116</f>
        <v>149550409.6380626</v>
      </c>
      <c r="C115" s="25">
        <f>'Art. 9º-A'!K116</f>
        <v>112564089.59609184</v>
      </c>
      <c r="D115" s="25">
        <f>'Art. 9º-A'!I116</f>
        <v>262114499.23415443</v>
      </c>
      <c r="E115" s="26">
        <f>'9496'!T115</f>
        <v>203719073.76979253</v>
      </c>
      <c r="F115" s="26">
        <f>'9496'!U115</f>
        <v>208345515.71604982</v>
      </c>
      <c r="G115" s="26">
        <f>'9496'!V115</f>
        <v>412064589.48584235</v>
      </c>
      <c r="H115" s="47"/>
      <c r="I115" s="47"/>
      <c r="J115" s="47"/>
      <c r="K115" s="27">
        <f>'Fluxo dív. garantidas - RRF'!J115</f>
        <v>6974056.9299999997</v>
      </c>
      <c r="L115" s="27">
        <f>'Fluxo dív. garantidas - RRF'!I115</f>
        <v>86994846.789999992</v>
      </c>
      <c r="M115" s="27">
        <f>'Fluxo dív. garantidas - RRF'!K115</f>
        <v>93968903.719999999</v>
      </c>
      <c r="N115" s="69">
        <f>'Contratos fora RRF'!AN115</f>
        <v>451980.12883862806</v>
      </c>
      <c r="O115" s="69">
        <f>'Contratos fora RRF'!AM115</f>
        <v>37642863.762391455</v>
      </c>
      <c r="P115" s="28">
        <f>'Contratos fora RRF'!AO115</f>
        <v>38094843.891230039</v>
      </c>
      <c r="Q115" s="30"/>
      <c r="R115" s="30"/>
      <c r="S115" s="30"/>
      <c r="T115" s="148">
        <f>'Operação a contratar - BID prec'!B114</f>
        <v>0</v>
      </c>
      <c r="U115" s="148">
        <f>'Operação a contratar - BID prec'!C114</f>
        <v>0</v>
      </c>
      <c r="V115" s="148">
        <f>'Operação a contratar - BID prec'!D114</f>
        <v>0</v>
      </c>
      <c r="W115" s="70">
        <f t="shared" si="18"/>
        <v>360695520.46669376</v>
      </c>
      <c r="X115" s="70">
        <f t="shared" si="19"/>
        <v>445547315.86453307</v>
      </c>
      <c r="Y115" s="70">
        <f t="shared" si="20"/>
        <v>806242836.33122683</v>
      </c>
      <c r="AA115">
        <f t="shared" si="21"/>
        <v>2031</v>
      </c>
      <c r="AC115" s="6">
        <f t="shared" si="15"/>
        <v>0</v>
      </c>
      <c r="AD115" s="6">
        <f t="shared" si="16"/>
        <v>0</v>
      </c>
      <c r="AE115" s="6">
        <f t="shared" si="17"/>
        <v>0</v>
      </c>
    </row>
    <row r="116" spans="1:31" x14ac:dyDescent="0.25">
      <c r="A116" s="68">
        <v>48000</v>
      </c>
      <c r="B116" s="25">
        <f>'Art. 9º-A'!J117</f>
        <v>149480110.10671204</v>
      </c>
      <c r="C116" s="25">
        <f>'Art. 9º-A'!K117</f>
        <v>113170151.16387701</v>
      </c>
      <c r="D116" s="25">
        <f>'Art. 9º-A'!I117</f>
        <v>262650261.27058905</v>
      </c>
      <c r="E116" s="26">
        <f>'9496'!T116</f>
        <v>203444286.22725636</v>
      </c>
      <c r="F116" s="26">
        <f>'9496'!U116</f>
        <v>209428022.68643105</v>
      </c>
      <c r="G116" s="26">
        <f>'9496'!V116</f>
        <v>412872308.91368741</v>
      </c>
      <c r="H116" s="47"/>
      <c r="I116" s="47"/>
      <c r="J116" s="47"/>
      <c r="K116" s="27">
        <f>'Fluxo dív. garantidas - RRF'!J116</f>
        <v>2801621.0100000002</v>
      </c>
      <c r="L116" s="27">
        <f>'Fluxo dív. garantidas - RRF'!I116</f>
        <v>2937966.86</v>
      </c>
      <c r="M116" s="27">
        <f>'Fluxo dív. garantidas - RRF'!K116</f>
        <v>5739587.8700000001</v>
      </c>
      <c r="N116" s="69">
        <f>'Contratos fora RRF'!AN116</f>
        <v>64184.499167005182</v>
      </c>
      <c r="O116" s="69">
        <f>'Contratos fora RRF'!AM116</f>
        <v>1397260.894436647</v>
      </c>
      <c r="P116" s="28">
        <f>'Contratos fora RRF'!AO116</f>
        <v>1461445.3936036518</v>
      </c>
      <c r="Q116" s="30"/>
      <c r="R116" s="30"/>
      <c r="S116" s="30"/>
      <c r="T116" s="148">
        <f>'Operação a contratar - BID prec'!B115</f>
        <v>0</v>
      </c>
      <c r="U116" s="148">
        <f>'Operação a contratar - BID prec'!C115</f>
        <v>0</v>
      </c>
      <c r="V116" s="148">
        <f>'Operação a contratar - BID prec'!D115</f>
        <v>0</v>
      </c>
      <c r="W116" s="70">
        <f t="shared" si="18"/>
        <v>355790201.84313542</v>
      </c>
      <c r="X116" s="70">
        <f t="shared" si="19"/>
        <v>326933401.60474467</v>
      </c>
      <c r="Y116" s="70">
        <f t="shared" si="20"/>
        <v>682723603.44788003</v>
      </c>
      <c r="AA116">
        <f t="shared" si="21"/>
        <v>2031</v>
      </c>
      <c r="AC116" s="6">
        <f t="shared" si="15"/>
        <v>0</v>
      </c>
      <c r="AD116" s="6">
        <f t="shared" si="16"/>
        <v>0</v>
      </c>
      <c r="AE116" s="6">
        <f t="shared" si="17"/>
        <v>0</v>
      </c>
    </row>
    <row r="117" spans="1:31" x14ac:dyDescent="0.25">
      <c r="A117" s="68">
        <v>48030</v>
      </c>
      <c r="B117" s="25">
        <f>'Art. 9º-A'!J118</f>
        <v>149447751.22231048</v>
      </c>
      <c r="C117" s="25">
        <f>'Art. 9º-A'!K118</f>
        <v>113810020.10259742</v>
      </c>
      <c r="D117" s="25">
        <f>'Art. 9º-A'!I118</f>
        <v>263257771.3249079</v>
      </c>
      <c r="E117" s="26">
        <f>'9496'!T117</f>
        <v>203210287.44992918</v>
      </c>
      <c r="F117" s="26">
        <f>'9496'!U117</f>
        <v>210651615.59973139</v>
      </c>
      <c r="G117" s="26">
        <f>'9496'!V117</f>
        <v>413861903.04966056</v>
      </c>
      <c r="H117" s="47"/>
      <c r="I117" s="47"/>
      <c r="J117" s="47"/>
      <c r="K117" s="27">
        <f>'Fluxo dív. garantidas - RRF'!J117</f>
        <v>2552062.73</v>
      </c>
      <c r="L117" s="27">
        <f>'Fluxo dív. garantidas - RRF'!I117</f>
        <v>2938309.2100000004</v>
      </c>
      <c r="M117" s="27">
        <f>'Fluxo dív. garantidas - RRF'!K117</f>
        <v>5490371.9400000004</v>
      </c>
      <c r="N117" s="69">
        <f>'Contratos fora RRF'!AN117</f>
        <v>50918.541748941767</v>
      </c>
      <c r="O117" s="69">
        <f>'Contratos fora RRF'!AM117</f>
        <v>1401127.7326703251</v>
      </c>
      <c r="P117" s="28">
        <f>'Contratos fora RRF'!AO117</f>
        <v>1452046.274419266</v>
      </c>
      <c r="Q117" s="30"/>
      <c r="R117" s="30"/>
      <c r="S117" s="30"/>
      <c r="T117" s="148">
        <f>'Operação a contratar - BID prec'!B116</f>
        <v>0</v>
      </c>
      <c r="U117" s="148">
        <f>'Operação a contratar - BID prec'!C116</f>
        <v>0</v>
      </c>
      <c r="V117" s="148">
        <f>'Operação a contratar - BID prec'!D116</f>
        <v>0</v>
      </c>
      <c r="W117" s="70">
        <f t="shared" si="18"/>
        <v>355261019.94398862</v>
      </c>
      <c r="X117" s="70">
        <f t="shared" si="19"/>
        <v>328801072.64499915</v>
      </c>
      <c r="Y117" s="70">
        <f t="shared" si="20"/>
        <v>684062092.58898783</v>
      </c>
      <c r="AA117">
        <f t="shared" si="21"/>
        <v>2031</v>
      </c>
      <c r="AC117" s="6">
        <f t="shared" si="15"/>
        <v>0</v>
      </c>
      <c r="AD117" s="6">
        <f t="shared" si="16"/>
        <v>0</v>
      </c>
      <c r="AE117" s="6">
        <f t="shared" si="17"/>
        <v>0</v>
      </c>
    </row>
    <row r="118" spans="1:31" x14ac:dyDescent="0.25">
      <c r="A118" s="68">
        <v>48061</v>
      </c>
      <c r="B118" s="25">
        <f>'Art. 9º-A'!J119</f>
        <v>149373080.26652992</v>
      </c>
      <c r="C118" s="25">
        <f>'Art. 9º-A'!K119</f>
        <v>114422789.94296616</v>
      </c>
      <c r="D118" s="25">
        <f>'Art. 9º-A'!I119</f>
        <v>263795870.20949608</v>
      </c>
      <c r="E118" s="26">
        <f>'9496'!T118</f>
        <v>202871095.03399172</v>
      </c>
      <c r="F118" s="26">
        <f>'9496'!U118</f>
        <v>211732622.44939455</v>
      </c>
      <c r="G118" s="26">
        <f>'9496'!V118</f>
        <v>414603717.48338628</v>
      </c>
      <c r="H118" s="47"/>
      <c r="I118" s="47"/>
      <c r="J118" s="47"/>
      <c r="K118" s="27">
        <f>'Fluxo dív. garantidas - RRF'!J118</f>
        <v>2696719.63</v>
      </c>
      <c r="L118" s="27">
        <f>'Fluxo dív. garantidas - RRF'!I118</f>
        <v>2938665.6000000006</v>
      </c>
      <c r="M118" s="27">
        <f>'Fluxo dív. garantidas - RRF'!K118</f>
        <v>5635385.2300000004</v>
      </c>
      <c r="N118" s="69">
        <f>'Contratos fora RRF'!AN118</f>
        <v>46623.540029123949</v>
      </c>
      <c r="O118" s="69">
        <f>'Contratos fora RRF'!AM118</f>
        <v>1404865.4412217401</v>
      </c>
      <c r="P118" s="28">
        <f>'Contratos fora RRF'!AO118</f>
        <v>1451488.9812508649</v>
      </c>
      <c r="Q118" s="30"/>
      <c r="R118" s="30"/>
      <c r="S118" s="30"/>
      <c r="T118" s="148">
        <f>'Operação a contratar - BID prec'!B117</f>
        <v>0</v>
      </c>
      <c r="U118" s="148">
        <f>'Operação a contratar - BID prec'!C117</f>
        <v>0</v>
      </c>
      <c r="V118" s="148">
        <f>'Operação a contratar - BID prec'!D117</f>
        <v>0</v>
      </c>
      <c r="W118" s="70">
        <f t="shared" si="18"/>
        <v>354987518.47055072</v>
      </c>
      <c r="X118" s="70">
        <f t="shared" si="19"/>
        <v>330498943.43358243</v>
      </c>
      <c r="Y118" s="70">
        <f t="shared" si="20"/>
        <v>685486461.90413308</v>
      </c>
      <c r="AA118">
        <f t="shared" si="21"/>
        <v>2031</v>
      </c>
      <c r="AC118" s="6">
        <f t="shared" si="15"/>
        <v>0</v>
      </c>
      <c r="AD118" s="6">
        <f t="shared" si="16"/>
        <v>0</v>
      </c>
      <c r="AE118" s="6">
        <f t="shared" si="17"/>
        <v>0</v>
      </c>
    </row>
    <row r="119" spans="1:31" x14ac:dyDescent="0.25">
      <c r="A119" s="68">
        <v>48092</v>
      </c>
      <c r="B119" s="25">
        <f>'Art. 9º-A'!J120</f>
        <v>149416446.22064617</v>
      </c>
      <c r="C119" s="25">
        <f>'Art. 9º-A'!K120</f>
        <v>115131506.01481715</v>
      </c>
      <c r="D119" s="25">
        <f>'Art. 9º-A'!I120</f>
        <v>264547952.23546332</v>
      </c>
      <c r="E119" s="26">
        <f>'9496'!T119</f>
        <v>202955631.14287689</v>
      </c>
      <c r="F119" s="26">
        <f>'9496'!U119</f>
        <v>213223490.22242889</v>
      </c>
      <c r="G119" s="26">
        <f>'9496'!V119</f>
        <v>416179121.36530578</v>
      </c>
      <c r="H119" s="47"/>
      <c r="I119" s="47"/>
      <c r="J119" s="47"/>
      <c r="K119" s="27">
        <f>'Fluxo dív. garantidas - RRF'!J119</f>
        <v>8483715.0099999998</v>
      </c>
      <c r="L119" s="27">
        <f>'Fluxo dív. garantidas - RRF'!I119</f>
        <v>127499938.7</v>
      </c>
      <c r="M119" s="27">
        <f>'Fluxo dív. garantidas - RRF'!K119</f>
        <v>135983653.71000001</v>
      </c>
      <c r="N119" s="69">
        <f>'Contratos fora RRF'!AN119</f>
        <v>38768.480000000003</v>
      </c>
      <c r="O119" s="69">
        <f>'Contratos fora RRF'!AM119</f>
        <v>826676.77</v>
      </c>
      <c r="P119" s="28">
        <f>'Contratos fora RRF'!AO119</f>
        <v>865445.25</v>
      </c>
      <c r="Q119" s="30"/>
      <c r="R119" s="30"/>
      <c r="S119" s="30"/>
      <c r="T119" s="148">
        <f>'Operação a contratar - BID prec'!B118</f>
        <v>0</v>
      </c>
      <c r="U119" s="148">
        <f>'Operação a contratar - BID prec'!C118</f>
        <v>0</v>
      </c>
      <c r="V119" s="148">
        <f>'Operação a contratar - BID prec'!D118</f>
        <v>0</v>
      </c>
      <c r="W119" s="70">
        <f t="shared" si="18"/>
        <v>360894560.85352308</v>
      </c>
      <c r="X119" s="70">
        <f t="shared" si="19"/>
        <v>456681611.70724607</v>
      </c>
      <c r="Y119" s="70">
        <f t="shared" si="20"/>
        <v>817576172.56076908</v>
      </c>
      <c r="AA119">
        <f t="shared" si="21"/>
        <v>2031</v>
      </c>
      <c r="AC119" s="6">
        <f t="shared" si="15"/>
        <v>0</v>
      </c>
      <c r="AD119" s="6">
        <f t="shared" si="16"/>
        <v>0</v>
      </c>
      <c r="AE119" s="6">
        <f t="shared" si="17"/>
        <v>0</v>
      </c>
    </row>
    <row r="120" spans="1:31" x14ac:dyDescent="0.25">
      <c r="A120" s="68">
        <v>48122</v>
      </c>
      <c r="B120" s="25">
        <f>'Art. 9º-A'!J121</f>
        <v>149377387.11012709</v>
      </c>
      <c r="C120" s="25">
        <f>'Art. 9º-A'!K121</f>
        <v>115782464.53885689</v>
      </c>
      <c r="D120" s="25">
        <f>'Art. 9º-A'!I121</f>
        <v>265159851.64898399</v>
      </c>
      <c r="E120" s="26">
        <f>'9496'!T120</f>
        <v>202549698.52120724</v>
      </c>
      <c r="F120" s="26">
        <f>'9496'!U120</f>
        <v>214302424.26143083</v>
      </c>
      <c r="G120" s="26">
        <f>'9496'!V120</f>
        <v>416852122.78263807</v>
      </c>
      <c r="H120" s="47"/>
      <c r="I120" s="47"/>
      <c r="J120" s="47"/>
      <c r="K120" s="27">
        <f>'Fluxo dív. garantidas - RRF'!J120</f>
        <v>2578889.73</v>
      </c>
      <c r="L120" s="27">
        <f>'Fluxo dív. garantidas - RRF'!I120</f>
        <v>2939350.0100000002</v>
      </c>
      <c r="M120" s="27">
        <f>'Fluxo dív. garantidas - RRF'!K120</f>
        <v>5518239.7400000002</v>
      </c>
      <c r="N120" s="69">
        <f>'Contratos fora RRF'!AN120</f>
        <v>201355.91999999998</v>
      </c>
      <c r="O120" s="69">
        <f>'Contratos fora RRF'!AM120</f>
        <v>1712951.67</v>
      </c>
      <c r="P120" s="28">
        <f>'Contratos fora RRF'!AO120</f>
        <v>1914307.59</v>
      </c>
      <c r="Q120" s="30"/>
      <c r="R120" s="30"/>
      <c r="S120" s="30"/>
      <c r="T120" s="148">
        <f>'Operação a contratar - BID prec'!B119</f>
        <v>52310093.753424659</v>
      </c>
      <c r="U120" s="148">
        <f>'Operação a contratar - BID prec'!C119</f>
        <v>53800000</v>
      </c>
      <c r="V120" s="148">
        <f>'Operação a contratar - BID prec'!D119</f>
        <v>106110093.75342466</v>
      </c>
      <c r="W120" s="70">
        <f t="shared" si="18"/>
        <v>407017425.03475899</v>
      </c>
      <c r="X120" s="70">
        <f t="shared" si="19"/>
        <v>388537190.48028773</v>
      </c>
      <c r="Y120" s="70">
        <f t="shared" si="20"/>
        <v>795554615.51504672</v>
      </c>
      <c r="AA120">
        <f t="shared" si="21"/>
        <v>2031</v>
      </c>
      <c r="AC120" s="6">
        <f t="shared" si="15"/>
        <v>0</v>
      </c>
      <c r="AD120" s="6">
        <f t="shared" si="16"/>
        <v>0</v>
      </c>
      <c r="AE120" s="6">
        <f t="shared" si="17"/>
        <v>0</v>
      </c>
    </row>
    <row r="121" spans="1:31" x14ac:dyDescent="0.25">
      <c r="A121" s="68">
        <v>48153</v>
      </c>
      <c r="B121" s="25">
        <f>'Art. 9º-A'!J122</f>
        <v>149376141.47410443</v>
      </c>
      <c r="C121" s="25">
        <f>'Art. 9º-A'!K122</f>
        <v>116468352.91183719</v>
      </c>
      <c r="D121" s="25">
        <f>'Art. 9º-A'!I122</f>
        <v>265844494.38594162</v>
      </c>
      <c r="E121" s="26">
        <f>'9496'!T121</f>
        <v>202466961.32701004</v>
      </c>
      <c r="F121" s="26">
        <f>'9496'!U121</f>
        <v>215643400.18093705</v>
      </c>
      <c r="G121" s="26">
        <f>'9496'!V121</f>
        <v>418110361.50794709</v>
      </c>
      <c r="H121" s="47"/>
      <c r="I121" s="47"/>
      <c r="J121" s="47"/>
      <c r="K121" s="27">
        <f>'Fluxo dív. garantidas - RRF'!J121</f>
        <v>6819059.7300000004</v>
      </c>
      <c r="L121" s="27">
        <f>'Fluxo dív. garantidas - RRF'!I121</f>
        <v>45136619.950000003</v>
      </c>
      <c r="M121" s="27">
        <f>'Fluxo dív. garantidas - RRF'!K121</f>
        <v>51955679.68</v>
      </c>
      <c r="N121" s="69">
        <f>'Contratos fora RRF'!AN121</f>
        <v>30369.41</v>
      </c>
      <c r="O121" s="69">
        <f>'Contratos fora RRF'!AM121</f>
        <v>826785.89</v>
      </c>
      <c r="P121" s="28">
        <f>'Contratos fora RRF'!AO121</f>
        <v>857155.3</v>
      </c>
      <c r="Q121" s="30"/>
      <c r="R121" s="30"/>
      <c r="S121" s="30"/>
      <c r="T121" s="148">
        <f>'Operação a contratar - BID prec'!B120</f>
        <v>0</v>
      </c>
      <c r="U121" s="148">
        <f>'Operação a contratar - BID prec'!C120</f>
        <v>0</v>
      </c>
      <c r="V121" s="148">
        <f>'Operação a contratar - BID prec'!D120</f>
        <v>0</v>
      </c>
      <c r="W121" s="70">
        <f t="shared" si="18"/>
        <v>358692531.94111449</v>
      </c>
      <c r="X121" s="70">
        <f t="shared" si="19"/>
        <v>378075158.93277425</v>
      </c>
      <c r="Y121" s="70">
        <f t="shared" si="20"/>
        <v>736767690.87388873</v>
      </c>
      <c r="AA121">
        <f t="shared" si="21"/>
        <v>2031</v>
      </c>
      <c r="AC121" s="6">
        <f t="shared" si="15"/>
        <v>0</v>
      </c>
      <c r="AD121" s="6">
        <f t="shared" si="16"/>
        <v>0</v>
      </c>
      <c r="AE121" s="6">
        <f t="shared" si="17"/>
        <v>0</v>
      </c>
    </row>
    <row r="122" spans="1:31" x14ac:dyDescent="0.25">
      <c r="A122" s="144">
        <v>48183</v>
      </c>
      <c r="B122" s="145">
        <f>'Art. 9º-A'!J123</f>
        <v>149412678.17282715</v>
      </c>
      <c r="C122" s="145">
        <f>'Art. 9º-A'!K123</f>
        <v>117189738.86660874</v>
      </c>
      <c r="D122" s="145">
        <f>'Art. 9º-A'!I123</f>
        <v>266602417.03943589</v>
      </c>
      <c r="E122" s="26">
        <f>'9496'!T122</f>
        <v>202314327.71630767</v>
      </c>
      <c r="F122" s="26">
        <f>'9496'!U122</f>
        <v>217016069.81046495</v>
      </c>
      <c r="G122" s="26">
        <f>'9496'!V122</f>
        <v>419330397.52677262</v>
      </c>
      <c r="H122" s="87"/>
      <c r="I122" s="87"/>
      <c r="J122" s="87"/>
      <c r="K122" s="72">
        <f>'Fluxo dív. garantidas - RRF'!J122</f>
        <v>2408149.86</v>
      </c>
      <c r="L122" s="72">
        <f>'Fluxo dív. garantidas - RRF'!I122</f>
        <v>2940046.56</v>
      </c>
      <c r="M122" s="72">
        <f>'Fluxo dív. garantidas - RRF'!K122</f>
        <v>5348196.42</v>
      </c>
      <c r="N122" s="74">
        <f>'Contratos fora RRF'!AN122</f>
        <v>21130.1</v>
      </c>
      <c r="O122" s="74">
        <f>'Contratos fora RRF'!AM122</f>
        <v>826834.67999999993</v>
      </c>
      <c r="P122" s="75">
        <f>'Contratos fora RRF'!AO122</f>
        <v>847964.78</v>
      </c>
      <c r="Q122" s="30"/>
      <c r="R122" s="30"/>
      <c r="S122" s="30"/>
      <c r="T122" s="148">
        <f>'Operação a contratar - BID prec'!B121</f>
        <v>0</v>
      </c>
      <c r="U122" s="148">
        <f>'Operação a contratar - BID prec'!C121</f>
        <v>0</v>
      </c>
      <c r="V122" s="148">
        <f>'Operação a contratar - BID prec'!D121</f>
        <v>0</v>
      </c>
      <c r="W122" s="70">
        <f t="shared" si="18"/>
        <v>354156285.84913486</v>
      </c>
      <c r="X122" s="70">
        <f t="shared" si="19"/>
        <v>337972689.91707373</v>
      </c>
      <c r="Y122" s="70">
        <f t="shared" si="20"/>
        <v>692128975.76620865</v>
      </c>
      <c r="AA122">
        <f t="shared" si="21"/>
        <v>2031</v>
      </c>
      <c r="AC122" s="6">
        <f t="shared" si="15"/>
        <v>0</v>
      </c>
      <c r="AD122" s="6">
        <f t="shared" si="16"/>
        <v>0</v>
      </c>
      <c r="AE122" s="6">
        <f t="shared" si="17"/>
        <v>0</v>
      </c>
    </row>
    <row r="123" spans="1:31" x14ac:dyDescent="0.25">
      <c r="A123" s="32"/>
      <c r="B123" s="31"/>
      <c r="C123" s="31"/>
      <c r="D123" s="31"/>
      <c r="E123" s="31"/>
      <c r="F123" s="31"/>
      <c r="G123" s="31"/>
      <c r="H123" s="31"/>
      <c r="I123" s="31"/>
      <c r="J123" s="31"/>
      <c r="K123" s="30"/>
      <c r="L123" s="30"/>
      <c r="M123" s="30"/>
      <c r="N123" s="30"/>
      <c r="O123" s="30"/>
      <c r="P123" s="30"/>
      <c r="Q123" s="30"/>
      <c r="R123" s="30"/>
      <c r="S123" s="30"/>
      <c r="T123" s="30"/>
      <c r="U123" s="30"/>
      <c r="V123" s="30"/>
      <c r="W123" s="33"/>
      <c r="X123" s="33"/>
      <c r="Y123" s="33"/>
      <c r="AC123" s="6">
        <f t="shared" si="15"/>
        <v>0</v>
      </c>
      <c r="AD123" s="6">
        <f t="shared" si="16"/>
        <v>0</v>
      </c>
      <c r="AE123" s="6">
        <f t="shared" si="17"/>
        <v>0</v>
      </c>
    </row>
    <row r="124" spans="1:31" x14ac:dyDescent="0.25">
      <c r="A124" s="32"/>
      <c r="B124" s="31"/>
      <c r="C124" s="31"/>
      <c r="D124" s="31"/>
      <c r="E124" s="31"/>
      <c r="F124" s="31"/>
      <c r="G124" s="31"/>
      <c r="H124" s="31"/>
      <c r="I124" s="31"/>
      <c r="J124" s="31"/>
      <c r="K124" s="30"/>
      <c r="L124" s="30"/>
      <c r="M124" s="30"/>
      <c r="N124" s="30"/>
      <c r="O124" s="30"/>
      <c r="P124" s="30"/>
      <c r="Q124" s="30"/>
      <c r="R124" s="30"/>
      <c r="S124" s="30"/>
      <c r="T124" s="30"/>
      <c r="U124" s="30"/>
      <c r="V124" s="30"/>
      <c r="W124" s="33"/>
      <c r="X124" s="33"/>
      <c r="Y124" s="33"/>
      <c r="AC124" s="6">
        <f t="shared" si="15"/>
        <v>0</v>
      </c>
      <c r="AD124" s="6">
        <f t="shared" si="16"/>
        <v>0</v>
      </c>
      <c r="AE124" s="6">
        <f t="shared" si="17"/>
        <v>0</v>
      </c>
    </row>
    <row r="125" spans="1:31" x14ac:dyDescent="0.25">
      <c r="A125" s="32"/>
      <c r="B125" s="31"/>
      <c r="C125" s="31"/>
      <c r="D125" s="31"/>
      <c r="E125" s="31"/>
      <c r="F125" s="31"/>
      <c r="G125" s="31"/>
      <c r="H125" s="31"/>
      <c r="I125" s="31"/>
      <c r="J125" s="31"/>
      <c r="K125" s="30"/>
      <c r="L125" s="30"/>
      <c r="M125" s="30"/>
      <c r="N125" s="30"/>
      <c r="O125" s="30"/>
      <c r="P125" s="30"/>
      <c r="Q125" s="30"/>
      <c r="R125" s="30"/>
      <c r="S125" s="30"/>
      <c r="T125" s="30"/>
      <c r="U125" s="30"/>
      <c r="V125" s="30"/>
      <c r="W125" s="33"/>
      <c r="X125" s="33"/>
      <c r="Y125" s="33"/>
      <c r="AC125" s="6">
        <f t="shared" si="15"/>
        <v>0</v>
      </c>
      <c r="AD125" s="6">
        <f t="shared" si="16"/>
        <v>0</v>
      </c>
      <c r="AE125" s="6">
        <f t="shared" si="17"/>
        <v>0</v>
      </c>
    </row>
    <row r="126" spans="1:31" x14ac:dyDescent="0.25">
      <c r="A126" s="32"/>
      <c r="B126" s="31"/>
      <c r="C126" s="31"/>
      <c r="D126" s="31"/>
      <c r="E126" s="31"/>
      <c r="F126" s="31"/>
      <c r="G126" s="31"/>
      <c r="H126" s="31"/>
      <c r="I126" s="31"/>
      <c r="J126" s="31"/>
      <c r="K126" s="30"/>
      <c r="L126" s="30"/>
      <c r="M126" s="30"/>
      <c r="N126" s="30"/>
      <c r="O126" s="30"/>
      <c r="P126" s="30"/>
      <c r="Q126" s="30"/>
      <c r="R126" s="30"/>
      <c r="S126" s="30"/>
      <c r="T126" s="30"/>
      <c r="U126" s="30"/>
      <c r="V126" s="30"/>
      <c r="W126" s="33"/>
      <c r="X126" s="33"/>
      <c r="Y126" s="33"/>
      <c r="AC126" s="6">
        <f t="shared" si="15"/>
        <v>0</v>
      </c>
      <c r="AD126" s="6">
        <f t="shared" si="16"/>
        <v>0</v>
      </c>
      <c r="AE126" s="6">
        <f t="shared" si="17"/>
        <v>0</v>
      </c>
    </row>
    <row r="127" spans="1:31" x14ac:dyDescent="0.25">
      <c r="A127" s="32"/>
      <c r="B127" s="31"/>
      <c r="C127" s="31"/>
      <c r="D127" s="31"/>
      <c r="E127" s="31"/>
      <c r="F127" s="31"/>
      <c r="G127" s="31"/>
      <c r="H127" s="31"/>
      <c r="I127" s="31"/>
      <c r="J127" s="31"/>
      <c r="K127" s="30"/>
      <c r="L127" s="30"/>
      <c r="M127" s="30"/>
      <c r="N127" s="30"/>
      <c r="O127" s="30"/>
      <c r="P127" s="30"/>
      <c r="Q127" s="30"/>
      <c r="R127" s="30"/>
      <c r="S127" s="30"/>
      <c r="T127" s="30"/>
      <c r="U127" s="30"/>
      <c r="V127" s="30"/>
      <c r="W127" s="33"/>
      <c r="X127" s="33"/>
      <c r="Y127" s="33"/>
      <c r="AC127" s="6">
        <f t="shared" si="15"/>
        <v>0</v>
      </c>
      <c r="AD127" s="6">
        <f t="shared" si="16"/>
        <v>0</v>
      </c>
      <c r="AE127" s="6">
        <f t="shared" si="17"/>
        <v>0</v>
      </c>
    </row>
    <row r="128" spans="1:31" x14ac:dyDescent="0.25">
      <c r="A128" s="32"/>
      <c r="B128" s="31"/>
      <c r="C128" s="31"/>
      <c r="D128" s="31"/>
      <c r="E128" s="31"/>
      <c r="F128" s="31"/>
      <c r="G128" s="31"/>
      <c r="H128" s="31"/>
      <c r="I128" s="31"/>
      <c r="J128" s="31"/>
      <c r="K128" s="30"/>
      <c r="L128" s="30"/>
      <c r="M128" s="30"/>
      <c r="N128" s="30"/>
      <c r="O128" s="30"/>
      <c r="P128" s="30"/>
      <c r="Q128" s="30"/>
      <c r="R128" s="30"/>
      <c r="S128" s="30"/>
      <c r="T128" s="30"/>
      <c r="U128" s="30"/>
      <c r="V128" s="30"/>
      <c r="W128" s="33"/>
      <c r="X128" s="33"/>
      <c r="Y128" s="33"/>
      <c r="AC128" s="6">
        <f t="shared" si="15"/>
        <v>0</v>
      </c>
      <c r="AD128" s="6">
        <f t="shared" si="16"/>
        <v>0</v>
      </c>
      <c r="AE128" s="6">
        <f t="shared" si="17"/>
        <v>0</v>
      </c>
    </row>
    <row r="129" spans="1:31" x14ac:dyDescent="0.25">
      <c r="A129" s="32"/>
      <c r="B129" s="31"/>
      <c r="C129" s="31"/>
      <c r="D129" s="31"/>
      <c r="E129" s="31"/>
      <c r="F129" s="31"/>
      <c r="G129" s="31"/>
      <c r="H129" s="31"/>
      <c r="I129" s="31"/>
      <c r="J129" s="31"/>
      <c r="K129" s="30"/>
      <c r="L129" s="30"/>
      <c r="M129" s="30"/>
      <c r="N129" s="30"/>
      <c r="O129" s="30"/>
      <c r="P129" s="30"/>
      <c r="Q129" s="30"/>
      <c r="R129" s="30"/>
      <c r="S129" s="30"/>
      <c r="T129" s="30"/>
      <c r="U129" s="30"/>
      <c r="V129" s="30"/>
      <c r="W129" s="33"/>
      <c r="X129" s="33"/>
      <c r="Y129" s="33"/>
      <c r="AC129" s="6">
        <f t="shared" si="15"/>
        <v>0</v>
      </c>
      <c r="AD129" s="6">
        <f t="shared" si="16"/>
        <v>0</v>
      </c>
      <c r="AE129" s="6">
        <f t="shared" si="17"/>
        <v>0</v>
      </c>
    </row>
    <row r="130" spans="1:31" x14ac:dyDescent="0.25">
      <c r="A130" s="32"/>
      <c r="B130" s="31"/>
      <c r="C130" s="31"/>
      <c r="D130" s="31"/>
      <c r="E130" s="31"/>
      <c r="F130" s="31"/>
      <c r="G130" s="31"/>
      <c r="H130" s="31"/>
      <c r="I130" s="31"/>
      <c r="J130" s="31"/>
      <c r="K130" s="30"/>
      <c r="L130" s="30"/>
      <c r="M130" s="30"/>
      <c r="N130" s="30"/>
      <c r="O130" s="30"/>
      <c r="P130" s="30"/>
      <c r="Q130" s="30"/>
      <c r="R130" s="30"/>
      <c r="S130" s="30"/>
      <c r="T130" s="30"/>
      <c r="U130" s="30"/>
      <c r="V130" s="30"/>
      <c r="W130" s="33"/>
      <c r="X130" s="33"/>
      <c r="Y130" s="33"/>
      <c r="AC130" s="6">
        <f t="shared" si="15"/>
        <v>0</v>
      </c>
      <c r="AD130" s="6">
        <f t="shared" si="16"/>
        <v>0</v>
      </c>
      <c r="AE130" s="6">
        <f t="shared" si="17"/>
        <v>0</v>
      </c>
    </row>
    <row r="131" spans="1:31" x14ac:dyDescent="0.25">
      <c r="A131" s="32"/>
      <c r="B131" s="31"/>
      <c r="C131" s="31"/>
      <c r="D131" s="31"/>
      <c r="E131" s="31"/>
      <c r="F131" s="31"/>
      <c r="G131" s="31"/>
      <c r="H131" s="31"/>
      <c r="I131" s="31"/>
      <c r="J131" s="31"/>
      <c r="K131" s="30"/>
      <c r="L131" s="30"/>
      <c r="M131" s="30"/>
      <c r="N131" s="30"/>
      <c r="O131" s="30"/>
      <c r="P131" s="30"/>
      <c r="Q131" s="30"/>
      <c r="R131" s="30"/>
      <c r="S131" s="30"/>
      <c r="T131" s="30"/>
      <c r="U131" s="30"/>
      <c r="V131" s="30"/>
      <c r="W131" s="33"/>
      <c r="X131" s="33"/>
      <c r="Y131" s="33"/>
      <c r="AC131" s="6">
        <f t="shared" ref="AC131:AC194" si="22">SUMIF(AA:AA,AB131,X:X)</f>
        <v>0</v>
      </c>
      <c r="AD131" s="6">
        <f t="shared" ref="AD131:AD194" si="23">SUMIF(AA:AA,AB131,W:W)</f>
        <v>0</v>
      </c>
      <c r="AE131" s="6">
        <f t="shared" ref="AE131:AE194" si="24">SUMIF(AA:AA,AB131,Y:Y)</f>
        <v>0</v>
      </c>
    </row>
    <row r="132" spans="1:31" x14ac:dyDescent="0.25">
      <c r="A132" s="32"/>
      <c r="B132" s="31"/>
      <c r="C132" s="31"/>
      <c r="D132" s="31"/>
      <c r="E132" s="31"/>
      <c r="F132" s="31"/>
      <c r="G132" s="31"/>
      <c r="H132" s="31"/>
      <c r="I132" s="31"/>
      <c r="J132" s="31"/>
      <c r="K132" s="30"/>
      <c r="L132" s="30"/>
      <c r="M132" s="30"/>
      <c r="N132" s="30"/>
      <c r="O132" s="30"/>
      <c r="P132" s="30"/>
      <c r="Q132" s="30"/>
      <c r="R132" s="30"/>
      <c r="S132" s="30"/>
      <c r="T132" s="30"/>
      <c r="U132" s="30"/>
      <c r="V132" s="30"/>
      <c r="W132" s="33"/>
      <c r="X132" s="33"/>
      <c r="Y132" s="33"/>
      <c r="AC132" s="6">
        <f t="shared" si="22"/>
        <v>0</v>
      </c>
      <c r="AD132" s="6">
        <f t="shared" si="23"/>
        <v>0</v>
      </c>
      <c r="AE132" s="6">
        <f t="shared" si="24"/>
        <v>0</v>
      </c>
    </row>
    <row r="133" spans="1:31" x14ac:dyDescent="0.25">
      <c r="A133" s="32"/>
      <c r="B133" s="31"/>
      <c r="C133" s="31"/>
      <c r="D133" s="31"/>
      <c r="E133" s="31"/>
      <c r="F133" s="31"/>
      <c r="G133" s="31"/>
      <c r="H133" s="31"/>
      <c r="I133" s="31"/>
      <c r="J133" s="31"/>
      <c r="K133" s="30"/>
      <c r="L133" s="30"/>
      <c r="M133" s="30"/>
      <c r="N133" s="30"/>
      <c r="O133" s="30"/>
      <c r="P133" s="30"/>
      <c r="Q133" s="30"/>
      <c r="R133" s="30"/>
      <c r="S133" s="30"/>
      <c r="T133" s="30"/>
      <c r="U133" s="30"/>
      <c r="V133" s="30"/>
      <c r="W133" s="33"/>
      <c r="X133" s="33"/>
      <c r="Y133" s="33"/>
      <c r="AC133" s="6">
        <f t="shared" si="22"/>
        <v>0</v>
      </c>
      <c r="AD133" s="6">
        <f t="shared" si="23"/>
        <v>0</v>
      </c>
      <c r="AE133" s="6">
        <f t="shared" si="24"/>
        <v>0</v>
      </c>
    </row>
    <row r="134" spans="1:31" x14ac:dyDescent="0.25">
      <c r="A134" s="32"/>
      <c r="B134" s="31"/>
      <c r="C134" s="31"/>
      <c r="D134" s="31"/>
      <c r="E134" s="31"/>
      <c r="F134" s="31"/>
      <c r="G134" s="31"/>
      <c r="H134" s="31"/>
      <c r="I134" s="31"/>
      <c r="J134" s="31"/>
      <c r="K134" s="30"/>
      <c r="L134" s="30"/>
      <c r="M134" s="30"/>
      <c r="N134" s="30"/>
      <c r="O134" s="30"/>
      <c r="P134" s="30"/>
      <c r="Q134" s="30"/>
      <c r="R134" s="30"/>
      <c r="S134" s="30"/>
      <c r="T134" s="30"/>
      <c r="U134" s="30"/>
      <c r="V134" s="30"/>
      <c r="W134" s="33"/>
      <c r="X134" s="33"/>
      <c r="Y134" s="33"/>
      <c r="AC134" s="6">
        <f t="shared" si="22"/>
        <v>0</v>
      </c>
      <c r="AD134" s="6">
        <f t="shared" si="23"/>
        <v>0</v>
      </c>
      <c r="AE134" s="6">
        <f t="shared" si="24"/>
        <v>0</v>
      </c>
    </row>
    <row r="135" spans="1:31" x14ac:dyDescent="0.25">
      <c r="A135" s="32"/>
      <c r="B135" s="31"/>
      <c r="C135" s="31"/>
      <c r="D135" s="31"/>
      <c r="E135" s="31"/>
      <c r="F135" s="31"/>
      <c r="G135" s="31"/>
      <c r="H135" s="31"/>
      <c r="I135" s="31"/>
      <c r="J135" s="31"/>
      <c r="K135" s="30"/>
      <c r="L135" s="30"/>
      <c r="M135" s="30"/>
      <c r="N135" s="30"/>
      <c r="O135" s="30"/>
      <c r="P135" s="30"/>
      <c r="Q135" s="30"/>
      <c r="R135" s="30"/>
      <c r="S135" s="30"/>
      <c r="T135" s="30"/>
      <c r="U135" s="30"/>
      <c r="V135" s="30"/>
      <c r="W135" s="33"/>
      <c r="X135" s="33"/>
      <c r="Y135" s="33"/>
      <c r="AC135" s="6">
        <f t="shared" si="22"/>
        <v>0</v>
      </c>
      <c r="AD135" s="6">
        <f t="shared" si="23"/>
        <v>0</v>
      </c>
      <c r="AE135" s="6">
        <f t="shared" si="24"/>
        <v>0</v>
      </c>
    </row>
    <row r="136" spans="1:31" x14ac:dyDescent="0.25">
      <c r="A136" s="32"/>
      <c r="B136" s="31"/>
      <c r="C136" s="31"/>
      <c r="D136" s="31"/>
      <c r="E136" s="31"/>
      <c r="F136" s="31"/>
      <c r="G136" s="31"/>
      <c r="H136" s="31"/>
      <c r="I136" s="31"/>
      <c r="J136" s="31"/>
      <c r="K136" s="30"/>
      <c r="L136" s="30"/>
      <c r="M136" s="30"/>
      <c r="N136" s="30"/>
      <c r="O136" s="30"/>
      <c r="P136" s="30"/>
      <c r="Q136" s="30"/>
      <c r="R136" s="30"/>
      <c r="S136" s="30"/>
      <c r="T136" s="30"/>
      <c r="U136" s="30"/>
      <c r="V136" s="30"/>
      <c r="W136" s="33"/>
      <c r="X136" s="33"/>
      <c r="Y136" s="33"/>
      <c r="AC136" s="6">
        <f t="shared" si="22"/>
        <v>0</v>
      </c>
      <c r="AD136" s="6">
        <f t="shared" si="23"/>
        <v>0</v>
      </c>
      <c r="AE136" s="6">
        <f t="shared" si="24"/>
        <v>0</v>
      </c>
    </row>
    <row r="137" spans="1:31" x14ac:dyDescent="0.25">
      <c r="A137" s="32"/>
      <c r="B137" s="31"/>
      <c r="C137" s="31"/>
      <c r="D137" s="31"/>
      <c r="E137" s="31"/>
      <c r="F137" s="31"/>
      <c r="G137" s="31"/>
      <c r="H137" s="31"/>
      <c r="I137" s="31"/>
      <c r="J137" s="31"/>
      <c r="K137" s="30"/>
      <c r="L137" s="30"/>
      <c r="M137" s="30"/>
      <c r="N137" s="30"/>
      <c r="O137" s="30"/>
      <c r="P137" s="30"/>
      <c r="Q137" s="30"/>
      <c r="R137" s="30"/>
      <c r="S137" s="30"/>
      <c r="T137" s="30"/>
      <c r="U137" s="30"/>
      <c r="V137" s="30"/>
      <c r="W137" s="33"/>
      <c r="X137" s="33"/>
      <c r="Y137" s="33"/>
      <c r="AC137" s="6">
        <f t="shared" si="22"/>
        <v>0</v>
      </c>
      <c r="AD137" s="6">
        <f t="shared" si="23"/>
        <v>0</v>
      </c>
      <c r="AE137" s="6">
        <f t="shared" si="24"/>
        <v>0</v>
      </c>
    </row>
    <row r="138" spans="1:31" x14ac:dyDescent="0.25">
      <c r="A138" s="32"/>
      <c r="B138" s="31"/>
      <c r="C138" s="31"/>
      <c r="D138" s="31"/>
      <c r="E138" s="31"/>
      <c r="F138" s="31"/>
      <c r="G138" s="31"/>
      <c r="H138" s="31"/>
      <c r="I138" s="31"/>
      <c r="J138" s="31"/>
      <c r="K138" s="30"/>
      <c r="L138" s="30"/>
      <c r="M138" s="30"/>
      <c r="N138" s="30"/>
      <c r="O138" s="30"/>
      <c r="P138" s="30"/>
      <c r="Q138" s="30"/>
      <c r="R138" s="30"/>
      <c r="S138" s="30"/>
      <c r="T138" s="30"/>
      <c r="U138" s="30"/>
      <c r="V138" s="30"/>
      <c r="W138" s="33"/>
      <c r="X138" s="33"/>
      <c r="Y138" s="33"/>
      <c r="AC138" s="6">
        <f t="shared" si="22"/>
        <v>0</v>
      </c>
      <c r="AD138" s="6">
        <f t="shared" si="23"/>
        <v>0</v>
      </c>
      <c r="AE138" s="6">
        <f t="shared" si="24"/>
        <v>0</v>
      </c>
    </row>
    <row r="139" spans="1:31" x14ac:dyDescent="0.25">
      <c r="A139" s="32"/>
      <c r="B139" s="31"/>
      <c r="C139" s="31"/>
      <c r="D139" s="31"/>
      <c r="E139" s="31"/>
      <c r="F139" s="31"/>
      <c r="G139" s="31"/>
      <c r="H139" s="31"/>
      <c r="I139" s="31"/>
      <c r="J139" s="31"/>
      <c r="K139" s="30"/>
      <c r="L139" s="30"/>
      <c r="M139" s="30"/>
      <c r="N139" s="30"/>
      <c r="O139" s="30"/>
      <c r="P139" s="30"/>
      <c r="Q139" s="30"/>
      <c r="R139" s="30"/>
      <c r="S139" s="30"/>
      <c r="T139" s="30"/>
      <c r="U139" s="30"/>
      <c r="V139" s="30"/>
      <c r="W139" s="33"/>
      <c r="X139" s="33"/>
      <c r="Y139" s="33"/>
      <c r="AC139" s="6">
        <f t="shared" si="22"/>
        <v>0</v>
      </c>
      <c r="AD139" s="6">
        <f t="shared" si="23"/>
        <v>0</v>
      </c>
      <c r="AE139" s="6">
        <f t="shared" si="24"/>
        <v>0</v>
      </c>
    </row>
    <row r="140" spans="1:31" x14ac:dyDescent="0.25">
      <c r="A140" s="32"/>
      <c r="B140" s="31"/>
      <c r="C140" s="31"/>
      <c r="D140" s="31"/>
      <c r="E140" s="31"/>
      <c r="F140" s="31"/>
      <c r="G140" s="31"/>
      <c r="H140" s="31"/>
      <c r="I140" s="31"/>
      <c r="J140" s="31"/>
      <c r="K140" s="30"/>
      <c r="L140" s="30"/>
      <c r="M140" s="30"/>
      <c r="N140" s="30"/>
      <c r="O140" s="30"/>
      <c r="P140" s="30"/>
      <c r="Q140" s="30"/>
      <c r="R140" s="30"/>
      <c r="S140" s="30"/>
      <c r="T140" s="30"/>
      <c r="U140" s="30"/>
      <c r="V140" s="30"/>
      <c r="W140" s="33"/>
      <c r="X140" s="33"/>
      <c r="Y140" s="33"/>
      <c r="AC140" s="6">
        <f t="shared" si="22"/>
        <v>0</v>
      </c>
      <c r="AD140" s="6">
        <f t="shared" si="23"/>
        <v>0</v>
      </c>
      <c r="AE140" s="6">
        <f t="shared" si="24"/>
        <v>0</v>
      </c>
    </row>
    <row r="141" spans="1:31" x14ac:dyDescent="0.25">
      <c r="A141" s="32"/>
      <c r="B141" s="31"/>
      <c r="C141" s="31"/>
      <c r="D141" s="31"/>
      <c r="E141" s="31"/>
      <c r="F141" s="31"/>
      <c r="G141" s="31"/>
      <c r="H141" s="31"/>
      <c r="I141" s="31"/>
      <c r="J141" s="31"/>
      <c r="K141" s="30"/>
      <c r="L141" s="30"/>
      <c r="M141" s="30"/>
      <c r="N141" s="30"/>
      <c r="O141" s="30"/>
      <c r="P141" s="30"/>
      <c r="Q141" s="30"/>
      <c r="R141" s="30"/>
      <c r="S141" s="30"/>
      <c r="T141" s="30"/>
      <c r="U141" s="30"/>
      <c r="V141" s="30"/>
      <c r="W141" s="33"/>
      <c r="X141" s="33"/>
      <c r="Y141" s="33"/>
      <c r="AC141" s="6">
        <f t="shared" si="22"/>
        <v>0</v>
      </c>
      <c r="AD141" s="6">
        <f t="shared" si="23"/>
        <v>0</v>
      </c>
      <c r="AE141" s="6">
        <f t="shared" si="24"/>
        <v>0</v>
      </c>
    </row>
    <row r="142" spans="1:31" x14ac:dyDescent="0.25">
      <c r="A142" s="32"/>
      <c r="B142" s="31"/>
      <c r="C142" s="31"/>
      <c r="D142" s="31"/>
      <c r="E142" s="31"/>
      <c r="F142" s="31"/>
      <c r="G142" s="31"/>
      <c r="H142" s="31"/>
      <c r="I142" s="31"/>
      <c r="J142" s="31"/>
      <c r="K142" s="30"/>
      <c r="L142" s="30"/>
      <c r="M142" s="30"/>
      <c r="N142" s="30"/>
      <c r="O142" s="30"/>
      <c r="P142" s="30"/>
      <c r="Q142" s="30"/>
      <c r="R142" s="30"/>
      <c r="S142" s="30"/>
      <c r="T142" s="30"/>
      <c r="U142" s="30"/>
      <c r="V142" s="30"/>
      <c r="W142" s="33"/>
      <c r="X142" s="33"/>
      <c r="Y142" s="33"/>
      <c r="AC142" s="6">
        <f t="shared" si="22"/>
        <v>0</v>
      </c>
      <c r="AD142" s="6">
        <f t="shared" si="23"/>
        <v>0</v>
      </c>
      <c r="AE142" s="6">
        <f t="shared" si="24"/>
        <v>0</v>
      </c>
    </row>
    <row r="143" spans="1:31" x14ac:dyDescent="0.25">
      <c r="A143" s="32"/>
      <c r="B143" s="31"/>
      <c r="C143" s="31"/>
      <c r="D143" s="31"/>
      <c r="E143" s="31"/>
      <c r="F143" s="31"/>
      <c r="G143" s="31"/>
      <c r="H143" s="31"/>
      <c r="I143" s="31"/>
      <c r="J143" s="31"/>
      <c r="K143" s="30"/>
      <c r="L143" s="30"/>
      <c r="M143" s="30"/>
      <c r="N143" s="30"/>
      <c r="O143" s="30"/>
      <c r="P143" s="30"/>
      <c r="Q143" s="30"/>
      <c r="R143" s="30"/>
      <c r="S143" s="30"/>
      <c r="T143" s="30"/>
      <c r="U143" s="30"/>
      <c r="V143" s="30"/>
      <c r="W143" s="33"/>
      <c r="X143" s="33"/>
      <c r="Y143" s="33"/>
      <c r="AC143" s="6">
        <f t="shared" si="22"/>
        <v>0</v>
      </c>
      <c r="AD143" s="6">
        <f t="shared" si="23"/>
        <v>0</v>
      </c>
      <c r="AE143" s="6">
        <f t="shared" si="24"/>
        <v>0</v>
      </c>
    </row>
    <row r="144" spans="1:31" x14ac:dyDescent="0.25">
      <c r="A144" s="32"/>
      <c r="B144" s="31"/>
      <c r="C144" s="31"/>
      <c r="D144" s="31"/>
      <c r="E144" s="31"/>
      <c r="F144" s="31"/>
      <c r="G144" s="31"/>
      <c r="H144" s="31"/>
      <c r="I144" s="31"/>
      <c r="J144" s="31"/>
      <c r="K144" s="30"/>
      <c r="L144" s="30"/>
      <c r="M144" s="30"/>
      <c r="N144" s="30"/>
      <c r="O144" s="30"/>
      <c r="P144" s="30"/>
      <c r="Q144" s="30"/>
      <c r="R144" s="30"/>
      <c r="S144" s="30"/>
      <c r="T144" s="30"/>
      <c r="U144" s="30"/>
      <c r="V144" s="30"/>
      <c r="W144" s="33"/>
      <c r="X144" s="33"/>
      <c r="Y144" s="33"/>
      <c r="AC144" s="6">
        <f t="shared" si="22"/>
        <v>0</v>
      </c>
      <c r="AD144" s="6">
        <f t="shared" si="23"/>
        <v>0</v>
      </c>
      <c r="AE144" s="6">
        <f t="shared" si="24"/>
        <v>0</v>
      </c>
    </row>
    <row r="145" spans="1:31" x14ac:dyDescent="0.25">
      <c r="A145" s="32"/>
      <c r="B145" s="31"/>
      <c r="C145" s="31"/>
      <c r="D145" s="31"/>
      <c r="E145" s="31"/>
      <c r="F145" s="31"/>
      <c r="G145" s="31"/>
      <c r="H145" s="31"/>
      <c r="I145" s="31"/>
      <c r="J145" s="31"/>
      <c r="K145" s="30"/>
      <c r="L145" s="30"/>
      <c r="M145" s="30"/>
      <c r="N145" s="30"/>
      <c r="O145" s="30"/>
      <c r="P145" s="30"/>
      <c r="Q145" s="30"/>
      <c r="R145" s="30"/>
      <c r="S145" s="30"/>
      <c r="T145" s="30"/>
      <c r="U145" s="30"/>
      <c r="V145" s="30"/>
      <c r="W145" s="33"/>
      <c r="X145" s="33"/>
      <c r="Y145" s="33"/>
      <c r="AC145" s="6">
        <f t="shared" si="22"/>
        <v>0</v>
      </c>
      <c r="AD145" s="6">
        <f t="shared" si="23"/>
        <v>0</v>
      </c>
      <c r="AE145" s="6">
        <f t="shared" si="24"/>
        <v>0</v>
      </c>
    </row>
    <row r="146" spans="1:31" x14ac:dyDescent="0.25">
      <c r="A146" s="32"/>
      <c r="B146" s="31"/>
      <c r="C146" s="31"/>
      <c r="D146" s="31"/>
      <c r="E146" s="31"/>
      <c r="F146" s="31"/>
      <c r="G146" s="31"/>
      <c r="H146" s="31"/>
      <c r="I146" s="31"/>
      <c r="J146" s="31"/>
      <c r="K146" s="30"/>
      <c r="L146" s="30"/>
      <c r="M146" s="30"/>
      <c r="N146" s="30"/>
      <c r="O146" s="30"/>
      <c r="P146" s="30"/>
      <c r="Q146" s="30"/>
      <c r="R146" s="30"/>
      <c r="S146" s="30"/>
      <c r="T146" s="30"/>
      <c r="U146" s="30"/>
      <c r="V146" s="30"/>
      <c r="W146" s="33"/>
      <c r="X146" s="33"/>
      <c r="Y146" s="33"/>
      <c r="AC146" s="6">
        <f t="shared" si="22"/>
        <v>0</v>
      </c>
      <c r="AD146" s="6">
        <f t="shared" si="23"/>
        <v>0</v>
      </c>
      <c r="AE146" s="6">
        <f t="shared" si="24"/>
        <v>0</v>
      </c>
    </row>
    <row r="147" spans="1:31" x14ac:dyDescent="0.25">
      <c r="A147" s="32"/>
      <c r="B147" s="31"/>
      <c r="C147" s="31"/>
      <c r="D147" s="31"/>
      <c r="E147" s="31"/>
      <c r="F147" s="31"/>
      <c r="G147" s="31"/>
      <c r="H147" s="31"/>
      <c r="I147" s="31"/>
      <c r="J147" s="31"/>
      <c r="K147" s="30"/>
      <c r="L147" s="30"/>
      <c r="M147" s="30"/>
      <c r="N147" s="30"/>
      <c r="O147" s="30"/>
      <c r="P147" s="30"/>
      <c r="Q147" s="30"/>
      <c r="R147" s="30"/>
      <c r="S147" s="30"/>
      <c r="T147" s="30"/>
      <c r="U147" s="30"/>
      <c r="V147" s="30"/>
      <c r="W147" s="33"/>
      <c r="X147" s="33"/>
      <c r="Y147" s="33"/>
      <c r="AC147" s="6">
        <f t="shared" si="22"/>
        <v>0</v>
      </c>
      <c r="AD147" s="6">
        <f t="shared" si="23"/>
        <v>0</v>
      </c>
      <c r="AE147" s="6">
        <f t="shared" si="24"/>
        <v>0</v>
      </c>
    </row>
    <row r="148" spans="1:31" x14ac:dyDescent="0.25">
      <c r="A148" s="32"/>
      <c r="B148" s="31"/>
      <c r="C148" s="31"/>
      <c r="D148" s="31"/>
      <c r="E148" s="31"/>
      <c r="F148" s="31"/>
      <c r="G148" s="31"/>
      <c r="H148" s="31"/>
      <c r="I148" s="31"/>
      <c r="J148" s="31"/>
      <c r="K148" s="30"/>
      <c r="L148" s="30"/>
      <c r="M148" s="30"/>
      <c r="N148" s="30"/>
      <c r="O148" s="30"/>
      <c r="P148" s="30"/>
      <c r="Q148" s="30"/>
      <c r="R148" s="30"/>
      <c r="S148" s="30"/>
      <c r="T148" s="30"/>
      <c r="U148" s="30"/>
      <c r="V148" s="30"/>
      <c r="W148" s="33"/>
      <c r="X148" s="33"/>
      <c r="Y148" s="33"/>
      <c r="AC148" s="6">
        <f t="shared" si="22"/>
        <v>0</v>
      </c>
      <c r="AD148" s="6">
        <f t="shared" si="23"/>
        <v>0</v>
      </c>
      <c r="AE148" s="6">
        <f t="shared" si="24"/>
        <v>0</v>
      </c>
    </row>
    <row r="149" spans="1:31" x14ac:dyDescent="0.25">
      <c r="A149" s="32"/>
      <c r="B149" s="31"/>
      <c r="C149" s="31"/>
      <c r="D149" s="31"/>
      <c r="E149" s="31"/>
      <c r="F149" s="31"/>
      <c r="G149" s="31"/>
      <c r="H149" s="31"/>
      <c r="I149" s="31"/>
      <c r="J149" s="31"/>
      <c r="K149" s="30"/>
      <c r="L149" s="30"/>
      <c r="M149" s="30"/>
      <c r="N149" s="30"/>
      <c r="O149" s="30"/>
      <c r="P149" s="30"/>
      <c r="Q149" s="30"/>
      <c r="R149" s="30"/>
      <c r="S149" s="30"/>
      <c r="T149" s="30"/>
      <c r="U149" s="30"/>
      <c r="V149" s="30"/>
      <c r="W149" s="33"/>
      <c r="X149" s="33"/>
      <c r="Y149" s="33"/>
      <c r="AC149" s="6">
        <f t="shared" si="22"/>
        <v>0</v>
      </c>
      <c r="AD149" s="6">
        <f t="shared" si="23"/>
        <v>0</v>
      </c>
      <c r="AE149" s="6">
        <f t="shared" si="24"/>
        <v>0</v>
      </c>
    </row>
    <row r="150" spans="1:31" x14ac:dyDescent="0.25">
      <c r="A150" s="32"/>
      <c r="B150" s="31"/>
      <c r="C150" s="31"/>
      <c r="D150" s="31"/>
      <c r="E150" s="31"/>
      <c r="F150" s="31"/>
      <c r="G150" s="31"/>
      <c r="H150" s="31"/>
      <c r="I150" s="31"/>
      <c r="J150" s="31"/>
      <c r="K150" s="30"/>
      <c r="L150" s="30"/>
      <c r="M150" s="30"/>
      <c r="N150" s="30"/>
      <c r="O150" s="30"/>
      <c r="P150" s="30"/>
      <c r="Q150" s="30"/>
      <c r="R150" s="30"/>
      <c r="S150" s="30"/>
      <c r="T150" s="30"/>
      <c r="U150" s="30"/>
      <c r="V150" s="30"/>
      <c r="W150" s="33"/>
      <c r="X150" s="33"/>
      <c r="Y150" s="33"/>
      <c r="AC150" s="6">
        <f t="shared" si="22"/>
        <v>0</v>
      </c>
      <c r="AD150" s="6">
        <f t="shared" si="23"/>
        <v>0</v>
      </c>
      <c r="AE150" s="6">
        <f t="shared" si="24"/>
        <v>0</v>
      </c>
    </row>
    <row r="151" spans="1:31" x14ac:dyDescent="0.25">
      <c r="A151" s="32"/>
      <c r="B151" s="31"/>
      <c r="C151" s="31"/>
      <c r="D151" s="31"/>
      <c r="E151" s="31"/>
      <c r="F151" s="31"/>
      <c r="G151" s="31"/>
      <c r="H151" s="31"/>
      <c r="I151" s="31"/>
      <c r="J151" s="31"/>
      <c r="K151" s="30"/>
      <c r="L151" s="30"/>
      <c r="M151" s="30"/>
      <c r="N151" s="30"/>
      <c r="O151" s="30"/>
      <c r="P151" s="30"/>
      <c r="Q151" s="30"/>
      <c r="R151" s="30"/>
      <c r="S151" s="30"/>
      <c r="T151" s="30"/>
      <c r="U151" s="30"/>
      <c r="V151" s="30"/>
      <c r="W151" s="33"/>
      <c r="X151" s="33"/>
      <c r="Y151" s="33"/>
      <c r="AC151" s="6">
        <f t="shared" si="22"/>
        <v>0</v>
      </c>
      <c r="AD151" s="6">
        <f t="shared" si="23"/>
        <v>0</v>
      </c>
      <c r="AE151" s="6">
        <f t="shared" si="24"/>
        <v>0</v>
      </c>
    </row>
    <row r="152" spans="1:31" x14ac:dyDescent="0.25">
      <c r="A152" s="32"/>
      <c r="B152" s="31"/>
      <c r="C152" s="31"/>
      <c r="D152" s="31"/>
      <c r="E152" s="31"/>
      <c r="F152" s="31"/>
      <c r="G152" s="31"/>
      <c r="H152" s="31"/>
      <c r="I152" s="31"/>
      <c r="J152" s="31"/>
      <c r="K152" s="30"/>
      <c r="L152" s="30"/>
      <c r="M152" s="30"/>
      <c r="N152" s="30"/>
      <c r="O152" s="30"/>
      <c r="P152" s="30"/>
      <c r="Q152" s="30"/>
      <c r="R152" s="30"/>
      <c r="S152" s="30"/>
      <c r="T152" s="30"/>
      <c r="U152" s="30"/>
      <c r="V152" s="30"/>
      <c r="W152" s="33"/>
      <c r="X152" s="33"/>
      <c r="Y152" s="33"/>
      <c r="AC152" s="6">
        <f t="shared" si="22"/>
        <v>0</v>
      </c>
      <c r="AD152" s="6">
        <f t="shared" si="23"/>
        <v>0</v>
      </c>
      <c r="AE152" s="6">
        <f t="shared" si="24"/>
        <v>0</v>
      </c>
    </row>
    <row r="153" spans="1:31" x14ac:dyDescent="0.25">
      <c r="A153" s="32"/>
      <c r="B153" s="31"/>
      <c r="C153" s="31"/>
      <c r="D153" s="31"/>
      <c r="E153" s="31"/>
      <c r="F153" s="31"/>
      <c r="G153" s="31"/>
      <c r="H153" s="31"/>
      <c r="I153" s="31"/>
      <c r="J153" s="31"/>
      <c r="K153" s="30"/>
      <c r="L153" s="30"/>
      <c r="M153" s="30"/>
      <c r="N153" s="30"/>
      <c r="O153" s="30"/>
      <c r="P153" s="30"/>
      <c r="Q153" s="30"/>
      <c r="R153" s="30"/>
      <c r="S153" s="30"/>
      <c r="T153" s="30"/>
      <c r="U153" s="30"/>
      <c r="V153" s="30"/>
      <c r="W153" s="33"/>
      <c r="X153" s="33"/>
      <c r="Y153" s="33"/>
      <c r="AC153" s="6">
        <f t="shared" si="22"/>
        <v>0</v>
      </c>
      <c r="AD153" s="6">
        <f t="shared" si="23"/>
        <v>0</v>
      </c>
      <c r="AE153" s="6">
        <f t="shared" si="24"/>
        <v>0</v>
      </c>
    </row>
    <row r="154" spans="1:31" x14ac:dyDescent="0.25">
      <c r="A154" s="32"/>
      <c r="B154" s="31"/>
      <c r="C154" s="31"/>
      <c r="D154" s="31"/>
      <c r="E154" s="31"/>
      <c r="F154" s="31"/>
      <c r="G154" s="31"/>
      <c r="H154" s="31"/>
      <c r="I154" s="31"/>
      <c r="J154" s="31"/>
      <c r="K154" s="30"/>
      <c r="L154" s="30"/>
      <c r="M154" s="30"/>
      <c r="N154" s="30"/>
      <c r="O154" s="30"/>
      <c r="P154" s="30"/>
      <c r="Q154" s="30"/>
      <c r="R154" s="30"/>
      <c r="S154" s="30"/>
      <c r="T154" s="30"/>
      <c r="U154" s="30"/>
      <c r="V154" s="30"/>
      <c r="W154" s="33"/>
      <c r="X154" s="33"/>
      <c r="Y154" s="33"/>
      <c r="AC154" s="6">
        <f t="shared" si="22"/>
        <v>0</v>
      </c>
      <c r="AD154" s="6">
        <f t="shared" si="23"/>
        <v>0</v>
      </c>
      <c r="AE154" s="6">
        <f t="shared" si="24"/>
        <v>0</v>
      </c>
    </row>
    <row r="155" spans="1:31" x14ac:dyDescent="0.25">
      <c r="A155" s="32"/>
      <c r="B155" s="31"/>
      <c r="C155" s="31"/>
      <c r="D155" s="31"/>
      <c r="E155" s="31"/>
      <c r="F155" s="31"/>
      <c r="G155" s="31"/>
      <c r="H155" s="31"/>
      <c r="I155" s="31"/>
      <c r="J155" s="31"/>
      <c r="K155" s="30"/>
      <c r="L155" s="30"/>
      <c r="M155" s="30"/>
      <c r="N155" s="30"/>
      <c r="O155" s="30"/>
      <c r="P155" s="30"/>
      <c r="Q155" s="30"/>
      <c r="R155" s="30"/>
      <c r="S155" s="30"/>
      <c r="T155" s="30"/>
      <c r="U155" s="30"/>
      <c r="V155" s="30"/>
      <c r="W155" s="33"/>
      <c r="X155" s="33"/>
      <c r="Y155" s="33"/>
      <c r="AC155" s="6">
        <f t="shared" si="22"/>
        <v>0</v>
      </c>
      <c r="AD155" s="6">
        <f t="shared" si="23"/>
        <v>0</v>
      </c>
      <c r="AE155" s="6">
        <f t="shared" si="24"/>
        <v>0</v>
      </c>
    </row>
    <row r="156" spans="1:31" x14ac:dyDescent="0.25">
      <c r="A156" s="32"/>
      <c r="B156" s="31"/>
      <c r="C156" s="31"/>
      <c r="D156" s="31"/>
      <c r="E156" s="31"/>
      <c r="F156" s="31"/>
      <c r="G156" s="31"/>
      <c r="H156" s="31"/>
      <c r="I156" s="31"/>
      <c r="J156" s="31"/>
      <c r="K156" s="30"/>
      <c r="L156" s="30"/>
      <c r="M156" s="30"/>
      <c r="N156" s="30"/>
      <c r="O156" s="30"/>
      <c r="P156" s="30"/>
      <c r="Q156" s="30"/>
      <c r="R156" s="30"/>
      <c r="S156" s="30"/>
      <c r="T156" s="30"/>
      <c r="U156" s="30"/>
      <c r="V156" s="30"/>
      <c r="W156" s="33"/>
      <c r="X156" s="33"/>
      <c r="Y156" s="33"/>
      <c r="AC156" s="6">
        <f t="shared" si="22"/>
        <v>0</v>
      </c>
      <c r="AD156" s="6">
        <f t="shared" si="23"/>
        <v>0</v>
      </c>
      <c r="AE156" s="6">
        <f t="shared" si="24"/>
        <v>0</v>
      </c>
    </row>
    <row r="157" spans="1:31" x14ac:dyDescent="0.25">
      <c r="A157" s="32"/>
      <c r="B157" s="31"/>
      <c r="C157" s="31"/>
      <c r="D157" s="31"/>
      <c r="E157" s="31"/>
      <c r="F157" s="31"/>
      <c r="G157" s="31"/>
      <c r="H157" s="31"/>
      <c r="I157" s="31"/>
      <c r="J157" s="31"/>
      <c r="K157" s="30"/>
      <c r="L157" s="30"/>
      <c r="M157" s="30"/>
      <c r="N157" s="30"/>
      <c r="O157" s="30"/>
      <c r="P157" s="30"/>
      <c r="Q157" s="30"/>
      <c r="R157" s="30"/>
      <c r="S157" s="30"/>
      <c r="T157" s="30"/>
      <c r="U157" s="30"/>
      <c r="V157" s="30"/>
      <c r="W157" s="33"/>
      <c r="X157" s="33"/>
      <c r="Y157" s="33"/>
      <c r="AC157" s="6">
        <f t="shared" si="22"/>
        <v>0</v>
      </c>
      <c r="AD157" s="6">
        <f t="shared" si="23"/>
        <v>0</v>
      </c>
      <c r="AE157" s="6">
        <f t="shared" si="24"/>
        <v>0</v>
      </c>
    </row>
    <row r="158" spans="1:31" x14ac:dyDescent="0.25">
      <c r="A158" s="32"/>
      <c r="B158" s="31"/>
      <c r="C158" s="31"/>
      <c r="D158" s="31"/>
      <c r="E158" s="31"/>
      <c r="F158" s="31"/>
      <c r="G158" s="31"/>
      <c r="H158" s="31"/>
      <c r="I158" s="31"/>
      <c r="J158" s="31"/>
      <c r="K158" s="30"/>
      <c r="L158" s="30"/>
      <c r="M158" s="30"/>
      <c r="N158" s="30"/>
      <c r="O158" s="30"/>
      <c r="P158" s="30"/>
      <c r="Q158" s="30"/>
      <c r="R158" s="30"/>
      <c r="S158" s="30"/>
      <c r="T158" s="30"/>
      <c r="U158" s="30"/>
      <c r="V158" s="30"/>
      <c r="W158" s="33"/>
      <c r="X158" s="33"/>
      <c r="Y158" s="33"/>
      <c r="AC158" s="6">
        <f t="shared" si="22"/>
        <v>0</v>
      </c>
      <c r="AD158" s="6">
        <f t="shared" si="23"/>
        <v>0</v>
      </c>
      <c r="AE158" s="6">
        <f t="shared" si="24"/>
        <v>0</v>
      </c>
    </row>
    <row r="159" spans="1:31" x14ac:dyDescent="0.25">
      <c r="A159" s="32"/>
      <c r="B159" s="31"/>
      <c r="C159" s="31"/>
      <c r="D159" s="31"/>
      <c r="E159" s="31"/>
      <c r="F159" s="31"/>
      <c r="G159" s="31"/>
      <c r="H159" s="31"/>
      <c r="I159" s="31"/>
      <c r="J159" s="31"/>
      <c r="K159" s="30"/>
      <c r="L159" s="30"/>
      <c r="M159" s="30"/>
      <c r="N159" s="30"/>
      <c r="O159" s="30"/>
      <c r="P159" s="30"/>
      <c r="Q159" s="30"/>
      <c r="R159" s="30"/>
      <c r="S159" s="30"/>
      <c r="T159" s="30"/>
      <c r="U159" s="30"/>
      <c r="V159" s="30"/>
      <c r="W159" s="33"/>
      <c r="X159" s="33"/>
      <c r="Y159" s="33"/>
      <c r="AC159" s="6">
        <f t="shared" si="22"/>
        <v>0</v>
      </c>
      <c r="AD159" s="6">
        <f t="shared" si="23"/>
        <v>0</v>
      </c>
      <c r="AE159" s="6">
        <f t="shared" si="24"/>
        <v>0</v>
      </c>
    </row>
    <row r="160" spans="1:31" x14ac:dyDescent="0.25">
      <c r="A160" s="32"/>
      <c r="B160" s="31"/>
      <c r="C160" s="31"/>
      <c r="D160" s="31"/>
      <c r="E160" s="31"/>
      <c r="F160" s="31"/>
      <c r="G160" s="31"/>
      <c r="H160" s="31"/>
      <c r="I160" s="31"/>
      <c r="J160" s="31"/>
      <c r="K160" s="30"/>
      <c r="L160" s="30"/>
      <c r="M160" s="30"/>
      <c r="N160" s="30"/>
      <c r="O160" s="30"/>
      <c r="P160" s="30"/>
      <c r="Q160" s="30"/>
      <c r="R160" s="30"/>
      <c r="S160" s="30"/>
      <c r="T160" s="30"/>
      <c r="U160" s="30"/>
      <c r="V160" s="30"/>
      <c r="W160" s="33"/>
      <c r="X160" s="33"/>
      <c r="Y160" s="33"/>
      <c r="AC160" s="6">
        <f t="shared" si="22"/>
        <v>0</v>
      </c>
      <c r="AD160" s="6">
        <f t="shared" si="23"/>
        <v>0</v>
      </c>
      <c r="AE160" s="6">
        <f t="shared" si="24"/>
        <v>0</v>
      </c>
    </row>
    <row r="161" spans="1:31" x14ac:dyDescent="0.25">
      <c r="A161" s="32"/>
      <c r="B161" s="31"/>
      <c r="C161" s="31"/>
      <c r="D161" s="31"/>
      <c r="E161" s="31"/>
      <c r="F161" s="31"/>
      <c r="G161" s="31"/>
      <c r="H161" s="31"/>
      <c r="I161" s="31"/>
      <c r="J161" s="31"/>
      <c r="K161" s="30"/>
      <c r="L161" s="30"/>
      <c r="M161" s="30"/>
      <c r="N161" s="30"/>
      <c r="O161" s="30"/>
      <c r="P161" s="30"/>
      <c r="Q161" s="30"/>
      <c r="R161" s="30"/>
      <c r="S161" s="30"/>
      <c r="T161" s="30"/>
      <c r="U161" s="30"/>
      <c r="V161" s="30"/>
      <c r="W161" s="33"/>
      <c r="X161" s="33"/>
      <c r="Y161" s="33"/>
      <c r="AC161" s="6">
        <f t="shared" si="22"/>
        <v>0</v>
      </c>
      <c r="AD161" s="6">
        <f t="shared" si="23"/>
        <v>0</v>
      </c>
      <c r="AE161" s="6">
        <f t="shared" si="24"/>
        <v>0</v>
      </c>
    </row>
    <row r="162" spans="1:31" x14ac:dyDescent="0.25">
      <c r="A162" s="32"/>
      <c r="B162" s="31"/>
      <c r="C162" s="31"/>
      <c r="D162" s="31"/>
      <c r="E162" s="31"/>
      <c r="F162" s="31"/>
      <c r="G162" s="31"/>
      <c r="H162" s="31"/>
      <c r="I162" s="31"/>
      <c r="J162" s="31"/>
      <c r="K162" s="30"/>
      <c r="L162" s="30"/>
      <c r="M162" s="30"/>
      <c r="N162" s="30"/>
      <c r="O162" s="30"/>
      <c r="P162" s="30"/>
      <c r="Q162" s="30"/>
      <c r="R162" s="30"/>
      <c r="S162" s="30"/>
      <c r="T162" s="30"/>
      <c r="U162" s="30"/>
      <c r="V162" s="30"/>
      <c r="W162" s="33"/>
      <c r="X162" s="33"/>
      <c r="Y162" s="33"/>
      <c r="AC162" s="6">
        <f t="shared" si="22"/>
        <v>0</v>
      </c>
      <c r="AD162" s="6">
        <f t="shared" si="23"/>
        <v>0</v>
      </c>
      <c r="AE162" s="6">
        <f t="shared" si="24"/>
        <v>0</v>
      </c>
    </row>
    <row r="163" spans="1:31" x14ac:dyDescent="0.25">
      <c r="A163" s="32"/>
      <c r="B163" s="31"/>
      <c r="C163" s="31"/>
      <c r="D163" s="31"/>
      <c r="E163" s="31"/>
      <c r="F163" s="31"/>
      <c r="G163" s="31"/>
      <c r="H163" s="31"/>
      <c r="I163" s="31"/>
      <c r="J163" s="31"/>
      <c r="K163" s="30"/>
      <c r="L163" s="30"/>
      <c r="M163" s="30"/>
      <c r="N163" s="30"/>
      <c r="O163" s="30"/>
      <c r="P163" s="30"/>
      <c r="Q163" s="30"/>
      <c r="R163" s="30"/>
      <c r="S163" s="30"/>
      <c r="T163" s="30"/>
      <c r="U163" s="30"/>
      <c r="V163" s="30"/>
      <c r="W163" s="33"/>
      <c r="X163" s="33"/>
      <c r="Y163" s="33"/>
      <c r="AC163" s="6">
        <f t="shared" si="22"/>
        <v>0</v>
      </c>
      <c r="AD163" s="6">
        <f t="shared" si="23"/>
        <v>0</v>
      </c>
      <c r="AE163" s="6">
        <f t="shared" si="24"/>
        <v>0</v>
      </c>
    </row>
    <row r="164" spans="1:31" x14ac:dyDescent="0.25">
      <c r="A164" s="32"/>
      <c r="B164" s="31"/>
      <c r="C164" s="31"/>
      <c r="D164" s="31"/>
      <c r="E164" s="31"/>
      <c r="F164" s="31"/>
      <c r="G164" s="31"/>
      <c r="H164" s="31"/>
      <c r="I164" s="31"/>
      <c r="J164" s="31"/>
      <c r="K164" s="30"/>
      <c r="L164" s="30"/>
      <c r="M164" s="30"/>
      <c r="N164" s="30"/>
      <c r="O164" s="30"/>
      <c r="P164" s="30"/>
      <c r="Q164" s="30"/>
      <c r="R164" s="30"/>
      <c r="S164" s="30"/>
      <c r="T164" s="30"/>
      <c r="U164" s="30"/>
      <c r="V164" s="30"/>
      <c r="W164" s="33"/>
      <c r="X164" s="33"/>
      <c r="Y164" s="33"/>
      <c r="AC164" s="6">
        <f t="shared" si="22"/>
        <v>0</v>
      </c>
      <c r="AD164" s="6">
        <f t="shared" si="23"/>
        <v>0</v>
      </c>
      <c r="AE164" s="6">
        <f t="shared" si="24"/>
        <v>0</v>
      </c>
    </row>
    <row r="165" spans="1:31" x14ac:dyDescent="0.25">
      <c r="A165" s="32"/>
      <c r="B165" s="31"/>
      <c r="C165" s="31"/>
      <c r="D165" s="31"/>
      <c r="E165" s="31"/>
      <c r="F165" s="31"/>
      <c r="G165" s="31"/>
      <c r="H165" s="31"/>
      <c r="I165" s="31"/>
      <c r="J165" s="31"/>
      <c r="K165" s="30"/>
      <c r="L165" s="30"/>
      <c r="M165" s="30"/>
      <c r="N165" s="30"/>
      <c r="O165" s="30"/>
      <c r="P165" s="30"/>
      <c r="Q165" s="30"/>
      <c r="R165" s="30"/>
      <c r="S165" s="30"/>
      <c r="T165" s="30"/>
      <c r="U165" s="30"/>
      <c r="V165" s="30"/>
      <c r="W165" s="33"/>
      <c r="X165" s="33"/>
      <c r="Y165" s="33"/>
      <c r="AC165" s="6">
        <f t="shared" si="22"/>
        <v>0</v>
      </c>
      <c r="AD165" s="6">
        <f t="shared" si="23"/>
        <v>0</v>
      </c>
      <c r="AE165" s="6">
        <f t="shared" si="24"/>
        <v>0</v>
      </c>
    </row>
    <row r="166" spans="1:31" x14ac:dyDescent="0.25">
      <c r="A166" s="32"/>
      <c r="B166" s="31"/>
      <c r="C166" s="31"/>
      <c r="D166" s="31"/>
      <c r="E166" s="31"/>
      <c r="F166" s="31"/>
      <c r="G166" s="31"/>
      <c r="H166" s="31"/>
      <c r="I166" s="31"/>
      <c r="J166" s="31"/>
      <c r="K166" s="30"/>
      <c r="L166" s="30"/>
      <c r="M166" s="30"/>
      <c r="N166" s="30"/>
      <c r="O166" s="30"/>
      <c r="P166" s="30"/>
      <c r="Q166" s="30"/>
      <c r="R166" s="30"/>
      <c r="S166" s="30"/>
      <c r="T166" s="30"/>
      <c r="U166" s="30"/>
      <c r="V166" s="30"/>
      <c r="W166" s="33"/>
      <c r="X166" s="33"/>
      <c r="Y166" s="33"/>
      <c r="AC166" s="6">
        <f t="shared" si="22"/>
        <v>0</v>
      </c>
      <c r="AD166" s="6">
        <f t="shared" si="23"/>
        <v>0</v>
      </c>
      <c r="AE166" s="6">
        <f t="shared" si="24"/>
        <v>0</v>
      </c>
    </row>
    <row r="167" spans="1:31" x14ac:dyDescent="0.25">
      <c r="A167" s="32"/>
      <c r="B167" s="31"/>
      <c r="C167" s="31"/>
      <c r="D167" s="31"/>
      <c r="E167" s="31"/>
      <c r="F167" s="31"/>
      <c r="G167" s="31"/>
      <c r="H167" s="31"/>
      <c r="I167" s="31"/>
      <c r="J167" s="31"/>
      <c r="K167" s="30"/>
      <c r="L167" s="30"/>
      <c r="M167" s="30"/>
      <c r="N167" s="30"/>
      <c r="O167" s="30"/>
      <c r="P167" s="30"/>
      <c r="Q167" s="30"/>
      <c r="R167" s="30"/>
      <c r="S167" s="30"/>
      <c r="T167" s="30"/>
      <c r="U167" s="30"/>
      <c r="V167" s="30"/>
      <c r="W167" s="33"/>
      <c r="X167" s="33"/>
      <c r="Y167" s="33"/>
      <c r="AC167" s="6">
        <f t="shared" si="22"/>
        <v>0</v>
      </c>
      <c r="AD167" s="6">
        <f t="shared" si="23"/>
        <v>0</v>
      </c>
      <c r="AE167" s="6">
        <f t="shared" si="24"/>
        <v>0</v>
      </c>
    </row>
    <row r="168" spans="1:31" x14ac:dyDescent="0.25">
      <c r="A168" s="32"/>
      <c r="B168" s="31"/>
      <c r="C168" s="31"/>
      <c r="D168" s="31"/>
      <c r="E168" s="31"/>
      <c r="F168" s="31"/>
      <c r="G168" s="31"/>
      <c r="H168" s="31"/>
      <c r="I168" s="31"/>
      <c r="J168" s="31"/>
      <c r="K168" s="30"/>
      <c r="L168" s="30"/>
      <c r="M168" s="30"/>
      <c r="N168" s="30"/>
      <c r="O168" s="30"/>
      <c r="P168" s="30"/>
      <c r="Q168" s="30"/>
      <c r="R168" s="30"/>
      <c r="S168" s="30"/>
      <c r="T168" s="30"/>
      <c r="U168" s="30"/>
      <c r="V168" s="30"/>
      <c r="W168" s="33"/>
      <c r="X168" s="33"/>
      <c r="Y168" s="33"/>
      <c r="AC168" s="6">
        <f t="shared" si="22"/>
        <v>0</v>
      </c>
      <c r="AD168" s="6">
        <f t="shared" si="23"/>
        <v>0</v>
      </c>
      <c r="AE168" s="6">
        <f t="shared" si="24"/>
        <v>0</v>
      </c>
    </row>
    <row r="169" spans="1:31" x14ac:dyDescent="0.25">
      <c r="A169" s="32"/>
      <c r="B169" s="31"/>
      <c r="C169" s="31"/>
      <c r="D169" s="31"/>
      <c r="E169" s="31"/>
      <c r="F169" s="31"/>
      <c r="G169" s="31"/>
      <c r="H169" s="31"/>
      <c r="I169" s="31"/>
      <c r="J169" s="31"/>
      <c r="K169" s="30"/>
      <c r="L169" s="30"/>
      <c r="M169" s="30"/>
      <c r="N169" s="30"/>
      <c r="O169" s="30"/>
      <c r="P169" s="30"/>
      <c r="Q169" s="30"/>
      <c r="R169" s="30"/>
      <c r="S169" s="30"/>
      <c r="T169" s="30"/>
      <c r="U169" s="30"/>
      <c r="V169" s="30"/>
      <c r="W169" s="33"/>
      <c r="X169" s="33"/>
      <c r="Y169" s="33"/>
      <c r="AC169" s="6">
        <f t="shared" si="22"/>
        <v>0</v>
      </c>
      <c r="AD169" s="6">
        <f t="shared" si="23"/>
        <v>0</v>
      </c>
      <c r="AE169" s="6">
        <f t="shared" si="24"/>
        <v>0</v>
      </c>
    </row>
    <row r="170" spans="1:31" x14ac:dyDescent="0.25">
      <c r="A170" s="32"/>
      <c r="B170" s="31"/>
      <c r="C170" s="31"/>
      <c r="D170" s="31"/>
      <c r="E170" s="31"/>
      <c r="F170" s="31"/>
      <c r="G170" s="31"/>
      <c r="H170" s="31"/>
      <c r="I170" s="31"/>
      <c r="J170" s="31"/>
      <c r="K170" s="30"/>
      <c r="L170" s="30"/>
      <c r="M170" s="30"/>
      <c r="N170" s="30"/>
      <c r="O170" s="30"/>
      <c r="P170" s="30"/>
      <c r="Q170" s="30"/>
      <c r="R170" s="30"/>
      <c r="S170" s="30"/>
      <c r="T170" s="30"/>
      <c r="U170" s="30"/>
      <c r="V170" s="30"/>
      <c r="W170" s="33"/>
      <c r="X170" s="33"/>
      <c r="Y170" s="33"/>
      <c r="AC170" s="6">
        <f t="shared" si="22"/>
        <v>0</v>
      </c>
      <c r="AD170" s="6">
        <f t="shared" si="23"/>
        <v>0</v>
      </c>
      <c r="AE170" s="6">
        <f t="shared" si="24"/>
        <v>0</v>
      </c>
    </row>
    <row r="171" spans="1:31" x14ac:dyDescent="0.25">
      <c r="A171" s="32"/>
      <c r="B171" s="31"/>
      <c r="C171" s="31"/>
      <c r="D171" s="31"/>
      <c r="E171" s="31"/>
      <c r="F171" s="31"/>
      <c r="G171" s="31"/>
      <c r="H171" s="31"/>
      <c r="I171" s="31"/>
      <c r="J171" s="31"/>
      <c r="K171" s="30"/>
      <c r="L171" s="30"/>
      <c r="M171" s="30"/>
      <c r="N171" s="30"/>
      <c r="O171" s="30"/>
      <c r="P171" s="30"/>
      <c r="Q171" s="30"/>
      <c r="R171" s="30"/>
      <c r="S171" s="30"/>
      <c r="T171" s="30"/>
      <c r="U171" s="30"/>
      <c r="V171" s="30"/>
      <c r="W171" s="33"/>
      <c r="X171" s="33"/>
      <c r="Y171" s="33"/>
      <c r="AC171" s="6">
        <f t="shared" si="22"/>
        <v>0</v>
      </c>
      <c r="AD171" s="6">
        <f t="shared" si="23"/>
        <v>0</v>
      </c>
      <c r="AE171" s="6">
        <f t="shared" si="24"/>
        <v>0</v>
      </c>
    </row>
    <row r="172" spans="1:31" x14ac:dyDescent="0.25">
      <c r="A172" s="32"/>
      <c r="B172" s="31"/>
      <c r="C172" s="31"/>
      <c r="D172" s="31"/>
      <c r="E172" s="31"/>
      <c r="F172" s="31"/>
      <c r="G172" s="31"/>
      <c r="H172" s="31"/>
      <c r="I172" s="31"/>
      <c r="J172" s="31"/>
      <c r="K172" s="30"/>
      <c r="L172" s="30"/>
      <c r="M172" s="30"/>
      <c r="N172" s="30"/>
      <c r="O172" s="30"/>
      <c r="P172" s="30"/>
      <c r="Q172" s="30"/>
      <c r="R172" s="30"/>
      <c r="S172" s="30"/>
      <c r="T172" s="30"/>
      <c r="U172" s="30"/>
      <c r="V172" s="30"/>
      <c r="W172" s="33"/>
      <c r="X172" s="33"/>
      <c r="Y172" s="33"/>
      <c r="AC172" s="6">
        <f t="shared" si="22"/>
        <v>0</v>
      </c>
      <c r="AD172" s="6">
        <f t="shared" si="23"/>
        <v>0</v>
      </c>
      <c r="AE172" s="6">
        <f t="shared" si="24"/>
        <v>0</v>
      </c>
    </row>
    <row r="173" spans="1:31" x14ac:dyDescent="0.25">
      <c r="A173" s="32"/>
      <c r="B173" s="31"/>
      <c r="C173" s="31"/>
      <c r="D173" s="31"/>
      <c r="E173" s="31"/>
      <c r="F173" s="31"/>
      <c r="G173" s="31"/>
      <c r="H173" s="31"/>
      <c r="I173" s="31"/>
      <c r="J173" s="31"/>
      <c r="K173" s="30"/>
      <c r="L173" s="30"/>
      <c r="M173" s="30"/>
      <c r="N173" s="30"/>
      <c r="O173" s="30"/>
      <c r="P173" s="30"/>
      <c r="Q173" s="30"/>
      <c r="R173" s="30"/>
      <c r="S173" s="30"/>
      <c r="T173" s="30"/>
      <c r="U173" s="30"/>
      <c r="V173" s="30"/>
      <c r="W173" s="33"/>
      <c r="X173" s="33"/>
      <c r="Y173" s="33"/>
      <c r="AC173" s="6">
        <f t="shared" si="22"/>
        <v>0</v>
      </c>
      <c r="AD173" s="6">
        <f t="shared" si="23"/>
        <v>0</v>
      </c>
      <c r="AE173" s="6">
        <f t="shared" si="24"/>
        <v>0</v>
      </c>
    </row>
    <row r="174" spans="1:31" x14ac:dyDescent="0.25">
      <c r="A174" s="32"/>
      <c r="B174" s="31"/>
      <c r="C174" s="31"/>
      <c r="D174" s="31"/>
      <c r="E174" s="31"/>
      <c r="F174" s="31"/>
      <c r="G174" s="31"/>
      <c r="H174" s="31"/>
      <c r="I174" s="31"/>
      <c r="J174" s="31"/>
      <c r="K174" s="30"/>
      <c r="L174" s="30"/>
      <c r="M174" s="30"/>
      <c r="N174" s="30"/>
      <c r="O174" s="30"/>
      <c r="P174" s="30"/>
      <c r="Q174" s="30"/>
      <c r="R174" s="30"/>
      <c r="S174" s="30"/>
      <c r="T174" s="30"/>
      <c r="U174" s="30"/>
      <c r="V174" s="30"/>
      <c r="W174" s="33"/>
      <c r="X174" s="33"/>
      <c r="Y174" s="33"/>
      <c r="AC174" s="6">
        <f t="shared" si="22"/>
        <v>0</v>
      </c>
      <c r="AD174" s="6">
        <f t="shared" si="23"/>
        <v>0</v>
      </c>
      <c r="AE174" s="6">
        <f t="shared" si="24"/>
        <v>0</v>
      </c>
    </row>
    <row r="175" spans="1:31" x14ac:dyDescent="0.25">
      <c r="A175" s="32"/>
      <c r="B175" s="31"/>
      <c r="C175" s="31"/>
      <c r="D175" s="31"/>
      <c r="E175" s="31"/>
      <c r="F175" s="31"/>
      <c r="G175" s="31"/>
      <c r="H175" s="31"/>
      <c r="I175" s="31"/>
      <c r="J175" s="31"/>
      <c r="K175" s="30"/>
      <c r="L175" s="30"/>
      <c r="M175" s="30"/>
      <c r="N175" s="30"/>
      <c r="O175" s="30"/>
      <c r="P175" s="30"/>
      <c r="Q175" s="30"/>
      <c r="R175" s="30"/>
      <c r="S175" s="30"/>
      <c r="T175" s="30"/>
      <c r="U175" s="30"/>
      <c r="V175" s="30"/>
      <c r="W175" s="33"/>
      <c r="X175" s="33"/>
      <c r="Y175" s="33"/>
      <c r="AC175" s="6">
        <f t="shared" si="22"/>
        <v>0</v>
      </c>
      <c r="AD175" s="6">
        <f t="shared" si="23"/>
        <v>0</v>
      </c>
      <c r="AE175" s="6">
        <f t="shared" si="24"/>
        <v>0</v>
      </c>
    </row>
    <row r="176" spans="1:31" x14ac:dyDescent="0.25">
      <c r="A176" s="32"/>
      <c r="B176" s="31"/>
      <c r="C176" s="31"/>
      <c r="D176" s="31"/>
      <c r="E176" s="31"/>
      <c r="F176" s="31"/>
      <c r="G176" s="31"/>
      <c r="H176" s="31"/>
      <c r="I176" s="31"/>
      <c r="J176" s="31"/>
      <c r="K176" s="30"/>
      <c r="L176" s="30"/>
      <c r="M176" s="30"/>
      <c r="N176" s="30"/>
      <c r="O176" s="30"/>
      <c r="P176" s="30"/>
      <c r="Q176" s="30"/>
      <c r="R176" s="30"/>
      <c r="S176" s="30"/>
      <c r="T176" s="30"/>
      <c r="U176" s="30"/>
      <c r="V176" s="30"/>
      <c r="W176" s="33"/>
      <c r="X176" s="33"/>
      <c r="Y176" s="33"/>
      <c r="AC176" s="6">
        <f t="shared" si="22"/>
        <v>0</v>
      </c>
      <c r="AD176" s="6">
        <f t="shared" si="23"/>
        <v>0</v>
      </c>
      <c r="AE176" s="6">
        <f t="shared" si="24"/>
        <v>0</v>
      </c>
    </row>
    <row r="177" spans="1:31" x14ac:dyDescent="0.25">
      <c r="A177" s="32"/>
      <c r="B177" s="31"/>
      <c r="C177" s="31"/>
      <c r="D177" s="31"/>
      <c r="E177" s="31"/>
      <c r="F177" s="31"/>
      <c r="G177" s="31"/>
      <c r="H177" s="31"/>
      <c r="I177" s="31"/>
      <c r="J177" s="31"/>
      <c r="K177" s="30"/>
      <c r="L177" s="30"/>
      <c r="M177" s="30"/>
      <c r="N177" s="30"/>
      <c r="O177" s="30"/>
      <c r="P177" s="30"/>
      <c r="Q177" s="30"/>
      <c r="R177" s="30"/>
      <c r="S177" s="30"/>
      <c r="T177" s="30"/>
      <c r="U177" s="30"/>
      <c r="V177" s="30"/>
      <c r="W177" s="33"/>
      <c r="X177" s="33"/>
      <c r="Y177" s="33"/>
      <c r="AC177" s="6">
        <f t="shared" si="22"/>
        <v>0</v>
      </c>
      <c r="AD177" s="6">
        <f t="shared" si="23"/>
        <v>0</v>
      </c>
      <c r="AE177" s="6">
        <f t="shared" si="24"/>
        <v>0</v>
      </c>
    </row>
    <row r="178" spans="1:31" x14ac:dyDescent="0.25">
      <c r="A178" s="32"/>
      <c r="B178" s="31"/>
      <c r="C178" s="31"/>
      <c r="D178" s="31"/>
      <c r="E178" s="31"/>
      <c r="F178" s="31"/>
      <c r="G178" s="31"/>
      <c r="H178" s="31"/>
      <c r="I178" s="31"/>
      <c r="J178" s="31"/>
      <c r="K178" s="30"/>
      <c r="L178" s="30"/>
      <c r="M178" s="30"/>
      <c r="N178" s="30"/>
      <c r="O178" s="30"/>
      <c r="P178" s="30"/>
      <c r="Q178" s="30"/>
      <c r="R178" s="30"/>
      <c r="S178" s="30"/>
      <c r="T178" s="30"/>
      <c r="U178" s="30"/>
      <c r="V178" s="30"/>
      <c r="W178" s="33"/>
      <c r="X178" s="33"/>
      <c r="Y178" s="33"/>
      <c r="AC178" s="6">
        <f t="shared" si="22"/>
        <v>0</v>
      </c>
      <c r="AD178" s="6">
        <f t="shared" si="23"/>
        <v>0</v>
      </c>
      <c r="AE178" s="6">
        <f t="shared" si="24"/>
        <v>0</v>
      </c>
    </row>
    <row r="179" spans="1:31" x14ac:dyDescent="0.25">
      <c r="A179" s="32"/>
      <c r="B179" s="31"/>
      <c r="C179" s="31"/>
      <c r="D179" s="31"/>
      <c r="E179" s="31"/>
      <c r="F179" s="31"/>
      <c r="G179" s="31"/>
      <c r="H179" s="31"/>
      <c r="I179" s="31"/>
      <c r="J179" s="31"/>
      <c r="K179" s="30"/>
      <c r="L179" s="30"/>
      <c r="M179" s="30"/>
      <c r="N179" s="30"/>
      <c r="O179" s="30"/>
      <c r="P179" s="30"/>
      <c r="Q179" s="30"/>
      <c r="R179" s="30"/>
      <c r="S179" s="30"/>
      <c r="T179" s="30"/>
      <c r="U179" s="30"/>
      <c r="V179" s="30"/>
      <c r="W179" s="33"/>
      <c r="X179" s="33"/>
      <c r="Y179" s="33"/>
      <c r="AC179" s="6">
        <f t="shared" si="22"/>
        <v>0</v>
      </c>
      <c r="AD179" s="6">
        <f t="shared" si="23"/>
        <v>0</v>
      </c>
      <c r="AE179" s="6">
        <f t="shared" si="24"/>
        <v>0</v>
      </c>
    </row>
    <row r="180" spans="1:31" x14ac:dyDescent="0.25">
      <c r="A180" s="32"/>
      <c r="B180" s="31"/>
      <c r="C180" s="31"/>
      <c r="D180" s="31"/>
      <c r="E180" s="31"/>
      <c r="F180" s="31"/>
      <c r="G180" s="31"/>
      <c r="H180" s="31"/>
      <c r="I180" s="31"/>
      <c r="J180" s="31"/>
      <c r="K180" s="30"/>
      <c r="L180" s="30"/>
      <c r="M180" s="30"/>
      <c r="N180" s="30"/>
      <c r="O180" s="30"/>
      <c r="P180" s="30"/>
      <c r="Q180" s="30"/>
      <c r="R180" s="30"/>
      <c r="S180" s="30"/>
      <c r="T180" s="30"/>
      <c r="U180" s="30"/>
      <c r="V180" s="30"/>
      <c r="W180" s="33"/>
      <c r="X180" s="33"/>
      <c r="Y180" s="33"/>
      <c r="AC180" s="6">
        <f t="shared" si="22"/>
        <v>0</v>
      </c>
      <c r="AD180" s="6">
        <f t="shared" si="23"/>
        <v>0</v>
      </c>
      <c r="AE180" s="6">
        <f t="shared" si="24"/>
        <v>0</v>
      </c>
    </row>
    <row r="181" spans="1:31" x14ac:dyDescent="0.25">
      <c r="A181" s="32"/>
      <c r="B181" s="31"/>
      <c r="C181" s="31"/>
      <c r="D181" s="31"/>
      <c r="E181" s="31"/>
      <c r="F181" s="31"/>
      <c r="G181" s="31"/>
      <c r="H181" s="31"/>
      <c r="I181" s="31"/>
      <c r="J181" s="31"/>
      <c r="K181" s="30"/>
      <c r="L181" s="30"/>
      <c r="M181" s="30"/>
      <c r="N181" s="30"/>
      <c r="O181" s="30"/>
      <c r="P181" s="30"/>
      <c r="Q181" s="30"/>
      <c r="R181" s="30"/>
      <c r="S181" s="30"/>
      <c r="T181" s="30"/>
      <c r="U181" s="30"/>
      <c r="V181" s="30"/>
      <c r="W181" s="33"/>
      <c r="X181" s="33"/>
      <c r="Y181" s="33"/>
      <c r="AC181" s="6">
        <f t="shared" si="22"/>
        <v>0</v>
      </c>
      <c r="AD181" s="6">
        <f t="shared" si="23"/>
        <v>0</v>
      </c>
      <c r="AE181" s="6">
        <f t="shared" si="24"/>
        <v>0</v>
      </c>
    </row>
    <row r="182" spans="1:31" x14ac:dyDescent="0.25">
      <c r="A182" s="32"/>
      <c r="B182" s="31"/>
      <c r="C182" s="31"/>
      <c r="D182" s="31"/>
      <c r="E182" s="31"/>
      <c r="F182" s="31"/>
      <c r="G182" s="31"/>
      <c r="H182" s="31"/>
      <c r="I182" s="31"/>
      <c r="J182" s="31"/>
      <c r="K182" s="30"/>
      <c r="L182" s="30"/>
      <c r="M182" s="30"/>
      <c r="N182" s="30"/>
      <c r="O182" s="30"/>
      <c r="P182" s="30"/>
      <c r="Q182" s="30"/>
      <c r="R182" s="30"/>
      <c r="S182" s="30"/>
      <c r="T182" s="30"/>
      <c r="U182" s="30"/>
      <c r="V182" s="30"/>
      <c r="W182" s="33"/>
      <c r="X182" s="33"/>
      <c r="Y182" s="33"/>
      <c r="AC182" s="6">
        <f t="shared" si="22"/>
        <v>0</v>
      </c>
      <c r="AD182" s="6">
        <f t="shared" si="23"/>
        <v>0</v>
      </c>
      <c r="AE182" s="6">
        <f t="shared" si="24"/>
        <v>0</v>
      </c>
    </row>
    <row r="183" spans="1:31" x14ac:dyDescent="0.25">
      <c r="A183" s="32"/>
      <c r="B183" s="31"/>
      <c r="C183" s="31"/>
      <c r="D183" s="31"/>
      <c r="E183" s="31"/>
      <c r="F183" s="31"/>
      <c r="G183" s="31"/>
      <c r="H183" s="31"/>
      <c r="I183" s="31"/>
      <c r="J183" s="31"/>
      <c r="K183" s="30"/>
      <c r="L183" s="30"/>
      <c r="M183" s="30"/>
      <c r="N183" s="30"/>
      <c r="O183" s="30"/>
      <c r="P183" s="30"/>
      <c r="Q183" s="30"/>
      <c r="R183" s="30"/>
      <c r="S183" s="30"/>
      <c r="T183" s="30"/>
      <c r="U183" s="30"/>
      <c r="V183" s="30"/>
      <c r="W183" s="33"/>
      <c r="X183" s="33"/>
      <c r="Y183" s="33"/>
      <c r="AC183" s="6">
        <f t="shared" si="22"/>
        <v>0</v>
      </c>
      <c r="AD183" s="6">
        <f t="shared" si="23"/>
        <v>0</v>
      </c>
      <c r="AE183" s="6">
        <f t="shared" si="24"/>
        <v>0</v>
      </c>
    </row>
    <row r="184" spans="1:31" x14ac:dyDescent="0.25">
      <c r="A184" s="32"/>
      <c r="B184" s="31"/>
      <c r="C184" s="31"/>
      <c r="D184" s="31"/>
      <c r="E184" s="31"/>
      <c r="F184" s="31"/>
      <c r="G184" s="31"/>
      <c r="H184" s="31"/>
      <c r="I184" s="31"/>
      <c r="J184" s="31"/>
      <c r="K184" s="30"/>
      <c r="L184" s="30"/>
      <c r="M184" s="30"/>
      <c r="N184" s="30"/>
      <c r="O184" s="30"/>
      <c r="P184" s="30"/>
      <c r="Q184" s="30"/>
      <c r="R184" s="30"/>
      <c r="S184" s="30"/>
      <c r="T184" s="30"/>
      <c r="U184" s="30"/>
      <c r="V184" s="30"/>
      <c r="W184" s="33"/>
      <c r="X184" s="33"/>
      <c r="Y184" s="33"/>
      <c r="AC184" s="6">
        <f t="shared" si="22"/>
        <v>0</v>
      </c>
      <c r="AD184" s="6">
        <f t="shared" si="23"/>
        <v>0</v>
      </c>
      <c r="AE184" s="6">
        <f t="shared" si="24"/>
        <v>0</v>
      </c>
    </row>
    <row r="185" spans="1:31" x14ac:dyDescent="0.25">
      <c r="A185" s="32"/>
      <c r="B185" s="31"/>
      <c r="C185" s="31"/>
      <c r="D185" s="31"/>
      <c r="E185" s="31"/>
      <c r="F185" s="31"/>
      <c r="G185" s="31"/>
      <c r="H185" s="31"/>
      <c r="I185" s="31"/>
      <c r="J185" s="31"/>
      <c r="K185" s="30"/>
      <c r="L185" s="30"/>
      <c r="M185" s="30"/>
      <c r="N185" s="30"/>
      <c r="O185" s="30"/>
      <c r="P185" s="30"/>
      <c r="Q185" s="30"/>
      <c r="R185" s="30"/>
      <c r="S185" s="30"/>
      <c r="T185" s="30"/>
      <c r="U185" s="30"/>
      <c r="V185" s="30"/>
      <c r="W185" s="33"/>
      <c r="X185" s="33"/>
      <c r="Y185" s="33"/>
      <c r="AC185" s="6">
        <f t="shared" si="22"/>
        <v>0</v>
      </c>
      <c r="AD185" s="6">
        <f t="shared" si="23"/>
        <v>0</v>
      </c>
      <c r="AE185" s="6">
        <f t="shared" si="24"/>
        <v>0</v>
      </c>
    </row>
    <row r="186" spans="1:31" x14ac:dyDescent="0.25">
      <c r="A186" s="32"/>
      <c r="B186" s="31"/>
      <c r="C186" s="31"/>
      <c r="D186" s="31"/>
      <c r="E186" s="31"/>
      <c r="F186" s="31"/>
      <c r="G186" s="31"/>
      <c r="H186" s="31"/>
      <c r="I186" s="31"/>
      <c r="J186" s="31"/>
      <c r="K186" s="30"/>
      <c r="L186" s="30"/>
      <c r="M186" s="30"/>
      <c r="N186" s="30"/>
      <c r="O186" s="30"/>
      <c r="P186" s="30"/>
      <c r="Q186" s="30"/>
      <c r="R186" s="30"/>
      <c r="S186" s="30"/>
      <c r="T186" s="30"/>
      <c r="U186" s="30"/>
      <c r="V186" s="30"/>
      <c r="W186" s="33"/>
      <c r="X186" s="33"/>
      <c r="Y186" s="33"/>
      <c r="AC186" s="6">
        <f t="shared" si="22"/>
        <v>0</v>
      </c>
      <c r="AD186" s="6">
        <f t="shared" si="23"/>
        <v>0</v>
      </c>
      <c r="AE186" s="6">
        <f t="shared" si="24"/>
        <v>0</v>
      </c>
    </row>
    <row r="187" spans="1:31" x14ac:dyDescent="0.25">
      <c r="A187" s="32"/>
      <c r="B187" s="31"/>
      <c r="C187" s="31"/>
      <c r="D187" s="31"/>
      <c r="E187" s="31"/>
      <c r="F187" s="31"/>
      <c r="G187" s="31"/>
      <c r="H187" s="31"/>
      <c r="I187" s="31"/>
      <c r="J187" s="31"/>
      <c r="K187" s="30"/>
      <c r="L187" s="30"/>
      <c r="M187" s="30"/>
      <c r="N187" s="30"/>
      <c r="O187" s="30"/>
      <c r="P187" s="30"/>
      <c r="Q187" s="30"/>
      <c r="R187" s="30"/>
      <c r="S187" s="30"/>
      <c r="T187" s="30"/>
      <c r="U187" s="30"/>
      <c r="V187" s="30"/>
      <c r="W187" s="33"/>
      <c r="X187" s="33"/>
      <c r="Y187" s="33"/>
      <c r="AC187" s="6">
        <f t="shared" si="22"/>
        <v>0</v>
      </c>
      <c r="AD187" s="6">
        <f t="shared" si="23"/>
        <v>0</v>
      </c>
      <c r="AE187" s="6">
        <f t="shared" si="24"/>
        <v>0</v>
      </c>
    </row>
    <row r="188" spans="1:31" x14ac:dyDescent="0.25">
      <c r="A188" s="32"/>
      <c r="B188" s="31"/>
      <c r="C188" s="31"/>
      <c r="D188" s="31"/>
      <c r="E188" s="31"/>
      <c r="F188" s="31"/>
      <c r="G188" s="31"/>
      <c r="H188" s="31"/>
      <c r="I188" s="31"/>
      <c r="J188" s="31"/>
      <c r="K188" s="30"/>
      <c r="L188" s="30"/>
      <c r="M188" s="30"/>
      <c r="N188" s="30"/>
      <c r="O188" s="30"/>
      <c r="P188" s="30"/>
      <c r="Q188" s="30"/>
      <c r="R188" s="30"/>
      <c r="S188" s="30"/>
      <c r="T188" s="30"/>
      <c r="U188" s="30"/>
      <c r="V188" s="30"/>
      <c r="W188" s="33"/>
      <c r="X188" s="33"/>
      <c r="Y188" s="33"/>
      <c r="AC188" s="6">
        <f t="shared" si="22"/>
        <v>0</v>
      </c>
      <c r="AD188" s="6">
        <f t="shared" si="23"/>
        <v>0</v>
      </c>
      <c r="AE188" s="6">
        <f t="shared" si="24"/>
        <v>0</v>
      </c>
    </row>
    <row r="189" spans="1:31" x14ac:dyDescent="0.25">
      <c r="A189" s="32"/>
      <c r="B189" s="31"/>
      <c r="C189" s="31"/>
      <c r="D189" s="31"/>
      <c r="E189" s="31"/>
      <c r="F189" s="31"/>
      <c r="G189" s="31"/>
      <c r="H189" s="31"/>
      <c r="I189" s="31"/>
      <c r="J189" s="31"/>
      <c r="K189" s="30"/>
      <c r="L189" s="30"/>
      <c r="M189" s="30"/>
      <c r="N189" s="30"/>
      <c r="O189" s="30"/>
      <c r="P189" s="30"/>
      <c r="Q189" s="30"/>
      <c r="R189" s="30"/>
      <c r="S189" s="30"/>
      <c r="T189" s="30"/>
      <c r="U189" s="30"/>
      <c r="V189" s="30"/>
      <c r="W189" s="33"/>
      <c r="X189" s="33"/>
      <c r="Y189" s="33"/>
      <c r="AC189" s="6">
        <f t="shared" si="22"/>
        <v>0</v>
      </c>
      <c r="AD189" s="6">
        <f t="shared" si="23"/>
        <v>0</v>
      </c>
      <c r="AE189" s="6">
        <f t="shared" si="24"/>
        <v>0</v>
      </c>
    </row>
    <row r="190" spans="1:31" x14ac:dyDescent="0.25">
      <c r="A190" s="32"/>
      <c r="B190" s="31"/>
      <c r="C190" s="31"/>
      <c r="D190" s="31"/>
      <c r="E190" s="31"/>
      <c r="F190" s="31"/>
      <c r="G190" s="31"/>
      <c r="H190" s="31"/>
      <c r="I190" s="31"/>
      <c r="J190" s="31"/>
      <c r="K190" s="30"/>
      <c r="L190" s="30"/>
      <c r="M190" s="30"/>
      <c r="N190" s="30"/>
      <c r="O190" s="30"/>
      <c r="P190" s="30"/>
      <c r="Q190" s="30"/>
      <c r="R190" s="30"/>
      <c r="S190" s="30"/>
      <c r="T190" s="30"/>
      <c r="U190" s="30"/>
      <c r="V190" s="30"/>
      <c r="W190" s="33"/>
      <c r="X190" s="33"/>
      <c r="Y190" s="33"/>
      <c r="AC190" s="6">
        <f t="shared" si="22"/>
        <v>0</v>
      </c>
      <c r="AD190" s="6">
        <f t="shared" si="23"/>
        <v>0</v>
      </c>
      <c r="AE190" s="6">
        <f t="shared" si="24"/>
        <v>0</v>
      </c>
    </row>
    <row r="191" spans="1:31" x14ac:dyDescent="0.25">
      <c r="A191" s="32"/>
      <c r="B191" s="31"/>
      <c r="C191" s="31"/>
      <c r="D191" s="31"/>
      <c r="E191" s="31"/>
      <c r="F191" s="31"/>
      <c r="G191" s="31"/>
      <c r="H191" s="31"/>
      <c r="I191" s="31"/>
      <c r="J191" s="31"/>
      <c r="K191" s="30"/>
      <c r="L191" s="30"/>
      <c r="M191" s="30"/>
      <c r="N191" s="30"/>
      <c r="O191" s="30"/>
      <c r="P191" s="30"/>
      <c r="Q191" s="30"/>
      <c r="R191" s="30"/>
      <c r="S191" s="30"/>
      <c r="T191" s="30"/>
      <c r="U191" s="30"/>
      <c r="V191" s="30"/>
      <c r="W191" s="33"/>
      <c r="X191" s="33"/>
      <c r="Y191" s="33"/>
      <c r="AC191" s="6">
        <f t="shared" si="22"/>
        <v>0</v>
      </c>
      <c r="AD191" s="6">
        <f t="shared" si="23"/>
        <v>0</v>
      </c>
      <c r="AE191" s="6">
        <f t="shared" si="24"/>
        <v>0</v>
      </c>
    </row>
    <row r="192" spans="1:31" x14ac:dyDescent="0.25">
      <c r="A192" s="32"/>
      <c r="B192" s="31"/>
      <c r="C192" s="31"/>
      <c r="D192" s="31"/>
      <c r="E192" s="31"/>
      <c r="F192" s="31"/>
      <c r="G192" s="31"/>
      <c r="H192" s="31"/>
      <c r="I192" s="31"/>
      <c r="J192" s="31"/>
      <c r="K192" s="30"/>
      <c r="L192" s="30"/>
      <c r="M192" s="30"/>
      <c r="N192" s="30"/>
      <c r="O192" s="30"/>
      <c r="P192" s="30"/>
      <c r="Q192" s="30"/>
      <c r="R192" s="30"/>
      <c r="S192" s="30"/>
      <c r="T192" s="30"/>
      <c r="U192" s="30"/>
      <c r="V192" s="30"/>
      <c r="W192" s="33"/>
      <c r="X192" s="33"/>
      <c r="Y192" s="33"/>
      <c r="AC192" s="6">
        <f t="shared" si="22"/>
        <v>0</v>
      </c>
      <c r="AD192" s="6">
        <f t="shared" si="23"/>
        <v>0</v>
      </c>
      <c r="AE192" s="6">
        <f t="shared" si="24"/>
        <v>0</v>
      </c>
    </row>
    <row r="193" spans="1:31" x14ac:dyDescent="0.25">
      <c r="A193" s="32"/>
      <c r="B193" s="31"/>
      <c r="C193" s="31"/>
      <c r="D193" s="31"/>
      <c r="E193" s="31"/>
      <c r="F193" s="31"/>
      <c r="G193" s="31"/>
      <c r="H193" s="31"/>
      <c r="I193" s="31"/>
      <c r="J193" s="31"/>
      <c r="K193" s="30"/>
      <c r="L193" s="30"/>
      <c r="M193" s="30"/>
      <c r="N193" s="30"/>
      <c r="O193" s="30"/>
      <c r="P193" s="30"/>
      <c r="Q193" s="30"/>
      <c r="R193" s="30"/>
      <c r="S193" s="30"/>
      <c r="T193" s="30"/>
      <c r="U193" s="30"/>
      <c r="V193" s="30"/>
      <c r="W193" s="33"/>
      <c r="X193" s="33"/>
      <c r="Y193" s="33"/>
      <c r="AC193" s="6">
        <f t="shared" si="22"/>
        <v>0</v>
      </c>
      <c r="AD193" s="6">
        <f t="shared" si="23"/>
        <v>0</v>
      </c>
      <c r="AE193" s="6">
        <f t="shared" si="24"/>
        <v>0</v>
      </c>
    </row>
    <row r="194" spans="1:31" x14ac:dyDescent="0.25">
      <c r="A194" s="32"/>
      <c r="B194" s="31"/>
      <c r="C194" s="31"/>
      <c r="D194" s="31"/>
      <c r="E194" s="31"/>
      <c r="F194" s="31"/>
      <c r="G194" s="31"/>
      <c r="H194" s="31"/>
      <c r="I194" s="31"/>
      <c r="J194" s="31"/>
      <c r="K194" s="30"/>
      <c r="L194" s="30"/>
      <c r="M194" s="30"/>
      <c r="N194" s="30"/>
      <c r="O194" s="30"/>
      <c r="P194" s="30"/>
      <c r="Q194" s="30"/>
      <c r="R194" s="30"/>
      <c r="S194" s="30"/>
      <c r="T194" s="30"/>
      <c r="U194" s="30"/>
      <c r="V194" s="30"/>
      <c r="W194" s="33"/>
      <c r="X194" s="33"/>
      <c r="Y194" s="33"/>
      <c r="AC194" s="6">
        <f t="shared" si="22"/>
        <v>0</v>
      </c>
      <c r="AD194" s="6">
        <f t="shared" si="23"/>
        <v>0</v>
      </c>
      <c r="AE194" s="6">
        <f t="shared" si="24"/>
        <v>0</v>
      </c>
    </row>
    <row r="195" spans="1:31" x14ac:dyDescent="0.25">
      <c r="A195" s="32"/>
      <c r="B195" s="31"/>
      <c r="C195" s="31"/>
      <c r="D195" s="31"/>
      <c r="E195" s="31"/>
      <c r="F195" s="31"/>
      <c r="G195" s="31"/>
      <c r="H195" s="31"/>
      <c r="I195" s="31"/>
      <c r="J195" s="31"/>
      <c r="K195" s="30"/>
      <c r="L195" s="30"/>
      <c r="M195" s="30"/>
      <c r="N195" s="30"/>
      <c r="O195" s="30"/>
      <c r="P195" s="30"/>
      <c r="Q195" s="30"/>
      <c r="R195" s="30"/>
      <c r="S195" s="30"/>
      <c r="T195" s="30"/>
      <c r="U195" s="30"/>
      <c r="V195" s="30"/>
      <c r="W195" s="33"/>
      <c r="X195" s="33"/>
      <c r="Y195" s="33"/>
      <c r="AC195" s="6">
        <f t="shared" ref="AC195:AC258" si="25">SUMIF(AA:AA,AB195,X:X)</f>
        <v>0</v>
      </c>
      <c r="AD195" s="6">
        <f t="shared" ref="AD195:AD258" si="26">SUMIF(AA:AA,AB195,W:W)</f>
        <v>0</v>
      </c>
      <c r="AE195" s="6">
        <f t="shared" ref="AE195:AE258" si="27">SUMIF(AA:AA,AB195,Y:Y)</f>
        <v>0</v>
      </c>
    </row>
    <row r="196" spans="1:31" x14ac:dyDescent="0.25">
      <c r="A196" s="32"/>
      <c r="B196" s="31"/>
      <c r="C196" s="31"/>
      <c r="D196" s="31"/>
      <c r="E196" s="31"/>
      <c r="F196" s="31"/>
      <c r="G196" s="31"/>
      <c r="H196" s="31"/>
      <c r="I196" s="31"/>
      <c r="J196" s="31"/>
      <c r="K196" s="30"/>
      <c r="L196" s="30"/>
      <c r="M196" s="30"/>
      <c r="N196" s="30"/>
      <c r="O196" s="30"/>
      <c r="P196" s="30"/>
      <c r="Q196" s="30"/>
      <c r="R196" s="30"/>
      <c r="S196" s="30"/>
      <c r="T196" s="30"/>
      <c r="U196" s="30"/>
      <c r="V196" s="30"/>
      <c r="W196" s="33"/>
      <c r="X196" s="33"/>
      <c r="Y196" s="33"/>
      <c r="AC196" s="6">
        <f t="shared" si="25"/>
        <v>0</v>
      </c>
      <c r="AD196" s="6">
        <f t="shared" si="26"/>
        <v>0</v>
      </c>
      <c r="AE196" s="6">
        <f t="shared" si="27"/>
        <v>0</v>
      </c>
    </row>
    <row r="197" spans="1:31" x14ac:dyDescent="0.25">
      <c r="A197" s="32"/>
      <c r="B197" s="31"/>
      <c r="C197" s="31"/>
      <c r="D197" s="31"/>
      <c r="E197" s="31"/>
      <c r="F197" s="31"/>
      <c r="G197" s="31"/>
      <c r="H197" s="31"/>
      <c r="I197" s="31"/>
      <c r="J197" s="31"/>
      <c r="K197" s="30"/>
      <c r="L197" s="30"/>
      <c r="M197" s="30"/>
      <c r="N197" s="30"/>
      <c r="O197" s="30"/>
      <c r="P197" s="30"/>
      <c r="Q197" s="30"/>
      <c r="R197" s="30"/>
      <c r="S197" s="30"/>
      <c r="T197" s="30"/>
      <c r="U197" s="30"/>
      <c r="V197" s="30"/>
      <c r="W197" s="33"/>
      <c r="X197" s="33"/>
      <c r="Y197" s="33"/>
      <c r="AC197" s="6">
        <f t="shared" si="25"/>
        <v>0</v>
      </c>
      <c r="AD197" s="6">
        <f t="shared" si="26"/>
        <v>0</v>
      </c>
      <c r="AE197" s="6">
        <f t="shared" si="27"/>
        <v>0</v>
      </c>
    </row>
    <row r="198" spans="1:31" x14ac:dyDescent="0.25">
      <c r="A198" s="32"/>
      <c r="B198" s="31"/>
      <c r="C198" s="31"/>
      <c r="D198" s="31"/>
      <c r="E198" s="31"/>
      <c r="F198" s="31"/>
      <c r="G198" s="31"/>
      <c r="H198" s="31"/>
      <c r="I198" s="31"/>
      <c r="J198" s="31"/>
      <c r="K198" s="30"/>
      <c r="L198" s="30"/>
      <c r="M198" s="30"/>
      <c r="N198" s="30"/>
      <c r="O198" s="30"/>
      <c r="P198" s="30"/>
      <c r="Q198" s="30"/>
      <c r="R198" s="30"/>
      <c r="S198" s="30"/>
      <c r="T198" s="30"/>
      <c r="U198" s="30"/>
      <c r="V198" s="30"/>
      <c r="W198" s="33"/>
      <c r="X198" s="33"/>
      <c r="Y198" s="33"/>
      <c r="AC198" s="6">
        <f t="shared" si="25"/>
        <v>0</v>
      </c>
      <c r="AD198" s="6">
        <f t="shared" si="26"/>
        <v>0</v>
      </c>
      <c r="AE198" s="6">
        <f t="shared" si="27"/>
        <v>0</v>
      </c>
    </row>
    <row r="199" spans="1:31" x14ac:dyDescent="0.25">
      <c r="A199" s="32"/>
      <c r="B199" s="31"/>
      <c r="C199" s="31"/>
      <c r="D199" s="31"/>
      <c r="E199" s="31"/>
      <c r="F199" s="31"/>
      <c r="G199" s="31"/>
      <c r="H199" s="31"/>
      <c r="I199" s="31"/>
      <c r="J199" s="31"/>
      <c r="K199" s="30"/>
      <c r="L199" s="30"/>
      <c r="M199" s="30"/>
      <c r="N199" s="30"/>
      <c r="O199" s="30"/>
      <c r="P199" s="30"/>
      <c r="Q199" s="30"/>
      <c r="R199" s="30"/>
      <c r="S199" s="30"/>
      <c r="T199" s="30"/>
      <c r="U199" s="30"/>
      <c r="V199" s="30"/>
      <c r="W199" s="33"/>
      <c r="X199" s="33"/>
      <c r="Y199" s="33"/>
      <c r="AC199" s="6">
        <f t="shared" si="25"/>
        <v>0</v>
      </c>
      <c r="AD199" s="6">
        <f t="shared" si="26"/>
        <v>0</v>
      </c>
      <c r="AE199" s="6">
        <f t="shared" si="27"/>
        <v>0</v>
      </c>
    </row>
    <row r="200" spans="1:31" x14ac:dyDescent="0.25">
      <c r="A200" s="32"/>
      <c r="B200" s="31"/>
      <c r="C200" s="31"/>
      <c r="D200" s="31"/>
      <c r="E200" s="31"/>
      <c r="F200" s="31"/>
      <c r="G200" s="31"/>
      <c r="H200" s="31"/>
      <c r="I200" s="31"/>
      <c r="J200" s="31"/>
      <c r="K200" s="30"/>
      <c r="L200" s="30"/>
      <c r="M200" s="30"/>
      <c r="N200" s="30"/>
      <c r="O200" s="30"/>
      <c r="P200" s="30"/>
      <c r="Q200" s="30"/>
      <c r="R200" s="30"/>
      <c r="S200" s="30"/>
      <c r="T200" s="30"/>
      <c r="U200" s="30"/>
      <c r="V200" s="30"/>
      <c r="W200" s="33"/>
      <c r="X200" s="33"/>
      <c r="Y200" s="33"/>
      <c r="AC200" s="6">
        <f t="shared" si="25"/>
        <v>0</v>
      </c>
      <c r="AD200" s="6">
        <f t="shared" si="26"/>
        <v>0</v>
      </c>
      <c r="AE200" s="6">
        <f t="shared" si="27"/>
        <v>0</v>
      </c>
    </row>
    <row r="201" spans="1:31" x14ac:dyDescent="0.25">
      <c r="A201" s="32"/>
      <c r="B201" s="31"/>
      <c r="C201" s="31"/>
      <c r="D201" s="31"/>
      <c r="E201" s="31"/>
      <c r="F201" s="31"/>
      <c r="G201" s="31"/>
      <c r="H201" s="31"/>
      <c r="I201" s="31"/>
      <c r="J201" s="31"/>
      <c r="K201" s="30"/>
      <c r="L201" s="30"/>
      <c r="M201" s="30"/>
      <c r="N201" s="30"/>
      <c r="O201" s="30"/>
      <c r="P201" s="30"/>
      <c r="Q201" s="30"/>
      <c r="R201" s="30"/>
      <c r="S201" s="30"/>
      <c r="T201" s="30"/>
      <c r="U201" s="30"/>
      <c r="V201" s="30"/>
      <c r="W201" s="33"/>
      <c r="X201" s="33"/>
      <c r="Y201" s="33"/>
      <c r="AC201" s="6">
        <f t="shared" si="25"/>
        <v>0</v>
      </c>
      <c r="AD201" s="6">
        <f t="shared" si="26"/>
        <v>0</v>
      </c>
      <c r="AE201" s="6">
        <f t="shared" si="27"/>
        <v>0</v>
      </c>
    </row>
    <row r="202" spans="1:31" x14ac:dyDescent="0.25">
      <c r="A202" s="32"/>
      <c r="B202" s="31"/>
      <c r="C202" s="31"/>
      <c r="D202" s="31"/>
      <c r="E202" s="31"/>
      <c r="F202" s="31"/>
      <c r="G202" s="31"/>
      <c r="H202" s="31"/>
      <c r="I202" s="31"/>
      <c r="J202" s="31"/>
      <c r="K202" s="30"/>
      <c r="L202" s="30"/>
      <c r="M202" s="30"/>
      <c r="N202" s="30"/>
      <c r="O202" s="30"/>
      <c r="P202" s="30"/>
      <c r="Q202" s="30"/>
      <c r="R202" s="30"/>
      <c r="S202" s="30"/>
      <c r="T202" s="30"/>
      <c r="U202" s="30"/>
      <c r="V202" s="30"/>
      <c r="W202" s="33"/>
      <c r="X202" s="33"/>
      <c r="Y202" s="33"/>
      <c r="AC202" s="6">
        <f t="shared" si="25"/>
        <v>0</v>
      </c>
      <c r="AD202" s="6">
        <f t="shared" si="26"/>
        <v>0</v>
      </c>
      <c r="AE202" s="6">
        <f t="shared" si="27"/>
        <v>0</v>
      </c>
    </row>
    <row r="203" spans="1:31" x14ac:dyDescent="0.25">
      <c r="A203" s="32"/>
      <c r="B203" s="31"/>
      <c r="C203" s="31"/>
      <c r="D203" s="31"/>
      <c r="E203" s="31"/>
      <c r="F203" s="31"/>
      <c r="G203" s="31"/>
      <c r="H203" s="31"/>
      <c r="I203" s="31"/>
      <c r="J203" s="31"/>
      <c r="K203" s="30"/>
      <c r="L203" s="30"/>
      <c r="M203" s="30"/>
      <c r="N203" s="30"/>
      <c r="O203" s="30"/>
      <c r="P203" s="30"/>
      <c r="Q203" s="30"/>
      <c r="R203" s="30"/>
      <c r="S203" s="30"/>
      <c r="T203" s="30"/>
      <c r="U203" s="30"/>
      <c r="V203" s="30"/>
      <c r="W203" s="33"/>
      <c r="X203" s="33"/>
      <c r="Y203" s="33"/>
      <c r="AC203" s="6">
        <f t="shared" si="25"/>
        <v>0</v>
      </c>
      <c r="AD203" s="6">
        <f t="shared" si="26"/>
        <v>0</v>
      </c>
      <c r="AE203" s="6">
        <f t="shared" si="27"/>
        <v>0</v>
      </c>
    </row>
    <row r="204" spans="1:31" x14ac:dyDescent="0.25">
      <c r="A204" s="32"/>
      <c r="B204" s="31"/>
      <c r="C204" s="31"/>
      <c r="D204" s="31"/>
      <c r="E204" s="31"/>
      <c r="F204" s="31"/>
      <c r="G204" s="31"/>
      <c r="H204" s="31"/>
      <c r="I204" s="31"/>
      <c r="J204" s="31"/>
      <c r="K204" s="30"/>
      <c r="L204" s="30"/>
      <c r="M204" s="30"/>
      <c r="N204" s="30"/>
      <c r="O204" s="30"/>
      <c r="P204" s="30"/>
      <c r="Q204" s="30"/>
      <c r="R204" s="30"/>
      <c r="S204" s="30"/>
      <c r="T204" s="30"/>
      <c r="U204" s="30"/>
      <c r="V204" s="30"/>
      <c r="W204" s="33"/>
      <c r="X204" s="33"/>
      <c r="Y204" s="33"/>
      <c r="AC204" s="6">
        <f t="shared" si="25"/>
        <v>0</v>
      </c>
      <c r="AD204" s="6">
        <f t="shared" si="26"/>
        <v>0</v>
      </c>
      <c r="AE204" s="6">
        <f t="shared" si="27"/>
        <v>0</v>
      </c>
    </row>
    <row r="205" spans="1:31" x14ac:dyDescent="0.25">
      <c r="A205" s="32"/>
      <c r="B205" s="31"/>
      <c r="C205" s="31"/>
      <c r="D205" s="31"/>
      <c r="E205" s="31"/>
      <c r="F205" s="31"/>
      <c r="G205" s="31"/>
      <c r="H205" s="31"/>
      <c r="I205" s="31"/>
      <c r="J205" s="31"/>
      <c r="K205" s="30"/>
      <c r="L205" s="30"/>
      <c r="M205" s="30"/>
      <c r="N205" s="30"/>
      <c r="O205" s="30"/>
      <c r="P205" s="30"/>
      <c r="Q205" s="30"/>
      <c r="R205" s="30"/>
      <c r="S205" s="30"/>
      <c r="T205" s="30"/>
      <c r="U205" s="30"/>
      <c r="V205" s="30"/>
      <c r="W205" s="33"/>
      <c r="X205" s="33"/>
      <c r="Y205" s="33"/>
      <c r="AC205" s="6">
        <f t="shared" si="25"/>
        <v>0</v>
      </c>
      <c r="AD205" s="6">
        <f t="shared" si="26"/>
        <v>0</v>
      </c>
      <c r="AE205" s="6">
        <f t="shared" si="27"/>
        <v>0</v>
      </c>
    </row>
    <row r="206" spans="1:31" x14ac:dyDescent="0.25">
      <c r="A206" s="32"/>
      <c r="B206" s="31"/>
      <c r="C206" s="31"/>
      <c r="D206" s="31"/>
      <c r="E206" s="31"/>
      <c r="F206" s="31"/>
      <c r="G206" s="31"/>
      <c r="H206" s="31"/>
      <c r="I206" s="31"/>
      <c r="J206" s="31"/>
      <c r="K206" s="30"/>
      <c r="L206" s="30"/>
      <c r="M206" s="30"/>
      <c r="N206" s="30"/>
      <c r="O206" s="30"/>
      <c r="P206" s="30"/>
      <c r="Q206" s="30"/>
      <c r="R206" s="30"/>
      <c r="S206" s="30"/>
      <c r="T206" s="30"/>
      <c r="U206" s="30"/>
      <c r="V206" s="30"/>
      <c r="W206" s="33"/>
      <c r="X206" s="33"/>
      <c r="Y206" s="33"/>
      <c r="AC206" s="6">
        <f t="shared" si="25"/>
        <v>0</v>
      </c>
      <c r="AD206" s="6">
        <f t="shared" si="26"/>
        <v>0</v>
      </c>
      <c r="AE206" s="6">
        <f t="shared" si="27"/>
        <v>0</v>
      </c>
    </row>
    <row r="207" spans="1:31" x14ac:dyDescent="0.25">
      <c r="A207" s="32"/>
      <c r="B207" s="31"/>
      <c r="C207" s="31"/>
      <c r="D207" s="31"/>
      <c r="E207" s="31"/>
      <c r="F207" s="31"/>
      <c r="G207" s="31"/>
      <c r="H207" s="31"/>
      <c r="I207" s="31"/>
      <c r="J207" s="31"/>
      <c r="K207" s="30"/>
      <c r="L207" s="30"/>
      <c r="M207" s="30"/>
      <c r="N207" s="30"/>
      <c r="O207" s="30"/>
      <c r="P207" s="30"/>
      <c r="Q207" s="30"/>
      <c r="R207" s="30"/>
      <c r="S207" s="30"/>
      <c r="T207" s="30"/>
      <c r="U207" s="30"/>
      <c r="V207" s="30"/>
      <c r="W207" s="33"/>
      <c r="X207" s="33"/>
      <c r="Y207" s="33"/>
      <c r="AC207" s="6">
        <f t="shared" si="25"/>
        <v>0</v>
      </c>
      <c r="AD207" s="6">
        <f t="shared" si="26"/>
        <v>0</v>
      </c>
      <c r="AE207" s="6">
        <f t="shared" si="27"/>
        <v>0</v>
      </c>
    </row>
    <row r="208" spans="1:31" x14ac:dyDescent="0.25">
      <c r="A208" s="32"/>
      <c r="B208" s="31"/>
      <c r="C208" s="31"/>
      <c r="D208" s="31"/>
      <c r="E208" s="31"/>
      <c r="F208" s="31"/>
      <c r="G208" s="31"/>
      <c r="H208" s="31"/>
      <c r="I208" s="31"/>
      <c r="J208" s="31"/>
      <c r="K208" s="30"/>
      <c r="L208" s="30"/>
      <c r="M208" s="30"/>
      <c r="N208" s="30"/>
      <c r="O208" s="30"/>
      <c r="P208" s="30"/>
      <c r="Q208" s="30"/>
      <c r="R208" s="30"/>
      <c r="S208" s="30"/>
      <c r="T208" s="30"/>
      <c r="U208" s="30"/>
      <c r="V208" s="30"/>
      <c r="W208" s="33"/>
      <c r="X208" s="33"/>
      <c r="Y208" s="33"/>
      <c r="AC208" s="6">
        <f t="shared" si="25"/>
        <v>0</v>
      </c>
      <c r="AD208" s="6">
        <f t="shared" si="26"/>
        <v>0</v>
      </c>
      <c r="AE208" s="6">
        <f t="shared" si="27"/>
        <v>0</v>
      </c>
    </row>
    <row r="209" spans="1:31" x14ac:dyDescent="0.25">
      <c r="A209" s="32"/>
      <c r="B209" s="31"/>
      <c r="C209" s="31"/>
      <c r="D209" s="31"/>
      <c r="E209" s="31"/>
      <c r="F209" s="31"/>
      <c r="G209" s="31"/>
      <c r="H209" s="31"/>
      <c r="I209" s="31"/>
      <c r="J209" s="31"/>
      <c r="K209" s="30"/>
      <c r="L209" s="30"/>
      <c r="M209" s="30"/>
      <c r="N209" s="30"/>
      <c r="O209" s="30"/>
      <c r="P209" s="30"/>
      <c r="Q209" s="30"/>
      <c r="R209" s="30"/>
      <c r="S209" s="30"/>
      <c r="T209" s="30"/>
      <c r="U209" s="30"/>
      <c r="V209" s="30"/>
      <c r="W209" s="33"/>
      <c r="X209" s="33"/>
      <c r="Y209" s="33"/>
      <c r="AC209" s="6">
        <f t="shared" si="25"/>
        <v>0</v>
      </c>
      <c r="AD209" s="6">
        <f t="shared" si="26"/>
        <v>0</v>
      </c>
      <c r="AE209" s="6">
        <f t="shared" si="27"/>
        <v>0</v>
      </c>
    </row>
    <row r="210" spans="1:31" x14ac:dyDescent="0.25">
      <c r="A210" s="32"/>
      <c r="B210" s="31"/>
      <c r="C210" s="31"/>
      <c r="D210" s="31"/>
      <c r="E210" s="31"/>
      <c r="F210" s="31"/>
      <c r="G210" s="31"/>
      <c r="H210" s="31"/>
      <c r="I210" s="31"/>
      <c r="J210" s="31"/>
      <c r="K210" s="30"/>
      <c r="L210" s="30"/>
      <c r="M210" s="30"/>
      <c r="N210" s="30"/>
      <c r="O210" s="30"/>
      <c r="P210" s="30"/>
      <c r="Q210" s="30"/>
      <c r="R210" s="30"/>
      <c r="S210" s="30"/>
      <c r="T210" s="30"/>
      <c r="U210" s="30"/>
      <c r="V210" s="30"/>
      <c r="W210" s="33"/>
      <c r="X210" s="33"/>
      <c r="Y210" s="33"/>
      <c r="AC210" s="6">
        <f t="shared" si="25"/>
        <v>0</v>
      </c>
      <c r="AD210" s="6">
        <f t="shared" si="26"/>
        <v>0</v>
      </c>
      <c r="AE210" s="6">
        <f t="shared" si="27"/>
        <v>0</v>
      </c>
    </row>
    <row r="211" spans="1:31" x14ac:dyDescent="0.25">
      <c r="A211" s="32"/>
      <c r="B211" s="31"/>
      <c r="C211" s="31"/>
      <c r="D211" s="31"/>
      <c r="E211" s="31"/>
      <c r="F211" s="31"/>
      <c r="G211" s="31"/>
      <c r="H211" s="31"/>
      <c r="I211" s="31"/>
      <c r="J211" s="31"/>
      <c r="K211" s="30"/>
      <c r="L211" s="30"/>
      <c r="M211" s="30"/>
      <c r="N211" s="30"/>
      <c r="O211" s="30"/>
      <c r="P211" s="30"/>
      <c r="Q211" s="30"/>
      <c r="R211" s="30"/>
      <c r="S211" s="30"/>
      <c r="T211" s="30"/>
      <c r="U211" s="30"/>
      <c r="V211" s="30"/>
      <c r="W211" s="33"/>
      <c r="X211" s="33"/>
      <c r="Y211" s="33"/>
      <c r="AC211" s="6">
        <f t="shared" si="25"/>
        <v>0</v>
      </c>
      <c r="AD211" s="6">
        <f t="shared" si="26"/>
        <v>0</v>
      </c>
      <c r="AE211" s="6">
        <f t="shared" si="27"/>
        <v>0</v>
      </c>
    </row>
    <row r="212" spans="1:31" x14ac:dyDescent="0.25">
      <c r="A212" s="32"/>
      <c r="B212" s="31"/>
      <c r="C212" s="31"/>
      <c r="D212" s="31"/>
      <c r="E212" s="31"/>
      <c r="F212" s="31"/>
      <c r="G212" s="31"/>
      <c r="H212" s="31"/>
      <c r="I212" s="31"/>
      <c r="J212" s="31"/>
      <c r="K212" s="30"/>
      <c r="L212" s="30"/>
      <c r="M212" s="30"/>
      <c r="N212" s="30"/>
      <c r="O212" s="30"/>
      <c r="P212" s="30"/>
      <c r="Q212" s="30"/>
      <c r="R212" s="30"/>
      <c r="S212" s="30"/>
      <c r="T212" s="30"/>
      <c r="U212" s="30"/>
      <c r="V212" s="30"/>
      <c r="W212" s="33"/>
      <c r="X212" s="33"/>
      <c r="Y212" s="33"/>
      <c r="AC212" s="6">
        <f t="shared" si="25"/>
        <v>0</v>
      </c>
      <c r="AD212" s="6">
        <f t="shared" si="26"/>
        <v>0</v>
      </c>
      <c r="AE212" s="6">
        <f t="shared" si="27"/>
        <v>0</v>
      </c>
    </row>
    <row r="213" spans="1:31" x14ac:dyDescent="0.25">
      <c r="A213" s="32"/>
      <c r="B213" s="31"/>
      <c r="C213" s="31"/>
      <c r="D213" s="31"/>
      <c r="E213" s="31"/>
      <c r="F213" s="31"/>
      <c r="G213" s="31"/>
      <c r="H213" s="31"/>
      <c r="I213" s="31"/>
      <c r="J213" s="31"/>
      <c r="K213" s="30"/>
      <c r="L213" s="30"/>
      <c r="M213" s="30"/>
      <c r="N213" s="30"/>
      <c r="O213" s="30"/>
      <c r="P213" s="30"/>
      <c r="Q213" s="30"/>
      <c r="R213" s="30"/>
      <c r="S213" s="30"/>
      <c r="T213" s="30"/>
      <c r="U213" s="30"/>
      <c r="V213" s="30"/>
      <c r="W213" s="33"/>
      <c r="X213" s="33"/>
      <c r="Y213" s="33"/>
      <c r="AC213" s="6">
        <f t="shared" si="25"/>
        <v>0</v>
      </c>
      <c r="AD213" s="6">
        <f t="shared" si="26"/>
        <v>0</v>
      </c>
      <c r="AE213" s="6">
        <f t="shared" si="27"/>
        <v>0</v>
      </c>
    </row>
    <row r="214" spans="1:31" x14ac:dyDescent="0.25">
      <c r="A214" s="32"/>
      <c r="B214" s="31"/>
      <c r="C214" s="31"/>
      <c r="D214" s="31"/>
      <c r="E214" s="31"/>
      <c r="F214" s="31"/>
      <c r="G214" s="31"/>
      <c r="H214" s="31"/>
      <c r="I214" s="31"/>
      <c r="J214" s="31"/>
      <c r="K214" s="30"/>
      <c r="L214" s="30"/>
      <c r="M214" s="30"/>
      <c r="N214" s="30"/>
      <c r="O214" s="30"/>
      <c r="P214" s="30"/>
      <c r="Q214" s="30"/>
      <c r="R214" s="30"/>
      <c r="S214" s="30"/>
      <c r="T214" s="30"/>
      <c r="U214" s="30"/>
      <c r="V214" s="30"/>
      <c r="W214" s="33"/>
      <c r="X214" s="33"/>
      <c r="Y214" s="33"/>
      <c r="AC214" s="6">
        <f t="shared" si="25"/>
        <v>0</v>
      </c>
      <c r="AD214" s="6">
        <f t="shared" si="26"/>
        <v>0</v>
      </c>
      <c r="AE214" s="6">
        <f t="shared" si="27"/>
        <v>0</v>
      </c>
    </row>
    <row r="215" spans="1:31" x14ac:dyDescent="0.25">
      <c r="A215" s="32"/>
      <c r="B215" s="31"/>
      <c r="C215" s="31"/>
      <c r="D215" s="31"/>
      <c r="E215" s="31"/>
      <c r="F215" s="31"/>
      <c r="G215" s="31"/>
      <c r="H215" s="31"/>
      <c r="I215" s="31"/>
      <c r="J215" s="31"/>
      <c r="K215" s="30"/>
      <c r="L215" s="30"/>
      <c r="M215" s="30"/>
      <c r="N215" s="30"/>
      <c r="O215" s="30"/>
      <c r="P215" s="30"/>
      <c r="Q215" s="30"/>
      <c r="R215" s="30"/>
      <c r="S215" s="30"/>
      <c r="T215" s="30"/>
      <c r="U215" s="30"/>
      <c r="V215" s="30"/>
      <c r="W215" s="33"/>
      <c r="X215" s="33"/>
      <c r="Y215" s="33"/>
      <c r="AC215" s="6">
        <f t="shared" si="25"/>
        <v>0</v>
      </c>
      <c r="AD215" s="6">
        <f t="shared" si="26"/>
        <v>0</v>
      </c>
      <c r="AE215" s="6">
        <f t="shared" si="27"/>
        <v>0</v>
      </c>
    </row>
    <row r="216" spans="1:31" x14ac:dyDescent="0.25">
      <c r="A216" s="32"/>
      <c r="B216" s="31"/>
      <c r="C216" s="31"/>
      <c r="D216" s="31"/>
      <c r="E216" s="31"/>
      <c r="F216" s="31"/>
      <c r="G216" s="31"/>
      <c r="H216" s="31"/>
      <c r="I216" s="31"/>
      <c r="J216" s="31"/>
      <c r="K216" s="30"/>
      <c r="L216" s="30"/>
      <c r="M216" s="30"/>
      <c r="N216" s="30"/>
      <c r="O216" s="30"/>
      <c r="P216" s="30"/>
      <c r="Q216" s="30"/>
      <c r="R216" s="30"/>
      <c r="S216" s="30"/>
      <c r="T216" s="30"/>
      <c r="U216" s="30"/>
      <c r="V216" s="30"/>
      <c r="W216" s="33"/>
      <c r="X216" s="33"/>
      <c r="Y216" s="33"/>
      <c r="AC216" s="6">
        <f t="shared" si="25"/>
        <v>0</v>
      </c>
      <c r="AD216" s="6">
        <f t="shared" si="26"/>
        <v>0</v>
      </c>
      <c r="AE216" s="6">
        <f t="shared" si="27"/>
        <v>0</v>
      </c>
    </row>
    <row r="217" spans="1:31" x14ac:dyDescent="0.25">
      <c r="A217" s="32"/>
      <c r="B217" s="31"/>
      <c r="C217" s="31"/>
      <c r="D217" s="31"/>
      <c r="E217" s="31"/>
      <c r="F217" s="31"/>
      <c r="G217" s="31"/>
      <c r="H217" s="31"/>
      <c r="I217" s="31"/>
      <c r="J217" s="31"/>
      <c r="K217" s="30"/>
      <c r="L217" s="30"/>
      <c r="M217" s="30"/>
      <c r="N217" s="30"/>
      <c r="O217" s="30"/>
      <c r="P217" s="30"/>
      <c r="Q217" s="30"/>
      <c r="R217" s="30"/>
      <c r="S217" s="30"/>
      <c r="T217" s="30"/>
      <c r="U217" s="30"/>
      <c r="V217" s="30"/>
      <c r="W217" s="33"/>
      <c r="X217" s="33"/>
      <c r="Y217" s="33"/>
      <c r="AC217" s="6">
        <f t="shared" si="25"/>
        <v>0</v>
      </c>
      <c r="AD217" s="6">
        <f t="shared" si="26"/>
        <v>0</v>
      </c>
      <c r="AE217" s="6">
        <f t="shared" si="27"/>
        <v>0</v>
      </c>
    </row>
    <row r="218" spans="1:31" x14ac:dyDescent="0.25">
      <c r="A218" s="32"/>
      <c r="B218" s="31"/>
      <c r="C218" s="31"/>
      <c r="D218" s="31"/>
      <c r="E218" s="31"/>
      <c r="F218" s="31"/>
      <c r="G218" s="31"/>
      <c r="H218" s="31"/>
      <c r="I218" s="31"/>
      <c r="J218" s="31"/>
      <c r="K218" s="30"/>
      <c r="L218" s="30"/>
      <c r="M218" s="30"/>
      <c r="N218" s="30"/>
      <c r="O218" s="30"/>
      <c r="P218" s="30"/>
      <c r="Q218" s="30"/>
      <c r="R218" s="30"/>
      <c r="S218" s="30"/>
      <c r="T218" s="30"/>
      <c r="U218" s="30"/>
      <c r="V218" s="30"/>
      <c r="W218" s="33"/>
      <c r="X218" s="33"/>
      <c r="Y218" s="33"/>
      <c r="AC218" s="6">
        <f t="shared" si="25"/>
        <v>0</v>
      </c>
      <c r="AD218" s="6">
        <f t="shared" si="26"/>
        <v>0</v>
      </c>
      <c r="AE218" s="6">
        <f t="shared" si="27"/>
        <v>0</v>
      </c>
    </row>
    <row r="219" spans="1:31" x14ac:dyDescent="0.25">
      <c r="A219" s="32"/>
      <c r="B219" s="31"/>
      <c r="C219" s="31"/>
      <c r="D219" s="31"/>
      <c r="E219" s="31"/>
      <c r="F219" s="31"/>
      <c r="G219" s="31"/>
      <c r="H219" s="31"/>
      <c r="I219" s="31"/>
      <c r="J219" s="31"/>
      <c r="K219" s="30"/>
      <c r="L219" s="30"/>
      <c r="M219" s="30"/>
      <c r="N219" s="30"/>
      <c r="O219" s="30"/>
      <c r="P219" s="30"/>
      <c r="Q219" s="30"/>
      <c r="R219" s="30"/>
      <c r="S219" s="30"/>
      <c r="T219" s="30"/>
      <c r="U219" s="30"/>
      <c r="V219" s="30"/>
      <c r="W219" s="33"/>
      <c r="X219" s="33"/>
      <c r="Y219" s="33"/>
      <c r="AC219" s="6">
        <f t="shared" si="25"/>
        <v>0</v>
      </c>
      <c r="AD219" s="6">
        <f t="shared" si="26"/>
        <v>0</v>
      </c>
      <c r="AE219" s="6">
        <f t="shared" si="27"/>
        <v>0</v>
      </c>
    </row>
    <row r="220" spans="1:31" x14ac:dyDescent="0.25">
      <c r="A220" s="32"/>
      <c r="B220" s="31"/>
      <c r="C220" s="31"/>
      <c r="D220" s="31"/>
      <c r="E220" s="31"/>
      <c r="F220" s="31"/>
      <c r="G220" s="31"/>
      <c r="H220" s="31"/>
      <c r="I220" s="31"/>
      <c r="J220" s="31"/>
      <c r="K220" s="30"/>
      <c r="L220" s="30"/>
      <c r="M220" s="30"/>
      <c r="N220" s="30"/>
      <c r="O220" s="30"/>
      <c r="P220" s="30"/>
      <c r="Q220" s="30"/>
      <c r="R220" s="30"/>
      <c r="S220" s="30"/>
      <c r="T220" s="30"/>
      <c r="U220" s="30"/>
      <c r="V220" s="30"/>
      <c r="W220" s="33"/>
      <c r="X220" s="33"/>
      <c r="Y220" s="33"/>
      <c r="AC220" s="6">
        <f t="shared" si="25"/>
        <v>0</v>
      </c>
      <c r="AD220" s="6">
        <f t="shared" si="26"/>
        <v>0</v>
      </c>
      <c r="AE220" s="6">
        <f t="shared" si="27"/>
        <v>0</v>
      </c>
    </row>
    <row r="221" spans="1:31" x14ac:dyDescent="0.25">
      <c r="A221" s="32"/>
      <c r="B221" s="31"/>
      <c r="C221" s="31"/>
      <c r="D221" s="31"/>
      <c r="E221" s="31"/>
      <c r="F221" s="31"/>
      <c r="G221" s="31"/>
      <c r="H221" s="31"/>
      <c r="I221" s="31"/>
      <c r="J221" s="31"/>
      <c r="K221" s="30"/>
      <c r="L221" s="30"/>
      <c r="M221" s="30"/>
      <c r="N221" s="30"/>
      <c r="O221" s="30"/>
      <c r="P221" s="30"/>
      <c r="Q221" s="30"/>
      <c r="R221" s="30"/>
      <c r="S221" s="30"/>
      <c r="T221" s="30"/>
      <c r="U221" s="30"/>
      <c r="V221" s="30"/>
      <c r="W221" s="33"/>
      <c r="X221" s="33"/>
      <c r="Y221" s="33"/>
      <c r="AC221" s="6">
        <f t="shared" si="25"/>
        <v>0</v>
      </c>
      <c r="AD221" s="6">
        <f t="shared" si="26"/>
        <v>0</v>
      </c>
      <c r="AE221" s="6">
        <f t="shared" si="27"/>
        <v>0</v>
      </c>
    </row>
    <row r="222" spans="1:31" x14ac:dyDescent="0.25">
      <c r="A222" s="32"/>
      <c r="B222" s="31"/>
      <c r="C222" s="31"/>
      <c r="D222" s="31"/>
      <c r="E222" s="31"/>
      <c r="F222" s="31"/>
      <c r="G222" s="31"/>
      <c r="H222" s="31"/>
      <c r="I222" s="31"/>
      <c r="J222" s="31"/>
      <c r="K222" s="30"/>
      <c r="L222" s="30"/>
      <c r="M222" s="30"/>
      <c r="N222" s="30"/>
      <c r="O222" s="30"/>
      <c r="P222" s="30"/>
      <c r="Q222" s="30"/>
      <c r="R222" s="30"/>
      <c r="S222" s="30"/>
      <c r="T222" s="30"/>
      <c r="U222" s="30"/>
      <c r="V222" s="30"/>
      <c r="W222" s="33"/>
      <c r="X222" s="33"/>
      <c r="Y222" s="33"/>
      <c r="AC222" s="6">
        <f t="shared" si="25"/>
        <v>0</v>
      </c>
      <c r="AD222" s="6">
        <f t="shared" si="26"/>
        <v>0</v>
      </c>
      <c r="AE222" s="6">
        <f t="shared" si="27"/>
        <v>0</v>
      </c>
    </row>
    <row r="223" spans="1:31" x14ac:dyDescent="0.25">
      <c r="A223" s="32"/>
      <c r="B223" s="31"/>
      <c r="C223" s="31"/>
      <c r="D223" s="31"/>
      <c r="E223" s="31"/>
      <c r="F223" s="31"/>
      <c r="G223" s="31"/>
      <c r="H223" s="31"/>
      <c r="I223" s="31"/>
      <c r="J223" s="31"/>
      <c r="K223" s="30"/>
      <c r="L223" s="30"/>
      <c r="M223" s="30"/>
      <c r="N223" s="30"/>
      <c r="O223" s="30"/>
      <c r="P223" s="30"/>
      <c r="Q223" s="30"/>
      <c r="R223" s="30"/>
      <c r="S223" s="30"/>
      <c r="T223" s="30"/>
      <c r="U223" s="30"/>
      <c r="V223" s="30"/>
      <c r="W223" s="33"/>
      <c r="X223" s="33"/>
      <c r="Y223" s="33"/>
      <c r="AC223" s="6">
        <f t="shared" si="25"/>
        <v>0</v>
      </c>
      <c r="AD223" s="6">
        <f t="shared" si="26"/>
        <v>0</v>
      </c>
      <c r="AE223" s="6">
        <f t="shared" si="27"/>
        <v>0</v>
      </c>
    </row>
    <row r="224" spans="1:31" x14ac:dyDescent="0.25">
      <c r="A224" s="32"/>
      <c r="B224" s="31"/>
      <c r="C224" s="31"/>
      <c r="D224" s="31"/>
      <c r="E224" s="31"/>
      <c r="F224" s="31"/>
      <c r="G224" s="31"/>
      <c r="H224" s="31"/>
      <c r="I224" s="31"/>
      <c r="J224" s="31"/>
      <c r="K224" s="30"/>
      <c r="L224" s="30"/>
      <c r="M224" s="30"/>
      <c r="N224" s="30"/>
      <c r="O224" s="30"/>
      <c r="P224" s="30"/>
      <c r="Q224" s="30"/>
      <c r="R224" s="30"/>
      <c r="S224" s="30"/>
      <c r="T224" s="30"/>
      <c r="U224" s="30"/>
      <c r="V224" s="30"/>
      <c r="W224" s="33"/>
      <c r="X224" s="33"/>
      <c r="Y224" s="33"/>
      <c r="AC224" s="6">
        <f t="shared" si="25"/>
        <v>0</v>
      </c>
      <c r="AD224" s="6">
        <f t="shared" si="26"/>
        <v>0</v>
      </c>
      <c r="AE224" s="6">
        <f t="shared" si="27"/>
        <v>0</v>
      </c>
    </row>
    <row r="225" spans="1:31" x14ac:dyDescent="0.25">
      <c r="A225" s="32"/>
      <c r="B225" s="31"/>
      <c r="C225" s="31"/>
      <c r="D225" s="31"/>
      <c r="E225" s="31"/>
      <c r="F225" s="31"/>
      <c r="G225" s="31"/>
      <c r="H225" s="31"/>
      <c r="I225" s="31"/>
      <c r="J225" s="31"/>
      <c r="K225" s="30"/>
      <c r="L225" s="30"/>
      <c r="M225" s="30"/>
      <c r="N225" s="30"/>
      <c r="O225" s="30"/>
      <c r="P225" s="30"/>
      <c r="Q225" s="30"/>
      <c r="R225" s="30"/>
      <c r="S225" s="30"/>
      <c r="T225" s="30"/>
      <c r="U225" s="30"/>
      <c r="V225" s="30"/>
      <c r="W225" s="33"/>
      <c r="X225" s="33"/>
      <c r="Y225" s="33"/>
      <c r="AC225" s="6">
        <f t="shared" si="25"/>
        <v>0</v>
      </c>
      <c r="AD225" s="6">
        <f t="shared" si="26"/>
        <v>0</v>
      </c>
      <c r="AE225" s="6">
        <f t="shared" si="27"/>
        <v>0</v>
      </c>
    </row>
    <row r="226" spans="1:31" x14ac:dyDescent="0.25">
      <c r="A226" s="32"/>
      <c r="B226" s="31"/>
      <c r="C226" s="31"/>
      <c r="D226" s="31"/>
      <c r="E226" s="31"/>
      <c r="F226" s="31"/>
      <c r="G226" s="31"/>
      <c r="H226" s="31"/>
      <c r="I226" s="31"/>
      <c r="J226" s="31"/>
      <c r="K226" s="30"/>
      <c r="L226" s="30"/>
      <c r="M226" s="30"/>
      <c r="N226" s="30"/>
      <c r="O226" s="30"/>
      <c r="P226" s="30"/>
      <c r="Q226" s="30"/>
      <c r="R226" s="30"/>
      <c r="S226" s="30"/>
      <c r="T226" s="30"/>
      <c r="U226" s="30"/>
      <c r="V226" s="30"/>
      <c r="W226" s="33"/>
      <c r="X226" s="33"/>
      <c r="Y226" s="33"/>
      <c r="AC226" s="6">
        <f t="shared" si="25"/>
        <v>0</v>
      </c>
      <c r="AD226" s="6">
        <f t="shared" si="26"/>
        <v>0</v>
      </c>
      <c r="AE226" s="6">
        <f t="shared" si="27"/>
        <v>0</v>
      </c>
    </row>
    <row r="227" spans="1:31" x14ac:dyDescent="0.25">
      <c r="A227" s="32"/>
      <c r="B227" s="31"/>
      <c r="C227" s="31"/>
      <c r="D227" s="31"/>
      <c r="E227" s="31"/>
      <c r="F227" s="31"/>
      <c r="G227" s="31"/>
      <c r="H227" s="31"/>
      <c r="I227" s="31"/>
      <c r="J227" s="31"/>
      <c r="K227" s="30"/>
      <c r="L227" s="30"/>
      <c r="M227" s="30"/>
      <c r="N227" s="30"/>
      <c r="O227" s="30"/>
      <c r="P227" s="30"/>
      <c r="Q227" s="30"/>
      <c r="R227" s="30"/>
      <c r="S227" s="30"/>
      <c r="T227" s="30"/>
      <c r="U227" s="30"/>
      <c r="V227" s="30"/>
      <c r="W227" s="33"/>
      <c r="X227" s="33"/>
      <c r="Y227" s="33"/>
      <c r="AC227" s="6">
        <f t="shared" si="25"/>
        <v>0</v>
      </c>
      <c r="AD227" s="6">
        <f t="shared" si="26"/>
        <v>0</v>
      </c>
      <c r="AE227" s="6">
        <f t="shared" si="27"/>
        <v>0</v>
      </c>
    </row>
    <row r="228" spans="1:31" x14ac:dyDescent="0.25">
      <c r="A228" s="32"/>
      <c r="B228" s="31"/>
      <c r="C228" s="31"/>
      <c r="D228" s="31"/>
      <c r="E228" s="31"/>
      <c r="F228" s="31"/>
      <c r="G228" s="31"/>
      <c r="H228" s="31"/>
      <c r="I228" s="31"/>
      <c r="J228" s="31"/>
      <c r="K228" s="30"/>
      <c r="L228" s="30"/>
      <c r="M228" s="30"/>
      <c r="N228" s="30"/>
      <c r="O228" s="30"/>
      <c r="P228" s="30"/>
      <c r="Q228" s="30"/>
      <c r="R228" s="30"/>
      <c r="S228" s="30"/>
      <c r="T228" s="30"/>
      <c r="U228" s="30"/>
      <c r="V228" s="30"/>
      <c r="W228" s="33"/>
      <c r="X228" s="33"/>
      <c r="Y228" s="33"/>
      <c r="AC228" s="6">
        <f t="shared" si="25"/>
        <v>0</v>
      </c>
      <c r="AD228" s="6">
        <f t="shared" si="26"/>
        <v>0</v>
      </c>
      <c r="AE228" s="6">
        <f t="shared" si="27"/>
        <v>0</v>
      </c>
    </row>
    <row r="229" spans="1:31" x14ac:dyDescent="0.25">
      <c r="A229" s="32"/>
      <c r="B229" s="31"/>
      <c r="C229" s="31"/>
      <c r="D229" s="31"/>
      <c r="E229" s="31"/>
      <c r="F229" s="31"/>
      <c r="G229" s="31"/>
      <c r="H229" s="31"/>
      <c r="I229" s="31"/>
      <c r="J229" s="31"/>
      <c r="K229" s="30"/>
      <c r="L229" s="30"/>
      <c r="M229" s="30"/>
      <c r="N229" s="30"/>
      <c r="O229" s="30"/>
      <c r="P229" s="30"/>
      <c r="Q229" s="30"/>
      <c r="R229" s="30"/>
      <c r="S229" s="30"/>
      <c r="T229" s="30"/>
      <c r="U229" s="30"/>
      <c r="V229" s="30"/>
      <c r="W229" s="33"/>
      <c r="X229" s="33"/>
      <c r="Y229" s="33"/>
      <c r="AC229" s="6">
        <f t="shared" si="25"/>
        <v>0</v>
      </c>
      <c r="AD229" s="6">
        <f t="shared" si="26"/>
        <v>0</v>
      </c>
      <c r="AE229" s="6">
        <f t="shared" si="27"/>
        <v>0</v>
      </c>
    </row>
    <row r="230" spans="1:31" x14ac:dyDescent="0.25">
      <c r="A230" s="32"/>
      <c r="B230" s="31"/>
      <c r="C230" s="31"/>
      <c r="D230" s="31"/>
      <c r="E230" s="31"/>
      <c r="F230" s="31"/>
      <c r="G230" s="31"/>
      <c r="H230" s="31"/>
      <c r="I230" s="31"/>
      <c r="J230" s="31"/>
      <c r="K230" s="30"/>
      <c r="L230" s="30"/>
      <c r="M230" s="30"/>
      <c r="N230" s="30"/>
      <c r="O230" s="30"/>
      <c r="P230" s="30"/>
      <c r="Q230" s="30"/>
      <c r="R230" s="30"/>
      <c r="S230" s="30"/>
      <c r="T230" s="30"/>
      <c r="U230" s="30"/>
      <c r="V230" s="30"/>
      <c r="W230" s="33"/>
      <c r="X230" s="33"/>
      <c r="Y230" s="33"/>
      <c r="AC230" s="6">
        <f t="shared" si="25"/>
        <v>0</v>
      </c>
      <c r="AD230" s="6">
        <f t="shared" si="26"/>
        <v>0</v>
      </c>
      <c r="AE230" s="6">
        <f t="shared" si="27"/>
        <v>0</v>
      </c>
    </row>
    <row r="231" spans="1:31" x14ac:dyDescent="0.25">
      <c r="A231" s="32"/>
      <c r="B231" s="31"/>
      <c r="C231" s="31"/>
      <c r="D231" s="31"/>
      <c r="E231" s="31"/>
      <c r="F231" s="31"/>
      <c r="G231" s="31"/>
      <c r="H231" s="31"/>
      <c r="I231" s="31"/>
      <c r="J231" s="31"/>
      <c r="K231" s="30"/>
      <c r="L231" s="30"/>
      <c r="M231" s="30"/>
      <c r="N231" s="30"/>
      <c r="O231" s="30"/>
      <c r="P231" s="30"/>
      <c r="Q231" s="30"/>
      <c r="R231" s="30"/>
      <c r="S231" s="30"/>
      <c r="T231" s="30"/>
      <c r="U231" s="30"/>
      <c r="V231" s="30"/>
      <c r="W231" s="33"/>
      <c r="X231" s="33"/>
      <c r="Y231" s="33"/>
      <c r="AC231" s="6">
        <f t="shared" si="25"/>
        <v>0</v>
      </c>
      <c r="AD231" s="6">
        <f t="shared" si="26"/>
        <v>0</v>
      </c>
      <c r="AE231" s="6">
        <f t="shared" si="27"/>
        <v>0</v>
      </c>
    </row>
    <row r="232" spans="1:31" x14ac:dyDescent="0.25">
      <c r="A232" s="32"/>
      <c r="B232" s="31"/>
      <c r="C232" s="31"/>
      <c r="D232" s="31"/>
      <c r="E232" s="31"/>
      <c r="F232" s="31"/>
      <c r="G232" s="31"/>
      <c r="H232" s="31"/>
      <c r="I232" s="31"/>
      <c r="J232" s="31"/>
      <c r="K232" s="30"/>
      <c r="L232" s="30"/>
      <c r="M232" s="30"/>
      <c r="N232" s="30"/>
      <c r="O232" s="30"/>
      <c r="P232" s="30"/>
      <c r="Q232" s="30"/>
      <c r="R232" s="30"/>
      <c r="S232" s="30"/>
      <c r="T232" s="30"/>
      <c r="U232" s="30"/>
      <c r="V232" s="30"/>
      <c r="W232" s="33"/>
      <c r="X232" s="33"/>
      <c r="Y232" s="33"/>
      <c r="AC232" s="6">
        <f t="shared" si="25"/>
        <v>0</v>
      </c>
      <c r="AD232" s="6">
        <f t="shared" si="26"/>
        <v>0</v>
      </c>
      <c r="AE232" s="6">
        <f t="shared" si="27"/>
        <v>0</v>
      </c>
    </row>
    <row r="233" spans="1:31" x14ac:dyDescent="0.25">
      <c r="A233" s="32"/>
      <c r="B233" s="31"/>
      <c r="C233" s="31"/>
      <c r="D233" s="31"/>
      <c r="E233" s="31"/>
      <c r="F233" s="31"/>
      <c r="G233" s="31"/>
      <c r="H233" s="31"/>
      <c r="I233" s="31"/>
      <c r="J233" s="31"/>
      <c r="K233" s="30"/>
      <c r="L233" s="30"/>
      <c r="M233" s="30"/>
      <c r="N233" s="30"/>
      <c r="O233" s="30"/>
      <c r="P233" s="30"/>
      <c r="Q233" s="30"/>
      <c r="R233" s="30"/>
      <c r="S233" s="30"/>
      <c r="T233" s="30"/>
      <c r="U233" s="30"/>
      <c r="V233" s="30"/>
      <c r="W233" s="33"/>
      <c r="X233" s="33"/>
      <c r="Y233" s="33"/>
      <c r="AC233" s="6">
        <f t="shared" si="25"/>
        <v>0</v>
      </c>
      <c r="AD233" s="6">
        <f t="shared" si="26"/>
        <v>0</v>
      </c>
      <c r="AE233" s="6">
        <f t="shared" si="27"/>
        <v>0</v>
      </c>
    </row>
    <row r="234" spans="1:31" x14ac:dyDescent="0.25">
      <c r="A234" s="32"/>
      <c r="B234" s="31"/>
      <c r="C234" s="31"/>
      <c r="D234" s="31"/>
      <c r="E234" s="31"/>
      <c r="F234" s="31"/>
      <c r="G234" s="31"/>
      <c r="H234" s="31"/>
      <c r="I234" s="31"/>
      <c r="J234" s="31"/>
      <c r="K234" s="30"/>
      <c r="L234" s="30"/>
      <c r="M234" s="30"/>
      <c r="N234" s="30"/>
      <c r="O234" s="30"/>
      <c r="P234" s="30"/>
      <c r="Q234" s="30"/>
      <c r="R234" s="30"/>
      <c r="S234" s="30"/>
      <c r="T234" s="30"/>
      <c r="U234" s="30"/>
      <c r="V234" s="30"/>
      <c r="W234" s="33"/>
      <c r="X234" s="33"/>
      <c r="Y234" s="33"/>
      <c r="AC234" s="6">
        <f t="shared" si="25"/>
        <v>0</v>
      </c>
      <c r="AD234" s="6">
        <f t="shared" si="26"/>
        <v>0</v>
      </c>
      <c r="AE234" s="6">
        <f t="shared" si="27"/>
        <v>0</v>
      </c>
    </row>
    <row r="235" spans="1:31" x14ac:dyDescent="0.25">
      <c r="A235" s="32"/>
      <c r="B235" s="31"/>
      <c r="C235" s="31"/>
      <c r="D235" s="31"/>
      <c r="E235" s="31"/>
      <c r="F235" s="31"/>
      <c r="G235" s="31"/>
      <c r="H235" s="31"/>
      <c r="I235" s="31"/>
      <c r="J235" s="31"/>
      <c r="K235" s="30"/>
      <c r="L235" s="30"/>
      <c r="M235" s="30"/>
      <c r="N235" s="30"/>
      <c r="O235" s="30"/>
      <c r="P235" s="30"/>
      <c r="Q235" s="30"/>
      <c r="R235" s="30"/>
      <c r="S235" s="30"/>
      <c r="T235" s="30"/>
      <c r="U235" s="30"/>
      <c r="V235" s="30"/>
      <c r="W235" s="33"/>
      <c r="X235" s="33"/>
      <c r="Y235" s="33"/>
      <c r="AC235" s="6">
        <f t="shared" si="25"/>
        <v>0</v>
      </c>
      <c r="AD235" s="6">
        <f t="shared" si="26"/>
        <v>0</v>
      </c>
      <c r="AE235" s="6">
        <f t="shared" si="27"/>
        <v>0</v>
      </c>
    </row>
    <row r="236" spans="1:31" x14ac:dyDescent="0.25">
      <c r="A236" s="32"/>
      <c r="B236" s="31"/>
      <c r="C236" s="31"/>
      <c r="D236" s="31"/>
      <c r="E236" s="31"/>
      <c r="F236" s="31"/>
      <c r="G236" s="31"/>
      <c r="H236" s="31"/>
      <c r="I236" s="31"/>
      <c r="J236" s="31"/>
      <c r="K236" s="30"/>
      <c r="L236" s="30"/>
      <c r="M236" s="30"/>
      <c r="N236" s="30"/>
      <c r="O236" s="30"/>
      <c r="P236" s="30"/>
      <c r="Q236" s="30"/>
      <c r="R236" s="30"/>
      <c r="S236" s="30"/>
      <c r="T236" s="30"/>
      <c r="U236" s="30"/>
      <c r="V236" s="30"/>
      <c r="W236" s="33"/>
      <c r="X236" s="33"/>
      <c r="Y236" s="33"/>
      <c r="AC236" s="6">
        <f t="shared" si="25"/>
        <v>0</v>
      </c>
      <c r="AD236" s="6">
        <f t="shared" si="26"/>
        <v>0</v>
      </c>
      <c r="AE236" s="6">
        <f t="shared" si="27"/>
        <v>0</v>
      </c>
    </row>
    <row r="237" spans="1:31" x14ac:dyDescent="0.25">
      <c r="A237" s="32"/>
      <c r="B237" s="31"/>
      <c r="C237" s="31"/>
      <c r="D237" s="31"/>
      <c r="E237" s="31"/>
      <c r="F237" s="31"/>
      <c r="G237" s="31"/>
      <c r="H237" s="31"/>
      <c r="I237" s="31"/>
      <c r="J237" s="31"/>
      <c r="K237" s="30"/>
      <c r="L237" s="30"/>
      <c r="M237" s="30"/>
      <c r="N237" s="30"/>
      <c r="O237" s="30"/>
      <c r="P237" s="30"/>
      <c r="Q237" s="30"/>
      <c r="R237" s="30"/>
      <c r="S237" s="30"/>
      <c r="T237" s="30"/>
      <c r="U237" s="30"/>
      <c r="V237" s="30"/>
      <c r="W237" s="33"/>
      <c r="X237" s="33"/>
      <c r="Y237" s="33"/>
      <c r="AC237" s="6">
        <f t="shared" si="25"/>
        <v>0</v>
      </c>
      <c r="AD237" s="6">
        <f t="shared" si="26"/>
        <v>0</v>
      </c>
      <c r="AE237" s="6">
        <f t="shared" si="27"/>
        <v>0</v>
      </c>
    </row>
    <row r="238" spans="1:31" x14ac:dyDescent="0.25">
      <c r="A238" s="32"/>
      <c r="B238" s="31"/>
      <c r="C238" s="31"/>
      <c r="D238" s="31"/>
      <c r="E238" s="31"/>
      <c r="F238" s="31"/>
      <c r="G238" s="31"/>
      <c r="H238" s="31"/>
      <c r="I238" s="31"/>
      <c r="J238" s="31"/>
      <c r="K238" s="30"/>
      <c r="L238" s="30"/>
      <c r="M238" s="30"/>
      <c r="N238" s="30"/>
      <c r="O238" s="30"/>
      <c r="P238" s="30"/>
      <c r="Q238" s="30"/>
      <c r="R238" s="30"/>
      <c r="S238" s="30"/>
      <c r="T238" s="30"/>
      <c r="U238" s="30"/>
      <c r="V238" s="30"/>
      <c r="W238" s="33"/>
      <c r="X238" s="33"/>
      <c r="Y238" s="33"/>
      <c r="AC238" s="6">
        <f t="shared" si="25"/>
        <v>0</v>
      </c>
      <c r="AD238" s="6">
        <f t="shared" si="26"/>
        <v>0</v>
      </c>
      <c r="AE238" s="6">
        <f t="shared" si="27"/>
        <v>0</v>
      </c>
    </row>
    <row r="239" spans="1:31" x14ac:dyDescent="0.25">
      <c r="A239" s="32"/>
      <c r="B239" s="31"/>
      <c r="C239" s="31"/>
      <c r="D239" s="31"/>
      <c r="E239" s="31"/>
      <c r="F239" s="31"/>
      <c r="G239" s="31"/>
      <c r="H239" s="31"/>
      <c r="I239" s="31"/>
      <c r="J239" s="31"/>
      <c r="K239" s="30"/>
      <c r="L239" s="30"/>
      <c r="M239" s="30"/>
      <c r="N239" s="30"/>
      <c r="O239" s="30"/>
      <c r="P239" s="30"/>
      <c r="Q239" s="30"/>
      <c r="R239" s="30"/>
      <c r="S239" s="30"/>
      <c r="T239" s="30"/>
      <c r="U239" s="30"/>
      <c r="V239" s="30"/>
      <c r="W239" s="33"/>
      <c r="X239" s="33"/>
      <c r="Y239" s="33"/>
      <c r="AC239" s="6">
        <f t="shared" si="25"/>
        <v>0</v>
      </c>
      <c r="AD239" s="6">
        <f t="shared" si="26"/>
        <v>0</v>
      </c>
      <c r="AE239" s="6">
        <f t="shared" si="27"/>
        <v>0</v>
      </c>
    </row>
    <row r="240" spans="1:31" x14ac:dyDescent="0.25">
      <c r="A240" s="32"/>
      <c r="B240" s="31"/>
      <c r="C240" s="31"/>
      <c r="D240" s="31"/>
      <c r="E240" s="31"/>
      <c r="F240" s="31"/>
      <c r="G240" s="31"/>
      <c r="H240" s="31"/>
      <c r="I240" s="31"/>
      <c r="J240" s="31"/>
      <c r="K240" s="30"/>
      <c r="L240" s="30"/>
      <c r="M240" s="30"/>
      <c r="N240" s="30"/>
      <c r="O240" s="30"/>
      <c r="P240" s="30"/>
      <c r="Q240" s="30"/>
      <c r="R240" s="30"/>
      <c r="S240" s="30"/>
      <c r="T240" s="30"/>
      <c r="U240" s="30"/>
      <c r="V240" s="30"/>
      <c r="W240" s="33"/>
      <c r="X240" s="33"/>
      <c r="Y240" s="33"/>
      <c r="AC240" s="6">
        <f t="shared" si="25"/>
        <v>0</v>
      </c>
      <c r="AD240" s="6">
        <f t="shared" si="26"/>
        <v>0</v>
      </c>
      <c r="AE240" s="6">
        <f t="shared" si="27"/>
        <v>0</v>
      </c>
    </row>
    <row r="241" spans="1:31" x14ac:dyDescent="0.25">
      <c r="A241" s="32"/>
      <c r="B241" s="31"/>
      <c r="C241" s="31"/>
      <c r="D241" s="31"/>
      <c r="E241" s="31"/>
      <c r="F241" s="31"/>
      <c r="G241" s="31"/>
      <c r="H241" s="31"/>
      <c r="I241" s="31"/>
      <c r="J241" s="31"/>
      <c r="K241" s="30"/>
      <c r="L241" s="30"/>
      <c r="M241" s="30"/>
      <c r="N241" s="30"/>
      <c r="O241" s="30"/>
      <c r="P241" s="30"/>
      <c r="Q241" s="30"/>
      <c r="R241" s="30"/>
      <c r="S241" s="30"/>
      <c r="T241" s="30"/>
      <c r="U241" s="30"/>
      <c r="V241" s="30"/>
      <c r="W241" s="33"/>
      <c r="X241" s="33"/>
      <c r="Y241" s="33"/>
      <c r="AC241" s="6">
        <f t="shared" si="25"/>
        <v>0</v>
      </c>
      <c r="AD241" s="6">
        <f t="shared" si="26"/>
        <v>0</v>
      </c>
      <c r="AE241" s="6">
        <f t="shared" si="27"/>
        <v>0</v>
      </c>
    </row>
    <row r="242" spans="1:31" x14ac:dyDescent="0.25">
      <c r="A242" s="32"/>
      <c r="B242" s="31"/>
      <c r="C242" s="31"/>
      <c r="D242" s="31"/>
      <c r="E242" s="31"/>
      <c r="F242" s="31"/>
      <c r="G242" s="31"/>
      <c r="H242" s="31"/>
      <c r="I242" s="31"/>
      <c r="J242" s="31"/>
      <c r="K242" s="30"/>
      <c r="L242" s="30"/>
      <c r="M242" s="30"/>
      <c r="N242" s="30"/>
      <c r="O242" s="30"/>
      <c r="P242" s="30"/>
      <c r="Q242" s="30"/>
      <c r="R242" s="30"/>
      <c r="S242" s="30"/>
      <c r="T242" s="30"/>
      <c r="U242" s="30"/>
      <c r="V242" s="30"/>
      <c r="W242" s="33"/>
      <c r="X242" s="33"/>
      <c r="Y242" s="33"/>
      <c r="AC242" s="6">
        <f t="shared" si="25"/>
        <v>0</v>
      </c>
      <c r="AD242" s="6">
        <f t="shared" si="26"/>
        <v>0</v>
      </c>
      <c r="AE242" s="6">
        <f t="shared" si="27"/>
        <v>0</v>
      </c>
    </row>
    <row r="243" spans="1:31" x14ac:dyDescent="0.25">
      <c r="A243" s="32"/>
      <c r="B243" s="31"/>
      <c r="C243" s="31"/>
      <c r="D243" s="31"/>
      <c r="E243" s="31"/>
      <c r="F243" s="31"/>
      <c r="G243" s="31"/>
      <c r="H243" s="31"/>
      <c r="I243" s="31"/>
      <c r="J243" s="31"/>
      <c r="K243" s="30"/>
      <c r="L243" s="30"/>
      <c r="M243" s="30"/>
      <c r="N243" s="30"/>
      <c r="O243" s="30"/>
      <c r="P243" s="30"/>
      <c r="Q243" s="30"/>
      <c r="R243" s="30"/>
      <c r="S243" s="30"/>
      <c r="T243" s="30"/>
      <c r="U243" s="30"/>
      <c r="V243" s="30"/>
      <c r="W243" s="33"/>
      <c r="X243" s="33"/>
      <c r="Y243" s="33"/>
      <c r="AC243" s="6">
        <f t="shared" si="25"/>
        <v>0</v>
      </c>
      <c r="AD243" s="6">
        <f t="shared" si="26"/>
        <v>0</v>
      </c>
      <c r="AE243" s="6">
        <f t="shared" si="27"/>
        <v>0</v>
      </c>
    </row>
    <row r="244" spans="1:31" x14ac:dyDescent="0.25">
      <c r="A244" s="32"/>
      <c r="B244" s="31"/>
      <c r="C244" s="31"/>
      <c r="D244" s="31"/>
      <c r="E244" s="31"/>
      <c r="F244" s="31"/>
      <c r="G244" s="31"/>
      <c r="H244" s="31"/>
      <c r="I244" s="31"/>
      <c r="J244" s="31"/>
      <c r="K244" s="30"/>
      <c r="L244" s="30"/>
      <c r="M244" s="30"/>
      <c r="N244" s="30"/>
      <c r="O244" s="30"/>
      <c r="P244" s="30"/>
      <c r="Q244" s="30"/>
      <c r="R244" s="30"/>
      <c r="S244" s="30"/>
      <c r="T244" s="30"/>
      <c r="U244" s="30"/>
      <c r="V244" s="30"/>
      <c r="W244" s="33"/>
      <c r="X244" s="33"/>
      <c r="Y244" s="33"/>
      <c r="AC244" s="6">
        <f t="shared" si="25"/>
        <v>0</v>
      </c>
      <c r="AD244" s="6">
        <f t="shared" si="26"/>
        <v>0</v>
      </c>
      <c r="AE244" s="6">
        <f t="shared" si="27"/>
        <v>0</v>
      </c>
    </row>
    <row r="245" spans="1:31" x14ac:dyDescent="0.25">
      <c r="A245" s="32"/>
      <c r="B245" s="31"/>
      <c r="C245" s="31"/>
      <c r="D245" s="31"/>
      <c r="E245" s="31"/>
      <c r="F245" s="31"/>
      <c r="G245" s="31"/>
      <c r="H245" s="31"/>
      <c r="I245" s="31"/>
      <c r="J245" s="31"/>
      <c r="K245" s="30"/>
      <c r="L245" s="30"/>
      <c r="M245" s="30"/>
      <c r="N245" s="30"/>
      <c r="O245" s="30"/>
      <c r="P245" s="30"/>
      <c r="Q245" s="30"/>
      <c r="R245" s="30"/>
      <c r="S245" s="30"/>
      <c r="T245" s="30"/>
      <c r="U245" s="30"/>
      <c r="V245" s="30"/>
      <c r="W245" s="33"/>
      <c r="X245" s="33"/>
      <c r="Y245" s="33"/>
      <c r="AC245" s="6">
        <f t="shared" si="25"/>
        <v>0</v>
      </c>
      <c r="AD245" s="6">
        <f t="shared" si="26"/>
        <v>0</v>
      </c>
      <c r="AE245" s="6">
        <f t="shared" si="27"/>
        <v>0</v>
      </c>
    </row>
    <row r="246" spans="1:31" x14ac:dyDescent="0.25">
      <c r="A246" s="32"/>
      <c r="B246" s="31"/>
      <c r="C246" s="31"/>
      <c r="D246" s="31"/>
      <c r="E246" s="31"/>
      <c r="F246" s="31"/>
      <c r="G246" s="31"/>
      <c r="H246" s="31"/>
      <c r="I246" s="31"/>
      <c r="J246" s="31"/>
      <c r="K246" s="30"/>
      <c r="L246" s="30"/>
      <c r="M246" s="30"/>
      <c r="N246" s="30"/>
      <c r="O246" s="30"/>
      <c r="P246" s="30"/>
      <c r="Q246" s="30"/>
      <c r="R246" s="30"/>
      <c r="S246" s="30"/>
      <c r="T246" s="30"/>
      <c r="U246" s="30"/>
      <c r="V246" s="30"/>
      <c r="W246" s="33"/>
      <c r="X246" s="33"/>
      <c r="Y246" s="33"/>
      <c r="AC246" s="6">
        <f t="shared" si="25"/>
        <v>0</v>
      </c>
      <c r="AD246" s="6">
        <f t="shared" si="26"/>
        <v>0</v>
      </c>
      <c r="AE246" s="6">
        <f t="shared" si="27"/>
        <v>0</v>
      </c>
    </row>
    <row r="247" spans="1:31" x14ac:dyDescent="0.25">
      <c r="A247" s="32"/>
      <c r="B247" s="31"/>
      <c r="C247" s="31"/>
      <c r="D247" s="31"/>
      <c r="E247" s="31"/>
      <c r="F247" s="31"/>
      <c r="G247" s="31"/>
      <c r="H247" s="31"/>
      <c r="I247" s="31"/>
      <c r="J247" s="31"/>
      <c r="K247" s="30"/>
      <c r="L247" s="30"/>
      <c r="M247" s="30"/>
      <c r="N247" s="30"/>
      <c r="O247" s="30"/>
      <c r="P247" s="30"/>
      <c r="Q247" s="30"/>
      <c r="R247" s="30"/>
      <c r="S247" s="30"/>
      <c r="T247" s="30"/>
      <c r="U247" s="30"/>
      <c r="V247" s="30"/>
      <c r="W247" s="33"/>
      <c r="X247" s="33"/>
      <c r="Y247" s="33"/>
      <c r="AC247" s="6">
        <f t="shared" si="25"/>
        <v>0</v>
      </c>
      <c r="AD247" s="6">
        <f t="shared" si="26"/>
        <v>0</v>
      </c>
      <c r="AE247" s="6">
        <f t="shared" si="27"/>
        <v>0</v>
      </c>
    </row>
    <row r="248" spans="1:31" x14ac:dyDescent="0.25">
      <c r="A248" s="32"/>
      <c r="B248" s="31"/>
      <c r="C248" s="31"/>
      <c r="D248" s="31"/>
      <c r="E248" s="31"/>
      <c r="F248" s="31"/>
      <c r="G248" s="31"/>
      <c r="H248" s="31"/>
      <c r="I248" s="31"/>
      <c r="J248" s="31"/>
      <c r="K248" s="30"/>
      <c r="L248" s="30"/>
      <c r="M248" s="30"/>
      <c r="N248" s="30"/>
      <c r="O248" s="30"/>
      <c r="P248" s="30"/>
      <c r="Q248" s="30"/>
      <c r="R248" s="30"/>
      <c r="S248" s="30"/>
      <c r="T248" s="30"/>
      <c r="U248" s="30"/>
      <c r="V248" s="30"/>
      <c r="W248" s="33"/>
      <c r="X248" s="33"/>
      <c r="Y248" s="33"/>
      <c r="AC248" s="6">
        <f t="shared" si="25"/>
        <v>0</v>
      </c>
      <c r="AD248" s="6">
        <f t="shared" si="26"/>
        <v>0</v>
      </c>
      <c r="AE248" s="6">
        <f t="shared" si="27"/>
        <v>0</v>
      </c>
    </row>
    <row r="249" spans="1:31" x14ac:dyDescent="0.25">
      <c r="A249" s="32"/>
      <c r="B249" s="31"/>
      <c r="C249" s="31"/>
      <c r="D249" s="31"/>
      <c r="E249" s="31"/>
      <c r="F249" s="31"/>
      <c r="G249" s="31"/>
      <c r="H249" s="31"/>
      <c r="I249" s="31"/>
      <c r="J249" s="31"/>
      <c r="K249" s="30"/>
      <c r="L249" s="30"/>
      <c r="M249" s="30"/>
      <c r="N249" s="30"/>
      <c r="O249" s="30"/>
      <c r="P249" s="30"/>
      <c r="Q249" s="30"/>
      <c r="R249" s="30"/>
      <c r="S249" s="30"/>
      <c r="T249" s="30"/>
      <c r="U249" s="30"/>
      <c r="V249" s="30"/>
      <c r="W249" s="33"/>
      <c r="X249" s="33"/>
      <c r="Y249" s="33"/>
      <c r="AC249" s="6">
        <f t="shared" si="25"/>
        <v>0</v>
      </c>
      <c r="AD249" s="6">
        <f t="shared" si="26"/>
        <v>0</v>
      </c>
      <c r="AE249" s="6">
        <f t="shared" si="27"/>
        <v>0</v>
      </c>
    </row>
    <row r="250" spans="1:31" x14ac:dyDescent="0.25">
      <c r="A250" s="32"/>
      <c r="B250" s="31"/>
      <c r="C250" s="31"/>
      <c r="D250" s="31"/>
      <c r="E250" s="31"/>
      <c r="F250" s="31"/>
      <c r="G250" s="31"/>
      <c r="H250" s="31"/>
      <c r="I250" s="31"/>
      <c r="J250" s="31"/>
      <c r="K250" s="30"/>
      <c r="L250" s="30"/>
      <c r="M250" s="30"/>
      <c r="N250" s="30"/>
      <c r="O250" s="30"/>
      <c r="P250" s="30"/>
      <c r="Q250" s="30"/>
      <c r="R250" s="30"/>
      <c r="S250" s="30"/>
      <c r="T250" s="30"/>
      <c r="U250" s="30"/>
      <c r="V250" s="30"/>
      <c r="W250" s="33"/>
      <c r="X250" s="33"/>
      <c r="Y250" s="33"/>
      <c r="AC250" s="6">
        <f t="shared" si="25"/>
        <v>0</v>
      </c>
      <c r="AD250" s="6">
        <f t="shared" si="26"/>
        <v>0</v>
      </c>
      <c r="AE250" s="6">
        <f t="shared" si="27"/>
        <v>0</v>
      </c>
    </row>
    <row r="251" spans="1:31" x14ac:dyDescent="0.25">
      <c r="A251" s="32"/>
      <c r="B251" s="31"/>
      <c r="C251" s="31"/>
      <c r="D251" s="31"/>
      <c r="E251" s="31"/>
      <c r="F251" s="31"/>
      <c r="G251" s="31"/>
      <c r="H251" s="31"/>
      <c r="I251" s="31"/>
      <c r="J251" s="31"/>
      <c r="K251" s="30"/>
      <c r="L251" s="30"/>
      <c r="M251" s="30"/>
      <c r="N251" s="30"/>
      <c r="O251" s="30"/>
      <c r="P251" s="30"/>
      <c r="Q251" s="30"/>
      <c r="R251" s="30"/>
      <c r="S251" s="30"/>
      <c r="T251" s="30"/>
      <c r="U251" s="30"/>
      <c r="V251" s="30"/>
      <c r="W251" s="33"/>
      <c r="X251" s="33"/>
      <c r="Y251" s="33"/>
      <c r="AC251" s="6">
        <f t="shared" si="25"/>
        <v>0</v>
      </c>
      <c r="AD251" s="6">
        <f t="shared" si="26"/>
        <v>0</v>
      </c>
      <c r="AE251" s="6">
        <f t="shared" si="27"/>
        <v>0</v>
      </c>
    </row>
    <row r="252" spans="1:31" x14ac:dyDescent="0.25">
      <c r="A252" s="32"/>
      <c r="B252" s="31"/>
      <c r="C252" s="31"/>
      <c r="D252" s="31"/>
      <c r="E252" s="31"/>
      <c r="F252" s="31"/>
      <c r="G252" s="31"/>
      <c r="H252" s="31"/>
      <c r="I252" s="31"/>
      <c r="J252" s="31"/>
      <c r="K252" s="30"/>
      <c r="L252" s="30"/>
      <c r="M252" s="30"/>
      <c r="N252" s="30"/>
      <c r="O252" s="30"/>
      <c r="P252" s="30"/>
      <c r="Q252" s="30"/>
      <c r="R252" s="30"/>
      <c r="S252" s="30"/>
      <c r="T252" s="30"/>
      <c r="U252" s="30"/>
      <c r="V252" s="30"/>
      <c r="W252" s="33"/>
      <c r="X252" s="33"/>
      <c r="Y252" s="33"/>
      <c r="AC252" s="6">
        <f t="shared" si="25"/>
        <v>0</v>
      </c>
      <c r="AD252" s="6">
        <f t="shared" si="26"/>
        <v>0</v>
      </c>
      <c r="AE252" s="6">
        <f t="shared" si="27"/>
        <v>0</v>
      </c>
    </row>
    <row r="253" spans="1:31" x14ac:dyDescent="0.25">
      <c r="A253" s="32"/>
      <c r="B253" s="31"/>
      <c r="C253" s="31"/>
      <c r="D253" s="31"/>
      <c r="E253" s="31"/>
      <c r="F253" s="31"/>
      <c r="G253" s="31"/>
      <c r="H253" s="31"/>
      <c r="I253" s="31"/>
      <c r="J253" s="31"/>
      <c r="K253" s="30"/>
      <c r="L253" s="30"/>
      <c r="M253" s="30"/>
      <c r="N253" s="30"/>
      <c r="O253" s="30"/>
      <c r="P253" s="30"/>
      <c r="Q253" s="30"/>
      <c r="R253" s="30"/>
      <c r="S253" s="30"/>
      <c r="T253" s="30"/>
      <c r="U253" s="30"/>
      <c r="V253" s="30"/>
      <c r="W253" s="33"/>
      <c r="X253" s="33"/>
      <c r="Y253" s="33"/>
      <c r="AC253" s="6">
        <f t="shared" si="25"/>
        <v>0</v>
      </c>
      <c r="AD253" s="6">
        <f t="shared" si="26"/>
        <v>0</v>
      </c>
      <c r="AE253" s="6">
        <f t="shared" si="27"/>
        <v>0</v>
      </c>
    </row>
    <row r="254" spans="1:31" x14ac:dyDescent="0.25">
      <c r="A254" s="32"/>
      <c r="B254" s="31"/>
      <c r="C254" s="31"/>
      <c r="D254" s="31"/>
      <c r="E254" s="31"/>
      <c r="F254" s="31"/>
      <c r="G254" s="31"/>
      <c r="H254" s="31"/>
      <c r="I254" s="31"/>
      <c r="J254" s="31"/>
      <c r="K254" s="30"/>
      <c r="L254" s="30"/>
      <c r="M254" s="30"/>
      <c r="N254" s="30"/>
      <c r="O254" s="30"/>
      <c r="P254" s="30"/>
      <c r="Q254" s="30"/>
      <c r="R254" s="30"/>
      <c r="S254" s="30"/>
      <c r="T254" s="30"/>
      <c r="U254" s="30"/>
      <c r="V254" s="30"/>
      <c r="W254" s="33"/>
      <c r="X254" s="33"/>
      <c r="Y254" s="33"/>
      <c r="AC254" s="6">
        <f t="shared" si="25"/>
        <v>0</v>
      </c>
      <c r="AD254" s="6">
        <f t="shared" si="26"/>
        <v>0</v>
      </c>
      <c r="AE254" s="6">
        <f t="shared" si="27"/>
        <v>0</v>
      </c>
    </row>
    <row r="255" spans="1:31" x14ac:dyDescent="0.25">
      <c r="A255" s="32"/>
      <c r="B255" s="31"/>
      <c r="C255" s="31"/>
      <c r="D255" s="31"/>
      <c r="E255" s="31"/>
      <c r="F255" s="31"/>
      <c r="G255" s="31"/>
      <c r="H255" s="31"/>
      <c r="I255" s="31"/>
      <c r="J255" s="31"/>
      <c r="K255" s="30"/>
      <c r="L255" s="30"/>
      <c r="M255" s="30"/>
      <c r="N255" s="30"/>
      <c r="O255" s="30"/>
      <c r="P255" s="30"/>
      <c r="Q255" s="30"/>
      <c r="R255" s="30"/>
      <c r="S255" s="30"/>
      <c r="T255" s="30"/>
      <c r="U255" s="30"/>
      <c r="V255" s="30"/>
      <c r="W255" s="33"/>
      <c r="X255" s="33"/>
      <c r="Y255" s="33"/>
      <c r="AC255" s="6">
        <f t="shared" si="25"/>
        <v>0</v>
      </c>
      <c r="AD255" s="6">
        <f t="shared" si="26"/>
        <v>0</v>
      </c>
      <c r="AE255" s="6">
        <f t="shared" si="27"/>
        <v>0</v>
      </c>
    </row>
    <row r="256" spans="1:31" x14ac:dyDescent="0.25">
      <c r="A256" s="32"/>
      <c r="B256" s="31"/>
      <c r="C256" s="31"/>
      <c r="D256" s="31"/>
      <c r="E256" s="31"/>
      <c r="F256" s="31"/>
      <c r="G256" s="31"/>
      <c r="H256" s="31"/>
      <c r="I256" s="31"/>
      <c r="J256" s="31"/>
      <c r="K256" s="30"/>
      <c r="L256" s="30"/>
      <c r="M256" s="30"/>
      <c r="N256" s="30"/>
      <c r="O256" s="30"/>
      <c r="P256" s="30"/>
      <c r="Q256" s="30"/>
      <c r="R256" s="30"/>
      <c r="S256" s="30"/>
      <c r="T256" s="30"/>
      <c r="U256" s="30"/>
      <c r="V256" s="30"/>
      <c r="W256" s="33"/>
      <c r="X256" s="33"/>
      <c r="Y256" s="33"/>
      <c r="AC256" s="6">
        <f t="shared" si="25"/>
        <v>0</v>
      </c>
      <c r="AD256" s="6">
        <f t="shared" si="26"/>
        <v>0</v>
      </c>
      <c r="AE256" s="6">
        <f t="shared" si="27"/>
        <v>0</v>
      </c>
    </row>
    <row r="257" spans="1:31" x14ac:dyDescent="0.25">
      <c r="A257" s="32"/>
      <c r="B257" s="31"/>
      <c r="C257" s="31"/>
      <c r="D257" s="31"/>
      <c r="E257" s="31"/>
      <c r="F257" s="31"/>
      <c r="G257" s="31"/>
      <c r="H257" s="31"/>
      <c r="I257" s="31"/>
      <c r="J257" s="31"/>
      <c r="K257" s="30"/>
      <c r="L257" s="30"/>
      <c r="M257" s="30"/>
      <c r="N257" s="30"/>
      <c r="O257" s="30"/>
      <c r="P257" s="30"/>
      <c r="Q257" s="30"/>
      <c r="R257" s="30"/>
      <c r="S257" s="30"/>
      <c r="T257" s="30"/>
      <c r="U257" s="30"/>
      <c r="V257" s="30"/>
      <c r="W257" s="33"/>
      <c r="X257" s="33"/>
      <c r="Y257" s="33"/>
      <c r="AC257" s="6">
        <f t="shared" si="25"/>
        <v>0</v>
      </c>
      <c r="AD257" s="6">
        <f t="shared" si="26"/>
        <v>0</v>
      </c>
      <c r="AE257" s="6">
        <f t="shared" si="27"/>
        <v>0</v>
      </c>
    </row>
    <row r="258" spans="1:31" x14ac:dyDescent="0.25">
      <c r="A258" s="32"/>
      <c r="B258" s="31"/>
      <c r="C258" s="31"/>
      <c r="D258" s="31"/>
      <c r="E258" s="31"/>
      <c r="F258" s="31"/>
      <c r="G258" s="31"/>
      <c r="H258" s="31"/>
      <c r="I258" s="31"/>
      <c r="J258" s="31"/>
      <c r="K258" s="30"/>
      <c r="L258" s="30"/>
      <c r="M258" s="30"/>
      <c r="N258" s="30"/>
      <c r="O258" s="30"/>
      <c r="P258" s="30"/>
      <c r="Q258" s="30"/>
      <c r="R258" s="30"/>
      <c r="S258" s="30"/>
      <c r="T258" s="30"/>
      <c r="U258" s="30"/>
      <c r="V258" s="30"/>
      <c r="W258" s="33"/>
      <c r="X258" s="33"/>
      <c r="Y258" s="33"/>
      <c r="AC258" s="6">
        <f t="shared" si="25"/>
        <v>0</v>
      </c>
      <c r="AD258" s="6">
        <f t="shared" si="26"/>
        <v>0</v>
      </c>
      <c r="AE258" s="6">
        <f t="shared" si="27"/>
        <v>0</v>
      </c>
    </row>
    <row r="259" spans="1:31" x14ac:dyDescent="0.25">
      <c r="A259" s="32"/>
      <c r="B259" s="31"/>
      <c r="C259" s="31"/>
      <c r="D259" s="31"/>
      <c r="E259" s="31"/>
      <c r="F259" s="31"/>
      <c r="G259" s="31"/>
      <c r="H259" s="31"/>
      <c r="I259" s="31"/>
      <c r="J259" s="31"/>
      <c r="K259" s="30"/>
      <c r="L259" s="30"/>
      <c r="M259" s="30"/>
      <c r="N259" s="30"/>
      <c r="O259" s="30"/>
      <c r="P259" s="30"/>
      <c r="Q259" s="30"/>
      <c r="R259" s="30"/>
      <c r="S259" s="30"/>
      <c r="T259" s="30"/>
      <c r="U259" s="30"/>
      <c r="V259" s="30"/>
      <c r="W259" s="33"/>
      <c r="X259" s="33"/>
      <c r="Y259" s="33"/>
      <c r="AC259" s="6">
        <f t="shared" ref="AC259:AC322" si="28">SUMIF(AA:AA,AB259,X:X)</f>
        <v>0</v>
      </c>
      <c r="AD259" s="6">
        <f t="shared" ref="AD259:AD322" si="29">SUMIF(AA:AA,AB259,W:W)</f>
        <v>0</v>
      </c>
      <c r="AE259" s="6">
        <f t="shared" ref="AE259:AE322" si="30">SUMIF(AA:AA,AB259,Y:Y)</f>
        <v>0</v>
      </c>
    </row>
    <row r="260" spans="1:31" x14ac:dyDescent="0.25">
      <c r="A260" s="32"/>
      <c r="B260" s="31"/>
      <c r="C260" s="31"/>
      <c r="D260" s="31"/>
      <c r="E260" s="31"/>
      <c r="F260" s="31"/>
      <c r="G260" s="31"/>
      <c r="H260" s="31"/>
      <c r="I260" s="31"/>
      <c r="J260" s="31"/>
      <c r="K260" s="30"/>
      <c r="L260" s="30"/>
      <c r="M260" s="30"/>
      <c r="N260" s="30"/>
      <c r="O260" s="30"/>
      <c r="P260" s="30"/>
      <c r="Q260" s="30"/>
      <c r="R260" s="30"/>
      <c r="S260" s="30"/>
      <c r="T260" s="30"/>
      <c r="U260" s="30"/>
      <c r="V260" s="30"/>
      <c r="W260" s="33"/>
      <c r="X260" s="33"/>
      <c r="Y260" s="33"/>
      <c r="AC260" s="6">
        <f t="shared" si="28"/>
        <v>0</v>
      </c>
      <c r="AD260" s="6">
        <f t="shared" si="29"/>
        <v>0</v>
      </c>
      <c r="AE260" s="6">
        <f t="shared" si="30"/>
        <v>0</v>
      </c>
    </row>
    <row r="261" spans="1:31" x14ac:dyDescent="0.25">
      <c r="A261" s="32"/>
      <c r="B261" s="31"/>
      <c r="C261" s="31"/>
      <c r="D261" s="31"/>
      <c r="E261" s="31"/>
      <c r="F261" s="31"/>
      <c r="G261" s="31"/>
      <c r="H261" s="31"/>
      <c r="I261" s="31"/>
      <c r="J261" s="31"/>
      <c r="K261" s="30"/>
      <c r="L261" s="30"/>
      <c r="M261" s="30"/>
      <c r="N261" s="30"/>
      <c r="O261" s="30"/>
      <c r="P261" s="30"/>
      <c r="Q261" s="30"/>
      <c r="R261" s="30"/>
      <c r="S261" s="30"/>
      <c r="T261" s="30"/>
      <c r="U261" s="30"/>
      <c r="V261" s="30"/>
      <c r="W261" s="33"/>
      <c r="X261" s="33"/>
      <c r="Y261" s="33"/>
      <c r="AC261" s="6">
        <f t="shared" si="28"/>
        <v>0</v>
      </c>
      <c r="AD261" s="6">
        <f t="shared" si="29"/>
        <v>0</v>
      </c>
      <c r="AE261" s="6">
        <f t="shared" si="30"/>
        <v>0</v>
      </c>
    </row>
    <row r="262" spans="1:31" x14ac:dyDescent="0.25">
      <c r="A262" s="32"/>
      <c r="B262" s="31"/>
      <c r="C262" s="31"/>
      <c r="D262" s="31"/>
      <c r="E262" s="31"/>
      <c r="F262" s="31"/>
      <c r="G262" s="31"/>
      <c r="H262" s="31"/>
      <c r="I262" s="31"/>
      <c r="J262" s="31"/>
      <c r="K262" s="30"/>
      <c r="L262" s="30"/>
      <c r="M262" s="30"/>
      <c r="N262" s="30"/>
      <c r="O262" s="30"/>
      <c r="P262" s="30"/>
      <c r="Q262" s="30"/>
      <c r="R262" s="30"/>
      <c r="S262" s="30"/>
      <c r="T262" s="30"/>
      <c r="U262" s="30"/>
      <c r="V262" s="30"/>
      <c r="W262" s="33"/>
      <c r="X262" s="33"/>
      <c r="Y262" s="33"/>
      <c r="AC262" s="6">
        <f t="shared" si="28"/>
        <v>0</v>
      </c>
      <c r="AD262" s="6">
        <f t="shared" si="29"/>
        <v>0</v>
      </c>
      <c r="AE262" s="6">
        <f t="shared" si="30"/>
        <v>0</v>
      </c>
    </row>
    <row r="263" spans="1:31" x14ac:dyDescent="0.25">
      <c r="A263" s="32"/>
      <c r="B263" s="31"/>
      <c r="C263" s="31"/>
      <c r="D263" s="31"/>
      <c r="E263" s="31"/>
      <c r="F263" s="31"/>
      <c r="G263" s="31"/>
      <c r="H263" s="31"/>
      <c r="I263" s="31"/>
      <c r="J263" s="31"/>
      <c r="K263" s="30"/>
      <c r="L263" s="30"/>
      <c r="M263" s="30"/>
      <c r="N263" s="30"/>
      <c r="O263" s="30"/>
      <c r="P263" s="30"/>
      <c r="Q263" s="30"/>
      <c r="R263" s="30"/>
      <c r="S263" s="30"/>
      <c r="T263" s="30"/>
      <c r="U263" s="30"/>
      <c r="V263" s="30"/>
      <c r="W263" s="33"/>
      <c r="X263" s="33"/>
      <c r="Y263" s="33"/>
      <c r="AC263" s="6">
        <f t="shared" si="28"/>
        <v>0</v>
      </c>
      <c r="AD263" s="6">
        <f t="shared" si="29"/>
        <v>0</v>
      </c>
      <c r="AE263" s="6">
        <f t="shared" si="30"/>
        <v>0</v>
      </c>
    </row>
    <row r="264" spans="1:31" x14ac:dyDescent="0.25">
      <c r="A264" s="32"/>
      <c r="B264" s="31"/>
      <c r="C264" s="31"/>
      <c r="D264" s="31"/>
      <c r="E264" s="31"/>
      <c r="F264" s="31"/>
      <c r="G264" s="31"/>
      <c r="H264" s="31"/>
      <c r="I264" s="31"/>
      <c r="J264" s="31"/>
      <c r="K264" s="30"/>
      <c r="L264" s="30"/>
      <c r="M264" s="30"/>
      <c r="N264" s="30"/>
      <c r="O264" s="30"/>
      <c r="P264" s="30"/>
      <c r="Q264" s="30"/>
      <c r="R264" s="30"/>
      <c r="S264" s="30"/>
      <c r="T264" s="30"/>
      <c r="U264" s="30"/>
      <c r="V264" s="30"/>
      <c r="W264" s="33"/>
      <c r="X264" s="33"/>
      <c r="Y264" s="33"/>
      <c r="AC264" s="6">
        <f t="shared" si="28"/>
        <v>0</v>
      </c>
      <c r="AD264" s="6">
        <f t="shared" si="29"/>
        <v>0</v>
      </c>
      <c r="AE264" s="6">
        <f t="shared" si="30"/>
        <v>0</v>
      </c>
    </row>
    <row r="265" spans="1:31" x14ac:dyDescent="0.25">
      <c r="A265" s="32"/>
      <c r="B265" s="31"/>
      <c r="C265" s="31"/>
      <c r="D265" s="31"/>
      <c r="E265" s="31"/>
      <c r="F265" s="31"/>
      <c r="G265" s="31"/>
      <c r="H265" s="31"/>
      <c r="I265" s="31"/>
      <c r="J265" s="31"/>
      <c r="K265" s="30"/>
      <c r="L265" s="30"/>
      <c r="M265" s="30"/>
      <c r="N265" s="30"/>
      <c r="O265" s="30"/>
      <c r="P265" s="30"/>
      <c r="Q265" s="30"/>
      <c r="R265" s="30"/>
      <c r="S265" s="30"/>
      <c r="T265" s="30"/>
      <c r="U265" s="30"/>
      <c r="V265" s="30"/>
      <c r="W265" s="33"/>
      <c r="X265" s="33"/>
      <c r="Y265" s="33"/>
      <c r="AC265" s="6">
        <f t="shared" si="28"/>
        <v>0</v>
      </c>
      <c r="AD265" s="6">
        <f t="shared" si="29"/>
        <v>0</v>
      </c>
      <c r="AE265" s="6">
        <f t="shared" si="30"/>
        <v>0</v>
      </c>
    </row>
    <row r="266" spans="1:31" x14ac:dyDescent="0.25">
      <c r="A266" s="32"/>
      <c r="B266" s="31"/>
      <c r="C266" s="31"/>
      <c r="D266" s="31"/>
      <c r="E266" s="31"/>
      <c r="F266" s="31"/>
      <c r="G266" s="31"/>
      <c r="H266" s="31"/>
      <c r="I266" s="31"/>
      <c r="J266" s="31"/>
      <c r="K266" s="30"/>
      <c r="L266" s="30"/>
      <c r="M266" s="30"/>
      <c r="N266" s="30"/>
      <c r="O266" s="30"/>
      <c r="P266" s="30"/>
      <c r="Q266" s="30"/>
      <c r="R266" s="30"/>
      <c r="S266" s="30"/>
      <c r="T266" s="30"/>
      <c r="U266" s="30"/>
      <c r="V266" s="30"/>
      <c r="W266" s="33"/>
      <c r="X266" s="33"/>
      <c r="Y266" s="33"/>
      <c r="AC266" s="6">
        <f t="shared" si="28"/>
        <v>0</v>
      </c>
      <c r="AD266" s="6">
        <f t="shared" si="29"/>
        <v>0</v>
      </c>
      <c r="AE266" s="6">
        <f t="shared" si="30"/>
        <v>0</v>
      </c>
    </row>
    <row r="267" spans="1:31" x14ac:dyDescent="0.25">
      <c r="A267" s="32"/>
      <c r="B267" s="31"/>
      <c r="C267" s="31"/>
      <c r="D267" s="31"/>
      <c r="E267" s="31"/>
      <c r="F267" s="31"/>
      <c r="G267" s="31"/>
      <c r="H267" s="31"/>
      <c r="I267" s="31"/>
      <c r="J267" s="31"/>
      <c r="K267" s="30"/>
      <c r="L267" s="30"/>
      <c r="M267" s="30"/>
      <c r="N267" s="30"/>
      <c r="O267" s="30"/>
      <c r="P267" s="30"/>
      <c r="Q267" s="30"/>
      <c r="R267" s="30"/>
      <c r="S267" s="30"/>
      <c r="T267" s="30"/>
      <c r="U267" s="30"/>
      <c r="V267" s="30"/>
      <c r="W267" s="33"/>
      <c r="X267" s="33"/>
      <c r="Y267" s="33"/>
      <c r="AC267" s="6">
        <f t="shared" si="28"/>
        <v>0</v>
      </c>
      <c r="AD267" s="6">
        <f t="shared" si="29"/>
        <v>0</v>
      </c>
      <c r="AE267" s="6">
        <f t="shared" si="30"/>
        <v>0</v>
      </c>
    </row>
    <row r="268" spans="1:31" x14ac:dyDescent="0.25">
      <c r="A268" s="32"/>
      <c r="B268" s="31"/>
      <c r="C268" s="31"/>
      <c r="D268" s="31"/>
      <c r="E268" s="31"/>
      <c r="F268" s="31"/>
      <c r="G268" s="31"/>
      <c r="H268" s="31"/>
      <c r="I268" s="31"/>
      <c r="J268" s="31"/>
      <c r="K268" s="30"/>
      <c r="L268" s="30"/>
      <c r="M268" s="30"/>
      <c r="N268" s="30"/>
      <c r="O268" s="30"/>
      <c r="P268" s="30"/>
      <c r="Q268" s="30"/>
      <c r="R268" s="30"/>
      <c r="S268" s="30"/>
      <c r="T268" s="30"/>
      <c r="U268" s="30"/>
      <c r="V268" s="30"/>
      <c r="W268" s="33"/>
      <c r="X268" s="33"/>
      <c r="Y268" s="33"/>
      <c r="AC268" s="6">
        <f t="shared" si="28"/>
        <v>0</v>
      </c>
      <c r="AD268" s="6">
        <f t="shared" si="29"/>
        <v>0</v>
      </c>
      <c r="AE268" s="6">
        <f t="shared" si="30"/>
        <v>0</v>
      </c>
    </row>
    <row r="269" spans="1:31" x14ac:dyDescent="0.25">
      <c r="A269" s="32"/>
      <c r="B269" s="31"/>
      <c r="C269" s="31"/>
      <c r="D269" s="31"/>
      <c r="E269" s="31"/>
      <c r="F269" s="31"/>
      <c r="G269" s="31"/>
      <c r="H269" s="31"/>
      <c r="I269" s="31"/>
      <c r="J269" s="31"/>
      <c r="K269" s="30"/>
      <c r="L269" s="30"/>
      <c r="M269" s="30"/>
      <c r="N269" s="30"/>
      <c r="O269" s="30"/>
      <c r="P269" s="30"/>
      <c r="Q269" s="30"/>
      <c r="R269" s="30"/>
      <c r="S269" s="30"/>
      <c r="T269" s="30"/>
      <c r="U269" s="30"/>
      <c r="V269" s="30"/>
      <c r="W269" s="33"/>
      <c r="X269" s="33"/>
      <c r="Y269" s="33"/>
      <c r="AC269" s="6">
        <f t="shared" si="28"/>
        <v>0</v>
      </c>
      <c r="AD269" s="6">
        <f t="shared" si="29"/>
        <v>0</v>
      </c>
      <c r="AE269" s="6">
        <f t="shared" si="30"/>
        <v>0</v>
      </c>
    </row>
    <row r="270" spans="1:31" x14ac:dyDescent="0.25">
      <c r="A270" s="32"/>
      <c r="B270" s="31"/>
      <c r="C270" s="31"/>
      <c r="D270" s="31"/>
      <c r="E270" s="31"/>
      <c r="F270" s="31"/>
      <c r="G270" s="31"/>
      <c r="H270" s="31"/>
      <c r="I270" s="31"/>
      <c r="J270" s="31"/>
      <c r="K270" s="30"/>
      <c r="L270" s="30"/>
      <c r="M270" s="30"/>
      <c r="N270" s="30"/>
      <c r="O270" s="30"/>
      <c r="P270" s="30"/>
      <c r="Q270" s="30"/>
      <c r="R270" s="30"/>
      <c r="S270" s="30"/>
      <c r="T270" s="30"/>
      <c r="U270" s="30"/>
      <c r="V270" s="30"/>
      <c r="W270" s="33"/>
      <c r="X270" s="33"/>
      <c r="Y270" s="33"/>
      <c r="AC270" s="6">
        <f t="shared" si="28"/>
        <v>0</v>
      </c>
      <c r="AD270" s="6">
        <f t="shared" si="29"/>
        <v>0</v>
      </c>
      <c r="AE270" s="6">
        <f t="shared" si="30"/>
        <v>0</v>
      </c>
    </row>
    <row r="271" spans="1:31" x14ac:dyDescent="0.25">
      <c r="A271" s="32"/>
      <c r="B271" s="31"/>
      <c r="C271" s="31"/>
      <c r="D271" s="31"/>
      <c r="E271" s="31"/>
      <c r="F271" s="31"/>
      <c r="G271" s="31"/>
      <c r="H271" s="31"/>
      <c r="I271" s="31"/>
      <c r="J271" s="31"/>
      <c r="K271" s="30"/>
      <c r="L271" s="30"/>
      <c r="M271" s="30"/>
      <c r="N271" s="30"/>
      <c r="O271" s="30"/>
      <c r="P271" s="30"/>
      <c r="Q271" s="30"/>
      <c r="R271" s="30"/>
      <c r="S271" s="30"/>
      <c r="T271" s="30"/>
      <c r="U271" s="30"/>
      <c r="V271" s="30"/>
      <c r="W271" s="33"/>
      <c r="X271" s="33"/>
      <c r="Y271" s="33"/>
      <c r="AC271" s="6">
        <f t="shared" si="28"/>
        <v>0</v>
      </c>
      <c r="AD271" s="6">
        <f t="shared" si="29"/>
        <v>0</v>
      </c>
      <c r="AE271" s="6">
        <f t="shared" si="30"/>
        <v>0</v>
      </c>
    </row>
    <row r="272" spans="1:31" x14ac:dyDescent="0.25">
      <c r="A272" s="32"/>
      <c r="B272" s="31"/>
      <c r="C272" s="31"/>
      <c r="D272" s="31"/>
      <c r="E272" s="31"/>
      <c r="F272" s="31"/>
      <c r="G272" s="31"/>
      <c r="H272" s="31"/>
      <c r="I272" s="31"/>
      <c r="J272" s="31"/>
      <c r="K272" s="30"/>
      <c r="L272" s="30"/>
      <c r="M272" s="30"/>
      <c r="N272" s="30"/>
      <c r="O272" s="30"/>
      <c r="P272" s="30"/>
      <c r="Q272" s="30"/>
      <c r="R272" s="30"/>
      <c r="S272" s="30"/>
      <c r="T272" s="30"/>
      <c r="U272" s="30"/>
      <c r="V272" s="30"/>
      <c r="W272" s="33"/>
      <c r="X272" s="33"/>
      <c r="Y272" s="33"/>
      <c r="AC272" s="6">
        <f t="shared" si="28"/>
        <v>0</v>
      </c>
      <c r="AD272" s="6">
        <f t="shared" si="29"/>
        <v>0</v>
      </c>
      <c r="AE272" s="6">
        <f t="shared" si="30"/>
        <v>0</v>
      </c>
    </row>
    <row r="273" spans="1:31" x14ac:dyDescent="0.25">
      <c r="A273" s="32"/>
      <c r="B273" s="31"/>
      <c r="C273" s="31"/>
      <c r="D273" s="31"/>
      <c r="E273" s="31"/>
      <c r="F273" s="31"/>
      <c r="G273" s="31"/>
      <c r="H273" s="31"/>
      <c r="I273" s="31"/>
      <c r="J273" s="31"/>
      <c r="K273" s="30"/>
      <c r="L273" s="30"/>
      <c r="M273" s="30"/>
      <c r="N273" s="30"/>
      <c r="O273" s="30"/>
      <c r="P273" s="30"/>
      <c r="Q273" s="30"/>
      <c r="R273" s="30"/>
      <c r="S273" s="30"/>
      <c r="T273" s="30"/>
      <c r="U273" s="30"/>
      <c r="V273" s="30"/>
      <c r="W273" s="33"/>
      <c r="X273" s="33"/>
      <c r="Y273" s="33"/>
      <c r="AC273" s="6">
        <f t="shared" si="28"/>
        <v>0</v>
      </c>
      <c r="AD273" s="6">
        <f t="shared" si="29"/>
        <v>0</v>
      </c>
      <c r="AE273" s="6">
        <f t="shared" si="30"/>
        <v>0</v>
      </c>
    </row>
    <row r="274" spans="1:31" x14ac:dyDescent="0.25">
      <c r="A274" s="32"/>
      <c r="B274" s="31"/>
      <c r="C274" s="31"/>
      <c r="D274" s="31"/>
      <c r="E274" s="31"/>
      <c r="F274" s="31"/>
      <c r="G274" s="31"/>
      <c r="H274" s="31"/>
      <c r="I274" s="31"/>
      <c r="J274" s="31"/>
      <c r="K274" s="30"/>
      <c r="L274" s="30"/>
      <c r="M274" s="30"/>
      <c r="N274" s="30"/>
      <c r="O274" s="30"/>
      <c r="P274" s="30"/>
      <c r="Q274" s="30"/>
      <c r="R274" s="30"/>
      <c r="S274" s="30"/>
      <c r="T274" s="30"/>
      <c r="U274" s="30"/>
      <c r="V274" s="30"/>
      <c r="W274" s="33"/>
      <c r="X274" s="33"/>
      <c r="Y274" s="33"/>
      <c r="AC274" s="6">
        <f t="shared" si="28"/>
        <v>0</v>
      </c>
      <c r="AD274" s="6">
        <f t="shared" si="29"/>
        <v>0</v>
      </c>
      <c r="AE274" s="6">
        <f t="shared" si="30"/>
        <v>0</v>
      </c>
    </row>
    <row r="275" spans="1:31" x14ac:dyDescent="0.25">
      <c r="A275" s="32"/>
      <c r="B275" s="31"/>
      <c r="C275" s="31"/>
      <c r="D275" s="31"/>
      <c r="E275" s="31"/>
      <c r="F275" s="31"/>
      <c r="G275" s="31"/>
      <c r="H275" s="31"/>
      <c r="I275" s="31"/>
      <c r="J275" s="31"/>
      <c r="K275" s="30"/>
      <c r="L275" s="30"/>
      <c r="M275" s="30"/>
      <c r="N275" s="30"/>
      <c r="O275" s="30"/>
      <c r="P275" s="30"/>
      <c r="Q275" s="30"/>
      <c r="R275" s="30"/>
      <c r="S275" s="30"/>
      <c r="T275" s="30"/>
      <c r="U275" s="30"/>
      <c r="V275" s="30"/>
      <c r="W275" s="33"/>
      <c r="X275" s="33"/>
      <c r="Y275" s="33"/>
      <c r="AC275" s="6">
        <f t="shared" si="28"/>
        <v>0</v>
      </c>
      <c r="AD275" s="6">
        <f t="shared" si="29"/>
        <v>0</v>
      </c>
      <c r="AE275" s="6">
        <f t="shared" si="30"/>
        <v>0</v>
      </c>
    </row>
    <row r="276" spans="1:31" x14ac:dyDescent="0.25">
      <c r="A276" s="32"/>
      <c r="B276" s="31"/>
      <c r="C276" s="31"/>
      <c r="D276" s="31"/>
      <c r="E276" s="31"/>
      <c r="F276" s="31"/>
      <c r="G276" s="31"/>
      <c r="H276" s="31"/>
      <c r="I276" s="31"/>
      <c r="J276" s="31"/>
      <c r="K276" s="30"/>
      <c r="L276" s="30"/>
      <c r="M276" s="30"/>
      <c r="N276" s="30"/>
      <c r="O276" s="30"/>
      <c r="P276" s="30"/>
      <c r="Q276" s="30"/>
      <c r="R276" s="30"/>
      <c r="S276" s="30"/>
      <c r="T276" s="30"/>
      <c r="U276" s="30"/>
      <c r="V276" s="30"/>
      <c r="W276" s="33"/>
      <c r="X276" s="33"/>
      <c r="Y276" s="33"/>
      <c r="AC276" s="6">
        <f t="shared" si="28"/>
        <v>0</v>
      </c>
      <c r="AD276" s="6">
        <f t="shared" si="29"/>
        <v>0</v>
      </c>
      <c r="AE276" s="6">
        <f t="shared" si="30"/>
        <v>0</v>
      </c>
    </row>
    <row r="277" spans="1:31" x14ac:dyDescent="0.25">
      <c r="A277" s="32"/>
      <c r="B277" s="31"/>
      <c r="C277" s="31"/>
      <c r="D277" s="31"/>
      <c r="E277" s="31"/>
      <c r="F277" s="31"/>
      <c r="G277" s="31"/>
      <c r="H277" s="31"/>
      <c r="I277" s="31"/>
      <c r="J277" s="31"/>
      <c r="K277" s="30"/>
      <c r="L277" s="30"/>
      <c r="M277" s="30"/>
      <c r="N277" s="30"/>
      <c r="O277" s="30"/>
      <c r="P277" s="30"/>
      <c r="Q277" s="30"/>
      <c r="R277" s="30"/>
      <c r="S277" s="30"/>
      <c r="T277" s="30"/>
      <c r="U277" s="30"/>
      <c r="V277" s="30"/>
      <c r="W277" s="33"/>
      <c r="X277" s="33"/>
      <c r="Y277" s="33"/>
      <c r="AC277" s="6">
        <f t="shared" si="28"/>
        <v>0</v>
      </c>
      <c r="AD277" s="6">
        <f t="shared" si="29"/>
        <v>0</v>
      </c>
      <c r="AE277" s="6">
        <f t="shared" si="30"/>
        <v>0</v>
      </c>
    </row>
    <row r="278" spans="1:31" x14ac:dyDescent="0.25">
      <c r="A278" s="32"/>
      <c r="B278" s="31"/>
      <c r="C278" s="31"/>
      <c r="D278" s="31"/>
      <c r="E278" s="31"/>
      <c r="F278" s="31"/>
      <c r="G278" s="31"/>
      <c r="H278" s="31"/>
      <c r="I278" s="31"/>
      <c r="J278" s="31"/>
      <c r="K278" s="30"/>
      <c r="L278" s="30"/>
      <c r="M278" s="30"/>
      <c r="N278" s="30"/>
      <c r="O278" s="30"/>
      <c r="P278" s="30"/>
      <c r="Q278" s="30"/>
      <c r="R278" s="30"/>
      <c r="S278" s="30"/>
      <c r="T278" s="30"/>
      <c r="U278" s="30"/>
      <c r="V278" s="30"/>
      <c r="W278" s="33"/>
      <c r="X278" s="33"/>
      <c r="Y278" s="33"/>
      <c r="AC278" s="6">
        <f t="shared" si="28"/>
        <v>0</v>
      </c>
      <c r="AD278" s="6">
        <f t="shared" si="29"/>
        <v>0</v>
      </c>
      <c r="AE278" s="6">
        <f t="shared" si="30"/>
        <v>0</v>
      </c>
    </row>
    <row r="279" spans="1:31" x14ac:dyDescent="0.25">
      <c r="A279" s="32"/>
      <c r="B279" s="31"/>
      <c r="C279" s="31"/>
      <c r="D279" s="31"/>
      <c r="E279" s="31"/>
      <c r="F279" s="31"/>
      <c r="G279" s="31"/>
      <c r="H279" s="31"/>
      <c r="I279" s="31"/>
      <c r="J279" s="31"/>
      <c r="K279" s="30"/>
      <c r="L279" s="30"/>
      <c r="M279" s="30"/>
      <c r="N279" s="30"/>
      <c r="O279" s="30"/>
      <c r="P279" s="30"/>
      <c r="Q279" s="30"/>
      <c r="R279" s="30"/>
      <c r="S279" s="30"/>
      <c r="T279" s="30"/>
      <c r="U279" s="30"/>
      <c r="V279" s="30"/>
      <c r="W279" s="33"/>
      <c r="X279" s="33"/>
      <c r="Y279" s="33"/>
      <c r="AC279" s="6">
        <f t="shared" si="28"/>
        <v>0</v>
      </c>
      <c r="AD279" s="6">
        <f t="shared" si="29"/>
        <v>0</v>
      </c>
      <c r="AE279" s="6">
        <f t="shared" si="30"/>
        <v>0</v>
      </c>
    </row>
    <row r="280" spans="1:31" x14ac:dyDescent="0.25">
      <c r="A280" s="32"/>
      <c r="B280" s="31"/>
      <c r="C280" s="31"/>
      <c r="D280" s="31"/>
      <c r="E280" s="31"/>
      <c r="F280" s="31"/>
      <c r="G280" s="31"/>
      <c r="H280" s="31"/>
      <c r="I280" s="31"/>
      <c r="J280" s="31"/>
      <c r="K280" s="30"/>
      <c r="L280" s="30"/>
      <c r="M280" s="30"/>
      <c r="N280" s="30"/>
      <c r="O280" s="30"/>
      <c r="P280" s="30"/>
      <c r="Q280" s="30"/>
      <c r="R280" s="30"/>
      <c r="S280" s="30"/>
      <c r="T280" s="30"/>
      <c r="U280" s="30"/>
      <c r="V280" s="30"/>
      <c r="W280" s="33"/>
      <c r="X280" s="33"/>
      <c r="Y280" s="33"/>
      <c r="AC280" s="6">
        <f t="shared" si="28"/>
        <v>0</v>
      </c>
      <c r="AD280" s="6">
        <f t="shared" si="29"/>
        <v>0</v>
      </c>
      <c r="AE280" s="6">
        <f t="shared" si="30"/>
        <v>0</v>
      </c>
    </row>
    <row r="281" spans="1:31" x14ac:dyDescent="0.25">
      <c r="A281" s="32"/>
      <c r="B281" s="31"/>
      <c r="C281" s="31"/>
      <c r="D281" s="31"/>
      <c r="E281" s="31"/>
      <c r="F281" s="31"/>
      <c r="G281" s="31"/>
      <c r="H281" s="31"/>
      <c r="I281" s="31"/>
      <c r="J281" s="31"/>
      <c r="K281" s="30"/>
      <c r="L281" s="30"/>
      <c r="M281" s="30"/>
      <c r="N281" s="30"/>
      <c r="O281" s="30"/>
      <c r="P281" s="30"/>
      <c r="Q281" s="30"/>
      <c r="R281" s="30"/>
      <c r="S281" s="30"/>
      <c r="T281" s="30"/>
      <c r="U281" s="30"/>
      <c r="V281" s="30"/>
      <c r="W281" s="33"/>
      <c r="X281" s="33"/>
      <c r="Y281" s="33"/>
      <c r="AC281" s="6">
        <f t="shared" si="28"/>
        <v>0</v>
      </c>
      <c r="AD281" s="6">
        <f t="shared" si="29"/>
        <v>0</v>
      </c>
      <c r="AE281" s="6">
        <f t="shared" si="30"/>
        <v>0</v>
      </c>
    </row>
    <row r="282" spans="1:31" x14ac:dyDescent="0.25">
      <c r="A282" s="32"/>
      <c r="B282" s="31"/>
      <c r="C282" s="31"/>
      <c r="D282" s="31"/>
      <c r="E282" s="31"/>
      <c r="F282" s="31"/>
      <c r="G282" s="31"/>
      <c r="H282" s="31"/>
      <c r="I282" s="31"/>
      <c r="J282" s="31"/>
      <c r="K282" s="30"/>
      <c r="L282" s="30"/>
      <c r="M282" s="30"/>
      <c r="N282" s="30"/>
      <c r="O282" s="30"/>
      <c r="P282" s="30"/>
      <c r="Q282" s="30"/>
      <c r="R282" s="30"/>
      <c r="S282" s="30"/>
      <c r="T282" s="30"/>
      <c r="U282" s="30"/>
      <c r="V282" s="30"/>
      <c r="W282" s="33"/>
      <c r="X282" s="33"/>
      <c r="Y282" s="33"/>
      <c r="AC282" s="6">
        <f t="shared" si="28"/>
        <v>0</v>
      </c>
      <c r="AD282" s="6">
        <f t="shared" si="29"/>
        <v>0</v>
      </c>
      <c r="AE282" s="6">
        <f t="shared" si="30"/>
        <v>0</v>
      </c>
    </row>
    <row r="283" spans="1:31" x14ac:dyDescent="0.25">
      <c r="A283" s="32"/>
      <c r="B283" s="31"/>
      <c r="C283" s="31"/>
      <c r="D283" s="31"/>
      <c r="E283" s="31"/>
      <c r="F283" s="31"/>
      <c r="G283" s="31"/>
      <c r="H283" s="31"/>
      <c r="I283" s="31"/>
      <c r="J283" s="31"/>
      <c r="K283" s="30"/>
      <c r="L283" s="30"/>
      <c r="M283" s="30"/>
      <c r="N283" s="30"/>
      <c r="O283" s="30"/>
      <c r="P283" s="30"/>
      <c r="Q283" s="30"/>
      <c r="R283" s="30"/>
      <c r="S283" s="30"/>
      <c r="T283" s="30"/>
      <c r="U283" s="30"/>
      <c r="V283" s="30"/>
      <c r="W283" s="33"/>
      <c r="X283" s="33"/>
      <c r="Y283" s="33"/>
      <c r="AC283" s="6">
        <f t="shared" si="28"/>
        <v>0</v>
      </c>
      <c r="AD283" s="6">
        <f t="shared" si="29"/>
        <v>0</v>
      </c>
      <c r="AE283" s="6">
        <f t="shared" si="30"/>
        <v>0</v>
      </c>
    </row>
    <row r="284" spans="1:31" x14ac:dyDescent="0.25">
      <c r="A284" s="32"/>
      <c r="B284" s="31"/>
      <c r="C284" s="31"/>
      <c r="D284" s="31"/>
      <c r="E284" s="31"/>
      <c r="F284" s="31"/>
      <c r="G284" s="31"/>
      <c r="H284" s="31"/>
      <c r="I284" s="31"/>
      <c r="J284" s="31"/>
      <c r="K284" s="30"/>
      <c r="L284" s="30"/>
      <c r="M284" s="30"/>
      <c r="N284" s="30"/>
      <c r="O284" s="30"/>
      <c r="P284" s="30"/>
      <c r="Q284" s="30"/>
      <c r="R284" s="30"/>
      <c r="S284" s="30"/>
      <c r="T284" s="30"/>
      <c r="U284" s="30"/>
      <c r="V284" s="30"/>
      <c r="W284" s="33"/>
      <c r="X284" s="33"/>
      <c r="Y284" s="33"/>
      <c r="AC284" s="6">
        <f t="shared" si="28"/>
        <v>0</v>
      </c>
      <c r="AD284" s="6">
        <f t="shared" si="29"/>
        <v>0</v>
      </c>
      <c r="AE284" s="6">
        <f t="shared" si="30"/>
        <v>0</v>
      </c>
    </row>
    <row r="285" spans="1:31" x14ac:dyDescent="0.25">
      <c r="A285" s="32"/>
      <c r="B285" s="31"/>
      <c r="C285" s="31"/>
      <c r="D285" s="31"/>
      <c r="E285" s="31"/>
      <c r="F285" s="31"/>
      <c r="G285" s="31"/>
      <c r="H285" s="31"/>
      <c r="I285" s="31"/>
      <c r="J285" s="31"/>
      <c r="K285" s="30"/>
      <c r="L285" s="30"/>
      <c r="M285" s="30"/>
      <c r="N285" s="30"/>
      <c r="O285" s="30"/>
      <c r="P285" s="30"/>
      <c r="Q285" s="30"/>
      <c r="R285" s="30"/>
      <c r="S285" s="30"/>
      <c r="T285" s="30"/>
      <c r="U285" s="30"/>
      <c r="V285" s="30"/>
      <c r="W285" s="33"/>
      <c r="X285" s="33"/>
      <c r="Y285" s="33"/>
      <c r="AC285" s="6">
        <f t="shared" si="28"/>
        <v>0</v>
      </c>
      <c r="AD285" s="6">
        <f t="shared" si="29"/>
        <v>0</v>
      </c>
      <c r="AE285" s="6">
        <f t="shared" si="30"/>
        <v>0</v>
      </c>
    </row>
    <row r="286" spans="1:31" x14ac:dyDescent="0.25">
      <c r="A286" s="32"/>
      <c r="B286" s="31"/>
      <c r="C286" s="31"/>
      <c r="D286" s="31"/>
      <c r="E286" s="31"/>
      <c r="F286" s="31"/>
      <c r="G286" s="31"/>
      <c r="H286" s="31"/>
      <c r="I286" s="31"/>
      <c r="J286" s="31"/>
      <c r="K286" s="30"/>
      <c r="L286" s="30"/>
      <c r="M286" s="30"/>
      <c r="N286" s="30"/>
      <c r="O286" s="30"/>
      <c r="P286" s="30"/>
      <c r="Q286" s="30"/>
      <c r="R286" s="30"/>
      <c r="S286" s="30"/>
      <c r="T286" s="30"/>
      <c r="U286" s="30"/>
      <c r="V286" s="30"/>
      <c r="W286" s="33"/>
      <c r="X286" s="33"/>
      <c r="Y286" s="33"/>
      <c r="AC286" s="6">
        <f t="shared" si="28"/>
        <v>0</v>
      </c>
      <c r="AD286" s="6">
        <f t="shared" si="29"/>
        <v>0</v>
      </c>
      <c r="AE286" s="6">
        <f t="shared" si="30"/>
        <v>0</v>
      </c>
    </row>
    <row r="287" spans="1:31" x14ac:dyDescent="0.25">
      <c r="A287" s="32"/>
      <c r="B287" s="31"/>
      <c r="C287" s="31"/>
      <c r="D287" s="31"/>
      <c r="E287" s="31"/>
      <c r="F287" s="31"/>
      <c r="G287" s="31"/>
      <c r="H287" s="31"/>
      <c r="I287" s="31"/>
      <c r="J287" s="31"/>
      <c r="K287" s="30"/>
      <c r="L287" s="30"/>
      <c r="M287" s="30"/>
      <c r="N287" s="30"/>
      <c r="O287" s="30"/>
      <c r="P287" s="30"/>
      <c r="Q287" s="30"/>
      <c r="R287" s="30"/>
      <c r="S287" s="30"/>
      <c r="T287" s="30"/>
      <c r="U287" s="30"/>
      <c r="V287" s="30"/>
      <c r="W287" s="33"/>
      <c r="X287" s="33"/>
      <c r="Y287" s="33"/>
      <c r="AC287" s="6">
        <f t="shared" si="28"/>
        <v>0</v>
      </c>
      <c r="AD287" s="6">
        <f t="shared" si="29"/>
        <v>0</v>
      </c>
      <c r="AE287" s="6">
        <f t="shared" si="30"/>
        <v>0</v>
      </c>
    </row>
    <row r="288" spans="1:31" x14ac:dyDescent="0.25">
      <c r="A288" s="32"/>
      <c r="B288" s="31"/>
      <c r="C288" s="31"/>
      <c r="D288" s="31"/>
      <c r="E288" s="31"/>
      <c r="F288" s="31"/>
      <c r="G288" s="31"/>
      <c r="H288" s="31"/>
      <c r="I288" s="31"/>
      <c r="J288" s="31"/>
      <c r="K288" s="30"/>
      <c r="L288" s="30"/>
      <c r="M288" s="30"/>
      <c r="N288" s="30"/>
      <c r="O288" s="30"/>
      <c r="P288" s="30"/>
      <c r="Q288" s="30"/>
      <c r="R288" s="30"/>
      <c r="S288" s="30"/>
      <c r="T288" s="30"/>
      <c r="U288" s="30"/>
      <c r="V288" s="30"/>
      <c r="W288" s="33"/>
      <c r="X288" s="33"/>
      <c r="Y288" s="33"/>
      <c r="AC288" s="6">
        <f t="shared" si="28"/>
        <v>0</v>
      </c>
      <c r="AD288" s="6">
        <f t="shared" si="29"/>
        <v>0</v>
      </c>
      <c r="AE288" s="6">
        <f t="shared" si="30"/>
        <v>0</v>
      </c>
    </row>
    <row r="289" spans="1:31" x14ac:dyDescent="0.25">
      <c r="A289" s="32"/>
      <c r="B289" s="31"/>
      <c r="C289" s="31"/>
      <c r="D289" s="31"/>
      <c r="E289" s="31"/>
      <c r="F289" s="31"/>
      <c r="G289" s="31"/>
      <c r="H289" s="31"/>
      <c r="I289" s="31"/>
      <c r="J289" s="31"/>
      <c r="K289" s="30"/>
      <c r="L289" s="30"/>
      <c r="M289" s="30"/>
      <c r="N289" s="30"/>
      <c r="O289" s="30"/>
      <c r="P289" s="30"/>
      <c r="Q289" s="30"/>
      <c r="R289" s="30"/>
      <c r="S289" s="30"/>
      <c r="T289" s="30"/>
      <c r="U289" s="30"/>
      <c r="V289" s="30"/>
      <c r="W289" s="33"/>
      <c r="X289" s="33"/>
      <c r="Y289" s="33"/>
      <c r="AC289" s="6">
        <f t="shared" si="28"/>
        <v>0</v>
      </c>
      <c r="AD289" s="6">
        <f t="shared" si="29"/>
        <v>0</v>
      </c>
      <c r="AE289" s="6">
        <f t="shared" si="30"/>
        <v>0</v>
      </c>
    </row>
    <row r="290" spans="1:31" x14ac:dyDescent="0.25">
      <c r="A290" s="32"/>
      <c r="B290" s="31"/>
      <c r="C290" s="31"/>
      <c r="D290" s="31"/>
      <c r="E290" s="31"/>
      <c r="F290" s="31"/>
      <c r="G290" s="31"/>
      <c r="H290" s="31"/>
      <c r="I290" s="31"/>
      <c r="J290" s="31"/>
      <c r="K290" s="30"/>
      <c r="L290" s="30"/>
      <c r="M290" s="30"/>
      <c r="N290" s="30"/>
      <c r="O290" s="30"/>
      <c r="P290" s="30"/>
      <c r="Q290" s="30"/>
      <c r="R290" s="30"/>
      <c r="S290" s="30"/>
      <c r="T290" s="30"/>
      <c r="U290" s="30"/>
      <c r="V290" s="30"/>
      <c r="W290" s="33"/>
      <c r="X290" s="33"/>
      <c r="Y290" s="33"/>
      <c r="AC290" s="6">
        <f t="shared" si="28"/>
        <v>0</v>
      </c>
      <c r="AD290" s="6">
        <f t="shared" si="29"/>
        <v>0</v>
      </c>
      <c r="AE290" s="6">
        <f t="shared" si="30"/>
        <v>0</v>
      </c>
    </row>
    <row r="291" spans="1:31" x14ac:dyDescent="0.25">
      <c r="A291" s="32"/>
      <c r="B291" s="31"/>
      <c r="C291" s="31"/>
      <c r="D291" s="31"/>
      <c r="E291" s="31"/>
      <c r="F291" s="31"/>
      <c r="G291" s="31"/>
      <c r="H291" s="31"/>
      <c r="I291" s="31"/>
      <c r="J291" s="31"/>
      <c r="K291" s="30"/>
      <c r="L291" s="30"/>
      <c r="M291" s="30"/>
      <c r="N291" s="30"/>
      <c r="O291" s="30"/>
      <c r="P291" s="30"/>
      <c r="Q291" s="30"/>
      <c r="R291" s="30"/>
      <c r="S291" s="30"/>
      <c r="T291" s="30"/>
      <c r="U291" s="30"/>
      <c r="V291" s="30"/>
      <c r="W291" s="33"/>
      <c r="X291" s="33"/>
      <c r="Y291" s="33"/>
      <c r="AC291" s="6">
        <f t="shared" si="28"/>
        <v>0</v>
      </c>
      <c r="AD291" s="6">
        <f t="shared" si="29"/>
        <v>0</v>
      </c>
      <c r="AE291" s="6">
        <f t="shared" si="30"/>
        <v>0</v>
      </c>
    </row>
    <row r="292" spans="1:31" x14ac:dyDescent="0.25">
      <c r="A292" s="32"/>
      <c r="B292" s="31"/>
      <c r="C292" s="31"/>
      <c r="D292" s="31"/>
      <c r="E292" s="31"/>
      <c r="F292" s="31"/>
      <c r="G292" s="31"/>
      <c r="H292" s="31"/>
      <c r="I292" s="31"/>
      <c r="J292" s="31"/>
      <c r="K292" s="30"/>
      <c r="L292" s="30"/>
      <c r="M292" s="30"/>
      <c r="N292" s="30"/>
      <c r="O292" s="30"/>
      <c r="P292" s="30"/>
      <c r="Q292" s="30"/>
      <c r="R292" s="30"/>
      <c r="S292" s="30"/>
      <c r="T292" s="30"/>
      <c r="U292" s="30"/>
      <c r="V292" s="30"/>
      <c r="W292" s="33"/>
      <c r="X292" s="33"/>
      <c r="Y292" s="33"/>
      <c r="AC292" s="6">
        <f t="shared" si="28"/>
        <v>0</v>
      </c>
      <c r="AD292" s="6">
        <f t="shared" si="29"/>
        <v>0</v>
      </c>
      <c r="AE292" s="6">
        <f t="shared" si="30"/>
        <v>0</v>
      </c>
    </row>
    <row r="293" spans="1:31" x14ac:dyDescent="0.25">
      <c r="A293" s="32"/>
      <c r="B293" s="31"/>
      <c r="C293" s="31"/>
      <c r="D293" s="31"/>
      <c r="E293" s="31"/>
      <c r="F293" s="31"/>
      <c r="G293" s="31"/>
      <c r="H293" s="31"/>
      <c r="I293" s="31"/>
      <c r="J293" s="31"/>
      <c r="K293" s="30"/>
      <c r="L293" s="30"/>
      <c r="M293" s="30"/>
      <c r="N293" s="30"/>
      <c r="O293" s="30"/>
      <c r="P293" s="30"/>
      <c r="Q293" s="30"/>
      <c r="R293" s="30"/>
      <c r="S293" s="30"/>
      <c r="T293" s="30"/>
      <c r="U293" s="30"/>
      <c r="V293" s="30"/>
      <c r="W293" s="33"/>
      <c r="X293" s="33"/>
      <c r="Y293" s="33"/>
      <c r="AC293" s="6">
        <f t="shared" si="28"/>
        <v>0</v>
      </c>
      <c r="AD293" s="6">
        <f t="shared" si="29"/>
        <v>0</v>
      </c>
      <c r="AE293" s="6">
        <f t="shared" si="30"/>
        <v>0</v>
      </c>
    </row>
    <row r="294" spans="1:31" x14ac:dyDescent="0.25">
      <c r="A294" s="32"/>
      <c r="B294" s="31"/>
      <c r="C294" s="31"/>
      <c r="D294" s="31"/>
      <c r="E294" s="31"/>
      <c r="F294" s="31"/>
      <c r="G294" s="31"/>
      <c r="H294" s="31"/>
      <c r="I294" s="31"/>
      <c r="J294" s="31"/>
      <c r="K294" s="30"/>
      <c r="L294" s="30"/>
      <c r="M294" s="30"/>
      <c r="N294" s="30"/>
      <c r="O294" s="30"/>
      <c r="P294" s="30"/>
      <c r="Q294" s="30"/>
      <c r="R294" s="30"/>
      <c r="S294" s="30"/>
      <c r="T294" s="30"/>
      <c r="U294" s="30"/>
      <c r="V294" s="30"/>
      <c r="W294" s="33"/>
      <c r="X294" s="33"/>
      <c r="Y294" s="33"/>
      <c r="AC294" s="6">
        <f t="shared" si="28"/>
        <v>0</v>
      </c>
      <c r="AD294" s="6">
        <f t="shared" si="29"/>
        <v>0</v>
      </c>
      <c r="AE294" s="6">
        <f t="shared" si="30"/>
        <v>0</v>
      </c>
    </row>
    <row r="295" spans="1:31" x14ac:dyDescent="0.25">
      <c r="A295" s="32"/>
      <c r="B295" s="31"/>
      <c r="C295" s="31"/>
      <c r="D295" s="31"/>
      <c r="E295" s="31"/>
      <c r="F295" s="31"/>
      <c r="G295" s="31"/>
      <c r="H295" s="31"/>
      <c r="I295" s="31"/>
      <c r="J295" s="31"/>
      <c r="K295" s="30"/>
      <c r="L295" s="30"/>
      <c r="M295" s="30"/>
      <c r="N295" s="30"/>
      <c r="O295" s="30"/>
      <c r="P295" s="30"/>
      <c r="Q295" s="30"/>
      <c r="R295" s="30"/>
      <c r="S295" s="30"/>
      <c r="T295" s="30"/>
      <c r="U295" s="30"/>
      <c r="V295" s="30"/>
      <c r="W295" s="33"/>
      <c r="X295" s="33"/>
      <c r="Y295" s="33"/>
      <c r="AC295" s="6">
        <f t="shared" si="28"/>
        <v>0</v>
      </c>
      <c r="AD295" s="6">
        <f t="shared" si="29"/>
        <v>0</v>
      </c>
      <c r="AE295" s="6">
        <f t="shared" si="30"/>
        <v>0</v>
      </c>
    </row>
    <row r="296" spans="1:31" x14ac:dyDescent="0.25">
      <c r="A296" s="32"/>
      <c r="B296" s="31"/>
      <c r="C296" s="31"/>
      <c r="D296" s="31"/>
      <c r="E296" s="31"/>
      <c r="F296" s="31"/>
      <c r="G296" s="31"/>
      <c r="H296" s="31"/>
      <c r="I296" s="31"/>
      <c r="J296" s="31"/>
      <c r="K296" s="30"/>
      <c r="L296" s="30"/>
      <c r="M296" s="30"/>
      <c r="N296" s="30"/>
      <c r="O296" s="30"/>
      <c r="P296" s="30"/>
      <c r="Q296" s="30"/>
      <c r="R296" s="30"/>
      <c r="S296" s="30"/>
      <c r="T296" s="30"/>
      <c r="U296" s="30"/>
      <c r="V296" s="30"/>
      <c r="W296" s="33"/>
      <c r="X296" s="33"/>
      <c r="Y296" s="33"/>
      <c r="AC296" s="6">
        <f t="shared" si="28"/>
        <v>0</v>
      </c>
      <c r="AD296" s="6">
        <f t="shared" si="29"/>
        <v>0</v>
      </c>
      <c r="AE296" s="6">
        <f t="shared" si="30"/>
        <v>0</v>
      </c>
    </row>
    <row r="297" spans="1:31" x14ac:dyDescent="0.25">
      <c r="A297" s="32"/>
      <c r="B297" s="31"/>
      <c r="C297" s="31"/>
      <c r="D297" s="31"/>
      <c r="E297" s="31"/>
      <c r="F297" s="31"/>
      <c r="G297" s="31"/>
      <c r="H297" s="31"/>
      <c r="I297" s="31"/>
      <c r="J297" s="31"/>
      <c r="K297" s="30"/>
      <c r="L297" s="30"/>
      <c r="M297" s="30"/>
      <c r="N297" s="30"/>
      <c r="O297" s="30"/>
      <c r="P297" s="30"/>
      <c r="Q297" s="30"/>
      <c r="R297" s="30"/>
      <c r="S297" s="30"/>
      <c r="T297" s="30"/>
      <c r="U297" s="30"/>
      <c r="V297" s="30"/>
      <c r="W297" s="33"/>
      <c r="X297" s="33"/>
      <c r="Y297" s="33"/>
      <c r="AC297" s="6">
        <f t="shared" si="28"/>
        <v>0</v>
      </c>
      <c r="AD297" s="6">
        <f t="shared" si="29"/>
        <v>0</v>
      </c>
      <c r="AE297" s="6">
        <f t="shared" si="30"/>
        <v>0</v>
      </c>
    </row>
    <row r="298" spans="1:31" x14ac:dyDescent="0.25">
      <c r="A298" s="32"/>
      <c r="B298" s="31"/>
      <c r="C298" s="31"/>
      <c r="D298" s="31"/>
      <c r="E298" s="31"/>
      <c r="F298" s="31"/>
      <c r="G298" s="31"/>
      <c r="H298" s="31"/>
      <c r="I298" s="31"/>
      <c r="J298" s="31"/>
      <c r="K298" s="30"/>
      <c r="L298" s="30"/>
      <c r="M298" s="30"/>
      <c r="N298" s="30"/>
      <c r="O298" s="30"/>
      <c r="P298" s="30"/>
      <c r="Q298" s="30"/>
      <c r="R298" s="30"/>
      <c r="S298" s="30"/>
      <c r="T298" s="30"/>
      <c r="U298" s="30"/>
      <c r="V298" s="30"/>
      <c r="W298" s="33"/>
      <c r="X298" s="33"/>
      <c r="Y298" s="33"/>
      <c r="AC298" s="6">
        <f t="shared" si="28"/>
        <v>0</v>
      </c>
      <c r="AD298" s="6">
        <f t="shared" si="29"/>
        <v>0</v>
      </c>
      <c r="AE298" s="6">
        <f t="shared" si="30"/>
        <v>0</v>
      </c>
    </row>
    <row r="299" spans="1:31" x14ac:dyDescent="0.25">
      <c r="A299" s="32"/>
      <c r="B299" s="31"/>
      <c r="C299" s="31"/>
      <c r="D299" s="31"/>
      <c r="E299" s="31"/>
      <c r="F299" s="31"/>
      <c r="G299" s="31"/>
      <c r="H299" s="31"/>
      <c r="I299" s="31"/>
      <c r="J299" s="31"/>
      <c r="K299" s="30"/>
      <c r="L299" s="30"/>
      <c r="M299" s="30"/>
      <c r="N299" s="30"/>
      <c r="O299" s="30"/>
      <c r="P299" s="30"/>
      <c r="Q299" s="30"/>
      <c r="R299" s="30"/>
      <c r="S299" s="30"/>
      <c r="T299" s="30"/>
      <c r="U299" s="30"/>
      <c r="V299" s="30"/>
      <c r="W299" s="33"/>
      <c r="X299" s="33"/>
      <c r="Y299" s="33"/>
      <c r="AC299" s="6">
        <f t="shared" si="28"/>
        <v>0</v>
      </c>
      <c r="AD299" s="6">
        <f t="shared" si="29"/>
        <v>0</v>
      </c>
      <c r="AE299" s="6">
        <f t="shared" si="30"/>
        <v>0</v>
      </c>
    </row>
    <row r="300" spans="1:31" x14ac:dyDescent="0.25">
      <c r="A300" s="32"/>
      <c r="B300" s="31"/>
      <c r="C300" s="31"/>
      <c r="D300" s="31"/>
      <c r="E300" s="31"/>
      <c r="F300" s="31"/>
      <c r="G300" s="31"/>
      <c r="H300" s="31"/>
      <c r="I300" s="31"/>
      <c r="J300" s="31"/>
      <c r="K300" s="30"/>
      <c r="L300" s="30"/>
      <c r="M300" s="30"/>
      <c r="N300" s="30"/>
      <c r="O300" s="30"/>
      <c r="P300" s="30"/>
      <c r="Q300" s="30"/>
      <c r="R300" s="30"/>
      <c r="S300" s="30"/>
      <c r="T300" s="30"/>
      <c r="U300" s="30"/>
      <c r="V300" s="30"/>
      <c r="W300" s="33"/>
      <c r="X300" s="33"/>
      <c r="Y300" s="33"/>
      <c r="AC300" s="6">
        <f t="shared" si="28"/>
        <v>0</v>
      </c>
      <c r="AD300" s="6">
        <f t="shared" si="29"/>
        <v>0</v>
      </c>
      <c r="AE300" s="6">
        <f t="shared" si="30"/>
        <v>0</v>
      </c>
    </row>
    <row r="301" spans="1:31" x14ac:dyDescent="0.25">
      <c r="A301" s="32"/>
      <c r="B301" s="31"/>
      <c r="C301" s="31"/>
      <c r="D301" s="31"/>
      <c r="E301" s="31"/>
      <c r="F301" s="31"/>
      <c r="G301" s="31"/>
      <c r="H301" s="31"/>
      <c r="I301" s="31"/>
      <c r="J301" s="31"/>
      <c r="K301" s="30"/>
      <c r="L301" s="30"/>
      <c r="M301" s="30"/>
      <c r="N301" s="30"/>
      <c r="O301" s="30"/>
      <c r="P301" s="30"/>
      <c r="Q301" s="30"/>
      <c r="R301" s="30"/>
      <c r="S301" s="30"/>
      <c r="T301" s="30"/>
      <c r="U301" s="30"/>
      <c r="V301" s="30"/>
      <c r="W301" s="33"/>
      <c r="X301" s="33"/>
      <c r="Y301" s="33"/>
      <c r="AC301" s="6">
        <f t="shared" si="28"/>
        <v>0</v>
      </c>
      <c r="AD301" s="6">
        <f t="shared" si="29"/>
        <v>0</v>
      </c>
      <c r="AE301" s="6">
        <f t="shared" si="30"/>
        <v>0</v>
      </c>
    </row>
    <row r="302" spans="1:31" x14ac:dyDescent="0.25">
      <c r="A302" s="32"/>
      <c r="B302" s="31"/>
      <c r="C302" s="31"/>
      <c r="D302" s="31"/>
      <c r="E302" s="31"/>
      <c r="F302" s="31"/>
      <c r="G302" s="31"/>
      <c r="H302" s="31"/>
      <c r="I302" s="31"/>
      <c r="J302" s="31"/>
      <c r="K302" s="30"/>
      <c r="L302" s="30"/>
      <c r="M302" s="30"/>
      <c r="N302" s="30"/>
      <c r="O302" s="30"/>
      <c r="P302" s="30"/>
      <c r="Q302" s="30"/>
      <c r="R302" s="30"/>
      <c r="S302" s="30"/>
      <c r="T302" s="30"/>
      <c r="U302" s="30"/>
      <c r="V302" s="30"/>
      <c r="W302" s="33"/>
      <c r="X302" s="33"/>
      <c r="Y302" s="33"/>
      <c r="AC302" s="6">
        <f t="shared" si="28"/>
        <v>0</v>
      </c>
      <c r="AD302" s="6">
        <f t="shared" si="29"/>
        <v>0</v>
      </c>
      <c r="AE302" s="6">
        <f t="shared" si="30"/>
        <v>0</v>
      </c>
    </row>
    <row r="303" spans="1:31" x14ac:dyDescent="0.25">
      <c r="A303" s="32"/>
      <c r="B303" s="31"/>
      <c r="C303" s="31"/>
      <c r="D303" s="31"/>
      <c r="E303" s="31"/>
      <c r="F303" s="31"/>
      <c r="G303" s="31"/>
      <c r="H303" s="31"/>
      <c r="I303" s="31"/>
      <c r="J303" s="31"/>
      <c r="K303" s="30"/>
      <c r="L303" s="30"/>
      <c r="M303" s="30"/>
      <c r="N303" s="30"/>
      <c r="O303" s="30"/>
      <c r="P303" s="30"/>
      <c r="Q303" s="30"/>
      <c r="R303" s="30"/>
      <c r="S303" s="30"/>
      <c r="T303" s="30"/>
      <c r="U303" s="30"/>
      <c r="V303" s="30"/>
      <c r="W303" s="33"/>
      <c r="X303" s="33"/>
      <c r="Y303" s="33"/>
      <c r="AC303" s="6">
        <f t="shared" si="28"/>
        <v>0</v>
      </c>
      <c r="AD303" s="6">
        <f t="shared" si="29"/>
        <v>0</v>
      </c>
      <c r="AE303" s="6">
        <f t="shared" si="30"/>
        <v>0</v>
      </c>
    </row>
    <row r="304" spans="1:31" x14ac:dyDescent="0.25">
      <c r="A304" s="32"/>
      <c r="B304" s="31"/>
      <c r="C304" s="31"/>
      <c r="D304" s="31"/>
      <c r="E304" s="31"/>
      <c r="F304" s="31"/>
      <c r="G304" s="31"/>
      <c r="H304" s="31"/>
      <c r="I304" s="31"/>
      <c r="J304" s="31"/>
      <c r="K304" s="30"/>
      <c r="L304" s="30"/>
      <c r="M304" s="30"/>
      <c r="N304" s="30"/>
      <c r="O304" s="30"/>
      <c r="P304" s="30"/>
      <c r="Q304" s="30"/>
      <c r="R304" s="30"/>
      <c r="S304" s="30"/>
      <c r="T304" s="30"/>
      <c r="U304" s="30"/>
      <c r="V304" s="30"/>
      <c r="W304" s="33"/>
      <c r="X304" s="33"/>
      <c r="Y304" s="33"/>
      <c r="AC304" s="6">
        <f t="shared" si="28"/>
        <v>0</v>
      </c>
      <c r="AD304" s="6">
        <f t="shared" si="29"/>
        <v>0</v>
      </c>
      <c r="AE304" s="6">
        <f t="shared" si="30"/>
        <v>0</v>
      </c>
    </row>
    <row r="305" spans="1:31" x14ac:dyDescent="0.25">
      <c r="A305" s="32"/>
      <c r="B305" s="31"/>
      <c r="C305" s="31"/>
      <c r="D305" s="31"/>
      <c r="E305" s="31"/>
      <c r="F305" s="31"/>
      <c r="G305" s="31"/>
      <c r="H305" s="31"/>
      <c r="I305" s="31"/>
      <c r="J305" s="31"/>
      <c r="K305" s="30"/>
      <c r="L305" s="30"/>
      <c r="M305" s="30"/>
      <c r="N305" s="30"/>
      <c r="O305" s="30"/>
      <c r="P305" s="30"/>
      <c r="Q305" s="30"/>
      <c r="R305" s="30"/>
      <c r="S305" s="30"/>
      <c r="T305" s="30"/>
      <c r="U305" s="30"/>
      <c r="V305" s="30"/>
      <c r="W305" s="33"/>
      <c r="X305" s="33"/>
      <c r="Y305" s="33"/>
      <c r="AC305" s="6">
        <f t="shared" si="28"/>
        <v>0</v>
      </c>
      <c r="AD305" s="6">
        <f t="shared" si="29"/>
        <v>0</v>
      </c>
      <c r="AE305" s="6">
        <f t="shared" si="30"/>
        <v>0</v>
      </c>
    </row>
    <row r="306" spans="1:31" x14ac:dyDescent="0.25">
      <c r="A306" s="32"/>
      <c r="B306" s="31"/>
      <c r="C306" s="31"/>
      <c r="D306" s="31"/>
      <c r="E306" s="31"/>
      <c r="F306" s="31"/>
      <c r="G306" s="31"/>
      <c r="H306" s="31"/>
      <c r="I306" s="31"/>
      <c r="J306" s="31"/>
      <c r="K306" s="30"/>
      <c r="L306" s="30"/>
      <c r="M306" s="30"/>
      <c r="N306" s="30"/>
      <c r="O306" s="30"/>
      <c r="P306" s="30"/>
      <c r="Q306" s="30"/>
      <c r="R306" s="30"/>
      <c r="S306" s="30"/>
      <c r="T306" s="30"/>
      <c r="U306" s="30"/>
      <c r="V306" s="30"/>
      <c r="W306" s="33"/>
      <c r="X306" s="33"/>
      <c r="Y306" s="33"/>
      <c r="AC306" s="6">
        <f t="shared" si="28"/>
        <v>0</v>
      </c>
      <c r="AD306" s="6">
        <f t="shared" si="29"/>
        <v>0</v>
      </c>
      <c r="AE306" s="6">
        <f t="shared" si="30"/>
        <v>0</v>
      </c>
    </row>
    <row r="307" spans="1:31" x14ac:dyDescent="0.25">
      <c r="A307" s="32"/>
      <c r="B307" s="31"/>
      <c r="C307" s="31"/>
      <c r="D307" s="31"/>
      <c r="E307" s="31"/>
      <c r="F307" s="31"/>
      <c r="G307" s="31"/>
      <c r="H307" s="31"/>
      <c r="I307" s="31"/>
      <c r="J307" s="31"/>
      <c r="K307" s="30"/>
      <c r="L307" s="30"/>
      <c r="M307" s="30"/>
      <c r="N307" s="30"/>
      <c r="O307" s="30"/>
      <c r="P307" s="30"/>
      <c r="Q307" s="30"/>
      <c r="R307" s="30"/>
      <c r="S307" s="30"/>
      <c r="T307" s="30"/>
      <c r="U307" s="30"/>
      <c r="V307" s="30"/>
      <c r="W307" s="33"/>
      <c r="X307" s="33"/>
      <c r="Y307" s="33"/>
      <c r="AC307" s="6">
        <f t="shared" si="28"/>
        <v>0</v>
      </c>
      <c r="AD307" s="6">
        <f t="shared" si="29"/>
        <v>0</v>
      </c>
      <c r="AE307" s="6">
        <f t="shared" si="30"/>
        <v>0</v>
      </c>
    </row>
    <row r="308" spans="1:31" x14ac:dyDescent="0.25">
      <c r="A308" s="32"/>
      <c r="B308" s="31"/>
      <c r="C308" s="31"/>
      <c r="D308" s="31"/>
      <c r="E308" s="31"/>
      <c r="F308" s="31"/>
      <c r="G308" s="31"/>
      <c r="H308" s="31"/>
      <c r="I308" s="31"/>
      <c r="J308" s="31"/>
      <c r="K308" s="30"/>
      <c r="L308" s="30"/>
      <c r="M308" s="30"/>
      <c r="N308" s="30"/>
      <c r="O308" s="30"/>
      <c r="P308" s="30"/>
      <c r="Q308" s="30"/>
      <c r="R308" s="30"/>
      <c r="S308" s="30"/>
      <c r="T308" s="30"/>
      <c r="U308" s="30"/>
      <c r="V308" s="30"/>
      <c r="W308" s="33"/>
      <c r="X308" s="33"/>
      <c r="Y308" s="33"/>
      <c r="AC308" s="6">
        <f t="shared" si="28"/>
        <v>0</v>
      </c>
      <c r="AD308" s="6">
        <f t="shared" si="29"/>
        <v>0</v>
      </c>
      <c r="AE308" s="6">
        <f t="shared" si="30"/>
        <v>0</v>
      </c>
    </row>
    <row r="309" spans="1:31" x14ac:dyDescent="0.25">
      <c r="A309" s="32"/>
      <c r="B309" s="31"/>
      <c r="C309" s="31"/>
      <c r="D309" s="31"/>
      <c r="E309" s="31"/>
      <c r="F309" s="31"/>
      <c r="G309" s="31"/>
      <c r="H309" s="31"/>
      <c r="I309" s="31"/>
      <c r="J309" s="31"/>
      <c r="K309" s="30"/>
      <c r="L309" s="30"/>
      <c r="M309" s="30"/>
      <c r="N309" s="30"/>
      <c r="O309" s="30"/>
      <c r="P309" s="30"/>
      <c r="Q309" s="30"/>
      <c r="R309" s="30"/>
      <c r="S309" s="30"/>
      <c r="T309" s="30"/>
      <c r="U309" s="30"/>
      <c r="V309" s="30"/>
      <c r="W309" s="33"/>
      <c r="X309" s="33"/>
      <c r="Y309" s="33"/>
      <c r="AC309" s="6">
        <f t="shared" si="28"/>
        <v>0</v>
      </c>
      <c r="AD309" s="6">
        <f t="shared" si="29"/>
        <v>0</v>
      </c>
      <c r="AE309" s="6">
        <f t="shared" si="30"/>
        <v>0</v>
      </c>
    </row>
    <row r="310" spans="1:31" x14ac:dyDescent="0.25">
      <c r="A310" s="32"/>
      <c r="B310" s="31"/>
      <c r="C310" s="31"/>
      <c r="D310" s="31"/>
      <c r="E310" s="31"/>
      <c r="F310" s="31"/>
      <c r="G310" s="31"/>
      <c r="H310" s="31"/>
      <c r="I310" s="31"/>
      <c r="J310" s="31"/>
      <c r="K310" s="30"/>
      <c r="L310" s="30"/>
      <c r="M310" s="30"/>
      <c r="N310" s="30"/>
      <c r="O310" s="30"/>
      <c r="P310" s="30"/>
      <c r="Q310" s="30"/>
      <c r="R310" s="30"/>
      <c r="S310" s="30"/>
      <c r="T310" s="30"/>
      <c r="U310" s="30"/>
      <c r="V310" s="30"/>
      <c r="W310" s="33"/>
      <c r="X310" s="33"/>
      <c r="Y310" s="33"/>
      <c r="AC310" s="6">
        <f t="shared" si="28"/>
        <v>0</v>
      </c>
      <c r="AD310" s="6">
        <f t="shared" si="29"/>
        <v>0</v>
      </c>
      <c r="AE310" s="6">
        <f t="shared" si="30"/>
        <v>0</v>
      </c>
    </row>
    <row r="311" spans="1:31" x14ac:dyDescent="0.25">
      <c r="A311" s="32"/>
      <c r="B311" s="31"/>
      <c r="C311" s="31"/>
      <c r="D311" s="31"/>
      <c r="E311" s="31"/>
      <c r="F311" s="31"/>
      <c r="G311" s="31"/>
      <c r="H311" s="31"/>
      <c r="I311" s="31"/>
      <c r="J311" s="31"/>
      <c r="K311" s="30"/>
      <c r="L311" s="30"/>
      <c r="M311" s="30"/>
      <c r="N311" s="30"/>
      <c r="O311" s="30"/>
      <c r="P311" s="30"/>
      <c r="Q311" s="30"/>
      <c r="R311" s="30"/>
      <c r="S311" s="30"/>
      <c r="T311" s="30"/>
      <c r="U311" s="30"/>
      <c r="V311" s="30"/>
      <c r="W311" s="33"/>
      <c r="X311" s="33"/>
      <c r="Y311" s="33"/>
      <c r="AC311" s="6">
        <f t="shared" si="28"/>
        <v>0</v>
      </c>
      <c r="AD311" s="6">
        <f t="shared" si="29"/>
        <v>0</v>
      </c>
      <c r="AE311" s="6">
        <f t="shared" si="30"/>
        <v>0</v>
      </c>
    </row>
    <row r="312" spans="1:31" x14ac:dyDescent="0.25">
      <c r="A312" s="32"/>
      <c r="B312" s="31"/>
      <c r="C312" s="31"/>
      <c r="D312" s="31"/>
      <c r="E312" s="31"/>
      <c r="F312" s="31"/>
      <c r="G312" s="31"/>
      <c r="H312" s="31"/>
      <c r="I312" s="31"/>
      <c r="J312" s="31"/>
      <c r="K312" s="30"/>
      <c r="L312" s="30"/>
      <c r="M312" s="30"/>
      <c r="N312" s="30"/>
      <c r="O312" s="30"/>
      <c r="P312" s="30"/>
      <c r="Q312" s="30"/>
      <c r="R312" s="30"/>
      <c r="S312" s="30"/>
      <c r="T312" s="30"/>
      <c r="U312" s="30"/>
      <c r="V312" s="30"/>
      <c r="W312" s="33"/>
      <c r="X312" s="33"/>
      <c r="Y312" s="33"/>
      <c r="AC312" s="6">
        <f t="shared" si="28"/>
        <v>0</v>
      </c>
      <c r="AD312" s="6">
        <f t="shared" si="29"/>
        <v>0</v>
      </c>
      <c r="AE312" s="6">
        <f t="shared" si="30"/>
        <v>0</v>
      </c>
    </row>
    <row r="313" spans="1:31" x14ac:dyDescent="0.25">
      <c r="A313" s="32"/>
      <c r="B313" s="31"/>
      <c r="C313" s="31"/>
      <c r="D313" s="31"/>
      <c r="E313" s="31"/>
      <c r="F313" s="31"/>
      <c r="G313" s="31"/>
      <c r="H313" s="31"/>
      <c r="I313" s="31"/>
      <c r="J313" s="31"/>
      <c r="K313" s="30"/>
      <c r="L313" s="30"/>
      <c r="M313" s="30"/>
      <c r="N313" s="30"/>
      <c r="O313" s="30"/>
      <c r="P313" s="30"/>
      <c r="Q313" s="30"/>
      <c r="R313" s="30"/>
      <c r="S313" s="30"/>
      <c r="T313" s="30"/>
      <c r="U313" s="30"/>
      <c r="V313" s="30"/>
      <c r="W313" s="33"/>
      <c r="X313" s="33"/>
      <c r="Y313" s="33"/>
      <c r="AC313" s="6">
        <f t="shared" si="28"/>
        <v>0</v>
      </c>
      <c r="AD313" s="6">
        <f t="shared" si="29"/>
        <v>0</v>
      </c>
      <c r="AE313" s="6">
        <f t="shared" si="30"/>
        <v>0</v>
      </c>
    </row>
    <row r="314" spans="1:31" x14ac:dyDescent="0.25">
      <c r="A314" s="32"/>
      <c r="B314" s="31"/>
      <c r="C314" s="31"/>
      <c r="D314" s="31"/>
      <c r="E314" s="31"/>
      <c r="F314" s="31"/>
      <c r="G314" s="31"/>
      <c r="H314" s="31"/>
      <c r="I314" s="31"/>
      <c r="J314" s="31"/>
      <c r="K314" s="30"/>
      <c r="L314" s="30"/>
      <c r="M314" s="30"/>
      <c r="N314" s="30"/>
      <c r="O314" s="30"/>
      <c r="P314" s="30"/>
      <c r="Q314" s="30"/>
      <c r="R314" s="30"/>
      <c r="S314" s="30"/>
      <c r="T314" s="30"/>
      <c r="U314" s="30"/>
      <c r="V314" s="30"/>
      <c r="W314" s="33"/>
      <c r="X314" s="33"/>
      <c r="Y314" s="33"/>
      <c r="AC314" s="6">
        <f t="shared" si="28"/>
        <v>0</v>
      </c>
      <c r="AD314" s="6">
        <f t="shared" si="29"/>
        <v>0</v>
      </c>
      <c r="AE314" s="6">
        <f t="shared" si="30"/>
        <v>0</v>
      </c>
    </row>
    <row r="315" spans="1:31" x14ac:dyDescent="0.25">
      <c r="A315" s="32"/>
      <c r="B315" s="31"/>
      <c r="C315" s="31"/>
      <c r="D315" s="31"/>
      <c r="E315" s="31"/>
      <c r="F315" s="31"/>
      <c r="G315" s="31"/>
      <c r="H315" s="31"/>
      <c r="I315" s="31"/>
      <c r="J315" s="31"/>
      <c r="K315" s="30"/>
      <c r="L315" s="30"/>
      <c r="M315" s="30"/>
      <c r="N315" s="30"/>
      <c r="O315" s="30"/>
      <c r="P315" s="30"/>
      <c r="Q315" s="30"/>
      <c r="R315" s="30"/>
      <c r="S315" s="30"/>
      <c r="T315" s="30"/>
      <c r="U315" s="30"/>
      <c r="V315" s="30"/>
      <c r="W315" s="33"/>
      <c r="X315" s="33"/>
      <c r="Y315" s="33"/>
      <c r="AC315" s="6">
        <f t="shared" si="28"/>
        <v>0</v>
      </c>
      <c r="AD315" s="6">
        <f t="shared" si="29"/>
        <v>0</v>
      </c>
      <c r="AE315" s="6">
        <f t="shared" si="30"/>
        <v>0</v>
      </c>
    </row>
    <row r="316" spans="1:31" x14ac:dyDescent="0.25">
      <c r="A316" s="32"/>
      <c r="B316" s="31"/>
      <c r="C316" s="31"/>
      <c r="D316" s="31"/>
      <c r="E316" s="31"/>
      <c r="F316" s="31"/>
      <c r="G316" s="31"/>
      <c r="H316" s="31"/>
      <c r="I316" s="31"/>
      <c r="J316" s="31"/>
      <c r="K316" s="30"/>
      <c r="L316" s="30"/>
      <c r="M316" s="30"/>
      <c r="N316" s="30"/>
      <c r="O316" s="30"/>
      <c r="P316" s="30"/>
      <c r="Q316" s="30"/>
      <c r="R316" s="30"/>
      <c r="S316" s="30"/>
      <c r="T316" s="30"/>
      <c r="U316" s="30"/>
      <c r="V316" s="30"/>
      <c r="W316" s="33"/>
      <c r="X316" s="33"/>
      <c r="Y316" s="33"/>
      <c r="AC316" s="6">
        <f t="shared" si="28"/>
        <v>0</v>
      </c>
      <c r="AD316" s="6">
        <f t="shared" si="29"/>
        <v>0</v>
      </c>
      <c r="AE316" s="6">
        <f t="shared" si="30"/>
        <v>0</v>
      </c>
    </row>
    <row r="317" spans="1:31" x14ac:dyDescent="0.25">
      <c r="A317" s="32"/>
      <c r="B317" s="31"/>
      <c r="C317" s="31"/>
      <c r="D317" s="31"/>
      <c r="E317" s="31"/>
      <c r="F317" s="31"/>
      <c r="G317" s="31"/>
      <c r="H317" s="31"/>
      <c r="I317" s="31"/>
      <c r="J317" s="31"/>
      <c r="K317" s="30"/>
      <c r="L317" s="30"/>
      <c r="M317" s="30"/>
      <c r="N317" s="30"/>
      <c r="O317" s="30"/>
      <c r="P317" s="30"/>
      <c r="Q317" s="30"/>
      <c r="R317" s="30"/>
      <c r="S317" s="30"/>
      <c r="T317" s="30"/>
      <c r="U317" s="30"/>
      <c r="V317" s="30"/>
      <c r="W317" s="33"/>
      <c r="X317" s="33"/>
      <c r="Y317" s="33"/>
      <c r="AC317" s="6">
        <f t="shared" si="28"/>
        <v>0</v>
      </c>
      <c r="AD317" s="6">
        <f t="shared" si="29"/>
        <v>0</v>
      </c>
      <c r="AE317" s="6">
        <f t="shared" si="30"/>
        <v>0</v>
      </c>
    </row>
    <row r="318" spans="1:31" x14ac:dyDescent="0.25">
      <c r="A318" s="32"/>
      <c r="B318" s="31"/>
      <c r="C318" s="31"/>
      <c r="D318" s="31"/>
      <c r="E318" s="31"/>
      <c r="F318" s="31"/>
      <c r="G318" s="31"/>
      <c r="H318" s="31"/>
      <c r="I318" s="31"/>
      <c r="J318" s="31"/>
      <c r="K318" s="30"/>
      <c r="L318" s="30"/>
      <c r="M318" s="30"/>
      <c r="N318" s="30"/>
      <c r="O318" s="30"/>
      <c r="P318" s="30"/>
      <c r="Q318" s="30"/>
      <c r="R318" s="30"/>
      <c r="S318" s="30"/>
      <c r="T318" s="30"/>
      <c r="U318" s="30"/>
      <c r="V318" s="30"/>
      <c r="W318" s="33"/>
      <c r="X318" s="33"/>
      <c r="Y318" s="33"/>
      <c r="AC318" s="6">
        <f t="shared" si="28"/>
        <v>0</v>
      </c>
      <c r="AD318" s="6">
        <f t="shared" si="29"/>
        <v>0</v>
      </c>
      <c r="AE318" s="6">
        <f t="shared" si="30"/>
        <v>0</v>
      </c>
    </row>
    <row r="319" spans="1:31" x14ac:dyDescent="0.25">
      <c r="A319" s="32"/>
      <c r="B319" s="31"/>
      <c r="C319" s="31"/>
      <c r="D319" s="31"/>
      <c r="E319" s="31"/>
      <c r="F319" s="31"/>
      <c r="G319" s="31"/>
      <c r="H319" s="31"/>
      <c r="I319" s="31"/>
      <c r="J319" s="31"/>
      <c r="K319" s="30"/>
      <c r="L319" s="30"/>
      <c r="M319" s="30"/>
      <c r="N319" s="30"/>
      <c r="O319" s="30"/>
      <c r="P319" s="30"/>
      <c r="Q319" s="30"/>
      <c r="R319" s="30"/>
      <c r="S319" s="30"/>
      <c r="T319" s="30"/>
      <c r="U319" s="30"/>
      <c r="V319" s="30"/>
      <c r="W319" s="33"/>
      <c r="X319" s="33"/>
      <c r="Y319" s="33"/>
      <c r="AC319" s="6">
        <f t="shared" si="28"/>
        <v>0</v>
      </c>
      <c r="AD319" s="6">
        <f t="shared" si="29"/>
        <v>0</v>
      </c>
      <c r="AE319" s="6">
        <f t="shared" si="30"/>
        <v>0</v>
      </c>
    </row>
    <row r="320" spans="1:31" x14ac:dyDescent="0.25">
      <c r="A320" s="32"/>
      <c r="B320" s="31"/>
      <c r="C320" s="31"/>
      <c r="D320" s="31"/>
      <c r="E320" s="31"/>
      <c r="F320" s="31"/>
      <c r="G320" s="31"/>
      <c r="H320" s="31"/>
      <c r="I320" s="31"/>
      <c r="J320" s="31"/>
      <c r="K320" s="30"/>
      <c r="L320" s="30"/>
      <c r="M320" s="30"/>
      <c r="N320" s="30"/>
      <c r="O320" s="30"/>
      <c r="P320" s="30"/>
      <c r="Q320" s="30"/>
      <c r="R320" s="30"/>
      <c r="S320" s="30"/>
      <c r="T320" s="30"/>
      <c r="U320" s="30"/>
      <c r="V320" s="30"/>
      <c r="W320" s="33"/>
      <c r="X320" s="33"/>
      <c r="Y320" s="33"/>
      <c r="AC320" s="6">
        <f t="shared" si="28"/>
        <v>0</v>
      </c>
      <c r="AD320" s="6">
        <f t="shared" si="29"/>
        <v>0</v>
      </c>
      <c r="AE320" s="6">
        <f t="shared" si="30"/>
        <v>0</v>
      </c>
    </row>
    <row r="321" spans="1:31" x14ac:dyDescent="0.25">
      <c r="A321" s="32"/>
      <c r="B321" s="31"/>
      <c r="C321" s="31"/>
      <c r="D321" s="31"/>
      <c r="E321" s="31"/>
      <c r="F321" s="31"/>
      <c r="G321" s="31"/>
      <c r="H321" s="31"/>
      <c r="I321" s="31"/>
      <c r="J321" s="31"/>
      <c r="K321" s="30"/>
      <c r="L321" s="30"/>
      <c r="M321" s="30"/>
      <c r="N321" s="30"/>
      <c r="O321" s="30"/>
      <c r="P321" s="30"/>
      <c r="Q321" s="30"/>
      <c r="R321" s="30"/>
      <c r="S321" s="30"/>
      <c r="T321" s="30"/>
      <c r="U321" s="30"/>
      <c r="V321" s="30"/>
      <c r="W321" s="33"/>
      <c r="X321" s="33"/>
      <c r="Y321" s="33"/>
      <c r="AC321" s="6">
        <f t="shared" si="28"/>
        <v>0</v>
      </c>
      <c r="AD321" s="6">
        <f t="shared" si="29"/>
        <v>0</v>
      </c>
      <c r="AE321" s="6">
        <f t="shared" si="30"/>
        <v>0</v>
      </c>
    </row>
    <row r="322" spans="1:31" x14ac:dyDescent="0.25">
      <c r="A322" s="32"/>
      <c r="B322" s="31"/>
      <c r="C322" s="31"/>
      <c r="D322" s="31"/>
      <c r="E322" s="31"/>
      <c r="F322" s="31"/>
      <c r="G322" s="31"/>
      <c r="H322" s="31"/>
      <c r="I322" s="31"/>
      <c r="J322" s="31"/>
      <c r="K322" s="30"/>
      <c r="L322" s="30"/>
      <c r="M322" s="30"/>
      <c r="N322" s="30"/>
      <c r="O322" s="30"/>
      <c r="P322" s="30"/>
      <c r="Q322" s="30"/>
      <c r="R322" s="30"/>
      <c r="S322" s="30"/>
      <c r="T322" s="30"/>
      <c r="U322" s="30"/>
      <c r="V322" s="30"/>
      <c r="W322" s="33"/>
      <c r="X322" s="33"/>
      <c r="Y322" s="33"/>
      <c r="AC322" s="6">
        <f t="shared" si="28"/>
        <v>0</v>
      </c>
      <c r="AD322" s="6">
        <f t="shared" si="29"/>
        <v>0</v>
      </c>
      <c r="AE322" s="6">
        <f t="shared" si="30"/>
        <v>0</v>
      </c>
    </row>
    <row r="323" spans="1:31" x14ac:dyDescent="0.25">
      <c r="A323" s="32"/>
      <c r="B323" s="31"/>
      <c r="C323" s="31"/>
      <c r="D323" s="31"/>
      <c r="E323" s="31"/>
      <c r="F323" s="31"/>
      <c r="G323" s="31"/>
      <c r="H323" s="31"/>
      <c r="I323" s="31"/>
      <c r="J323" s="31"/>
      <c r="K323" s="30"/>
      <c r="L323" s="30"/>
      <c r="M323" s="30"/>
      <c r="N323" s="30"/>
      <c r="O323" s="30"/>
      <c r="P323" s="30"/>
      <c r="Q323" s="30"/>
      <c r="R323" s="30"/>
      <c r="S323" s="30"/>
      <c r="T323" s="30"/>
      <c r="U323" s="30"/>
      <c r="V323" s="30"/>
      <c r="W323" s="33"/>
      <c r="X323" s="33"/>
      <c r="Y323" s="33"/>
      <c r="AC323" s="6">
        <f t="shared" ref="AC323:AC362" si="31">SUMIF(AA:AA,AB323,X:X)</f>
        <v>0</v>
      </c>
      <c r="AD323" s="6">
        <f t="shared" ref="AD323:AD362" si="32">SUMIF(AA:AA,AB323,W:W)</f>
        <v>0</v>
      </c>
      <c r="AE323" s="6">
        <f t="shared" ref="AE323:AE362" si="33">SUMIF(AA:AA,AB323,Y:Y)</f>
        <v>0</v>
      </c>
    </row>
    <row r="324" spans="1:31" x14ac:dyDescent="0.25">
      <c r="A324" s="32"/>
      <c r="B324" s="31"/>
      <c r="C324" s="31"/>
      <c r="D324" s="31"/>
      <c r="E324" s="31"/>
      <c r="F324" s="31"/>
      <c r="G324" s="31"/>
      <c r="H324" s="31"/>
      <c r="I324" s="31"/>
      <c r="J324" s="31"/>
      <c r="K324" s="30"/>
      <c r="L324" s="30"/>
      <c r="M324" s="30"/>
      <c r="N324" s="30"/>
      <c r="O324" s="30"/>
      <c r="P324" s="30"/>
      <c r="Q324" s="30"/>
      <c r="R324" s="30"/>
      <c r="S324" s="30"/>
      <c r="T324" s="30"/>
      <c r="U324" s="30"/>
      <c r="V324" s="30"/>
      <c r="W324" s="33"/>
      <c r="X324" s="33"/>
      <c r="Y324" s="33"/>
      <c r="AC324" s="6">
        <f t="shared" si="31"/>
        <v>0</v>
      </c>
      <c r="AD324" s="6">
        <f t="shared" si="32"/>
        <v>0</v>
      </c>
      <c r="AE324" s="6">
        <f t="shared" si="33"/>
        <v>0</v>
      </c>
    </row>
    <row r="325" spans="1:31" x14ac:dyDescent="0.25">
      <c r="A325" s="32"/>
      <c r="B325" s="31"/>
      <c r="C325" s="31"/>
      <c r="D325" s="31"/>
      <c r="E325" s="31"/>
      <c r="F325" s="31"/>
      <c r="G325" s="31"/>
      <c r="H325" s="31"/>
      <c r="I325" s="31"/>
      <c r="J325" s="31"/>
      <c r="K325" s="30"/>
      <c r="L325" s="30"/>
      <c r="M325" s="30"/>
      <c r="N325" s="30"/>
      <c r="O325" s="30"/>
      <c r="P325" s="30"/>
      <c r="Q325" s="30"/>
      <c r="R325" s="30"/>
      <c r="S325" s="30"/>
      <c r="T325" s="30"/>
      <c r="U325" s="30"/>
      <c r="V325" s="30"/>
      <c r="W325" s="33"/>
      <c r="X325" s="33"/>
      <c r="Y325" s="33"/>
      <c r="AC325" s="6">
        <f t="shared" si="31"/>
        <v>0</v>
      </c>
      <c r="AD325" s="6">
        <f t="shared" si="32"/>
        <v>0</v>
      </c>
      <c r="AE325" s="6">
        <f t="shared" si="33"/>
        <v>0</v>
      </c>
    </row>
    <row r="326" spans="1:31" x14ac:dyDescent="0.25">
      <c r="A326" s="32"/>
      <c r="B326" s="31"/>
      <c r="C326" s="31"/>
      <c r="D326" s="31"/>
      <c r="E326" s="31"/>
      <c r="F326" s="31"/>
      <c r="G326" s="31"/>
      <c r="H326" s="31"/>
      <c r="I326" s="31"/>
      <c r="J326" s="31"/>
      <c r="K326" s="30"/>
      <c r="L326" s="30"/>
      <c r="M326" s="30"/>
      <c r="N326" s="30"/>
      <c r="O326" s="30"/>
      <c r="P326" s="30"/>
      <c r="Q326" s="30"/>
      <c r="R326" s="30"/>
      <c r="S326" s="30"/>
      <c r="T326" s="30"/>
      <c r="U326" s="30"/>
      <c r="V326" s="30"/>
      <c r="W326" s="33"/>
      <c r="X326" s="33"/>
      <c r="Y326" s="33"/>
      <c r="AC326" s="6">
        <f t="shared" si="31"/>
        <v>0</v>
      </c>
      <c r="AD326" s="6">
        <f t="shared" si="32"/>
        <v>0</v>
      </c>
      <c r="AE326" s="6">
        <f t="shared" si="33"/>
        <v>0</v>
      </c>
    </row>
    <row r="327" spans="1:31" x14ac:dyDescent="0.25">
      <c r="A327" s="32"/>
      <c r="B327" s="31"/>
      <c r="C327" s="31"/>
      <c r="D327" s="31"/>
      <c r="E327" s="31"/>
      <c r="F327" s="31"/>
      <c r="G327" s="31"/>
      <c r="H327" s="31"/>
      <c r="I327" s="31"/>
      <c r="J327" s="31"/>
      <c r="K327" s="30"/>
      <c r="L327" s="30"/>
      <c r="M327" s="30"/>
      <c r="N327" s="30"/>
      <c r="O327" s="30"/>
      <c r="P327" s="30"/>
      <c r="Q327" s="30"/>
      <c r="R327" s="30"/>
      <c r="S327" s="30"/>
      <c r="T327" s="30"/>
      <c r="U327" s="30"/>
      <c r="V327" s="30"/>
      <c r="W327" s="33"/>
      <c r="X327" s="33"/>
      <c r="Y327" s="33"/>
      <c r="AC327" s="6">
        <f t="shared" si="31"/>
        <v>0</v>
      </c>
      <c r="AD327" s="6">
        <f t="shared" si="32"/>
        <v>0</v>
      </c>
      <c r="AE327" s="6">
        <f t="shared" si="33"/>
        <v>0</v>
      </c>
    </row>
    <row r="328" spans="1:31" x14ac:dyDescent="0.25">
      <c r="A328" s="32"/>
      <c r="B328" s="31"/>
      <c r="C328" s="31"/>
      <c r="D328" s="31"/>
      <c r="E328" s="31"/>
      <c r="F328" s="31"/>
      <c r="G328" s="31"/>
      <c r="H328" s="31"/>
      <c r="I328" s="31"/>
      <c r="J328" s="31"/>
      <c r="K328" s="30"/>
      <c r="L328" s="30"/>
      <c r="M328" s="30"/>
      <c r="N328" s="30"/>
      <c r="O328" s="30"/>
      <c r="P328" s="30"/>
      <c r="Q328" s="30"/>
      <c r="R328" s="30"/>
      <c r="S328" s="30"/>
      <c r="T328" s="30"/>
      <c r="U328" s="30"/>
      <c r="V328" s="30"/>
      <c r="W328" s="33"/>
      <c r="X328" s="33"/>
      <c r="Y328" s="33"/>
      <c r="AC328" s="6">
        <f t="shared" si="31"/>
        <v>0</v>
      </c>
      <c r="AD328" s="6">
        <f t="shared" si="32"/>
        <v>0</v>
      </c>
      <c r="AE328" s="6">
        <f t="shared" si="33"/>
        <v>0</v>
      </c>
    </row>
    <row r="329" spans="1:31" x14ac:dyDescent="0.25">
      <c r="A329" s="32"/>
      <c r="B329" s="31"/>
      <c r="C329" s="31"/>
      <c r="D329" s="31"/>
      <c r="E329" s="31"/>
      <c r="F329" s="31"/>
      <c r="G329" s="31"/>
      <c r="H329" s="31"/>
      <c r="I329" s="31"/>
      <c r="J329" s="31"/>
      <c r="K329" s="30"/>
      <c r="L329" s="30"/>
      <c r="M329" s="30"/>
      <c r="N329" s="30"/>
      <c r="O329" s="30"/>
      <c r="P329" s="30"/>
      <c r="Q329" s="30"/>
      <c r="R329" s="30"/>
      <c r="S329" s="30"/>
      <c r="T329" s="30"/>
      <c r="U329" s="30"/>
      <c r="V329" s="30"/>
      <c r="W329" s="33"/>
      <c r="X329" s="33"/>
      <c r="Y329" s="33"/>
      <c r="AC329" s="6">
        <f t="shared" si="31"/>
        <v>0</v>
      </c>
      <c r="AD329" s="6">
        <f t="shared" si="32"/>
        <v>0</v>
      </c>
      <c r="AE329" s="6">
        <f t="shared" si="33"/>
        <v>0</v>
      </c>
    </row>
    <row r="330" spans="1:31" x14ac:dyDescent="0.25">
      <c r="A330" s="32"/>
      <c r="B330" s="31"/>
      <c r="C330" s="31"/>
      <c r="D330" s="31"/>
      <c r="E330" s="31"/>
      <c r="F330" s="31"/>
      <c r="G330" s="31"/>
      <c r="H330" s="31"/>
      <c r="I330" s="31"/>
      <c r="J330" s="31"/>
      <c r="K330" s="30"/>
      <c r="L330" s="30"/>
      <c r="M330" s="30"/>
      <c r="N330" s="30"/>
      <c r="O330" s="30"/>
      <c r="P330" s="30"/>
      <c r="Q330" s="30"/>
      <c r="R330" s="30"/>
      <c r="S330" s="30"/>
      <c r="T330" s="30"/>
      <c r="U330" s="30"/>
      <c r="V330" s="30"/>
      <c r="W330" s="33"/>
      <c r="X330" s="33"/>
      <c r="Y330" s="33"/>
      <c r="AC330" s="6">
        <f t="shared" si="31"/>
        <v>0</v>
      </c>
      <c r="AD330" s="6">
        <f t="shared" si="32"/>
        <v>0</v>
      </c>
      <c r="AE330" s="6">
        <f t="shared" si="33"/>
        <v>0</v>
      </c>
    </row>
    <row r="331" spans="1:31" x14ac:dyDescent="0.25">
      <c r="A331" s="32"/>
      <c r="B331" s="31"/>
      <c r="C331" s="31"/>
      <c r="D331" s="31"/>
      <c r="E331" s="31"/>
      <c r="F331" s="31"/>
      <c r="G331" s="31"/>
      <c r="H331" s="31"/>
      <c r="I331" s="31"/>
      <c r="J331" s="31"/>
      <c r="K331" s="30"/>
      <c r="L331" s="30"/>
      <c r="M331" s="30"/>
      <c r="N331" s="30"/>
      <c r="O331" s="30"/>
      <c r="P331" s="30"/>
      <c r="Q331" s="30"/>
      <c r="R331" s="30"/>
      <c r="S331" s="30"/>
      <c r="T331" s="30"/>
      <c r="U331" s="30"/>
      <c r="V331" s="30"/>
      <c r="W331" s="33"/>
      <c r="X331" s="33"/>
      <c r="Y331" s="33"/>
      <c r="AC331" s="6">
        <f t="shared" si="31"/>
        <v>0</v>
      </c>
      <c r="AD331" s="6">
        <f t="shared" si="32"/>
        <v>0</v>
      </c>
      <c r="AE331" s="6">
        <f t="shared" si="33"/>
        <v>0</v>
      </c>
    </row>
    <row r="332" spans="1:31" x14ac:dyDescent="0.25">
      <c r="A332" s="32"/>
      <c r="B332" s="31"/>
      <c r="C332" s="31"/>
      <c r="D332" s="31"/>
      <c r="E332" s="31"/>
      <c r="F332" s="31"/>
      <c r="G332" s="31"/>
      <c r="H332" s="31"/>
      <c r="I332" s="31"/>
      <c r="J332" s="31"/>
      <c r="K332" s="30"/>
      <c r="L332" s="30"/>
      <c r="M332" s="30"/>
      <c r="N332" s="30"/>
      <c r="O332" s="30"/>
      <c r="P332" s="30"/>
      <c r="Q332" s="30"/>
      <c r="R332" s="30"/>
      <c r="S332" s="30"/>
      <c r="T332" s="30"/>
      <c r="U332" s="30"/>
      <c r="V332" s="30"/>
      <c r="W332" s="33"/>
      <c r="X332" s="33"/>
      <c r="Y332" s="33"/>
      <c r="AC332" s="6">
        <f t="shared" si="31"/>
        <v>0</v>
      </c>
      <c r="AD332" s="6">
        <f t="shared" si="32"/>
        <v>0</v>
      </c>
      <c r="AE332" s="6">
        <f t="shared" si="33"/>
        <v>0</v>
      </c>
    </row>
    <row r="333" spans="1:31" x14ac:dyDescent="0.25">
      <c r="A333" s="32"/>
      <c r="B333" s="31"/>
      <c r="C333" s="31"/>
      <c r="D333" s="31"/>
      <c r="E333" s="31"/>
      <c r="F333" s="31"/>
      <c r="G333" s="31"/>
      <c r="H333" s="31"/>
      <c r="I333" s="31"/>
      <c r="J333" s="31"/>
      <c r="K333" s="30"/>
      <c r="L333" s="30"/>
      <c r="M333" s="30"/>
      <c r="N333" s="30"/>
      <c r="O333" s="30"/>
      <c r="P333" s="30"/>
      <c r="Q333" s="30"/>
      <c r="R333" s="30"/>
      <c r="S333" s="30"/>
      <c r="T333" s="30"/>
      <c r="U333" s="30"/>
      <c r="V333" s="30"/>
      <c r="W333" s="33"/>
      <c r="X333" s="33"/>
      <c r="Y333" s="33"/>
      <c r="AC333" s="6">
        <f t="shared" si="31"/>
        <v>0</v>
      </c>
      <c r="AD333" s="6">
        <f t="shared" si="32"/>
        <v>0</v>
      </c>
      <c r="AE333" s="6">
        <f t="shared" si="33"/>
        <v>0</v>
      </c>
    </row>
    <row r="334" spans="1:31" x14ac:dyDescent="0.25">
      <c r="A334" s="32"/>
      <c r="B334" s="31"/>
      <c r="C334" s="31"/>
      <c r="D334" s="31"/>
      <c r="E334" s="31"/>
      <c r="F334" s="31"/>
      <c r="G334" s="31"/>
      <c r="H334" s="31"/>
      <c r="I334" s="31"/>
      <c r="J334" s="31"/>
      <c r="K334" s="30"/>
      <c r="L334" s="30"/>
      <c r="M334" s="30"/>
      <c r="N334" s="30"/>
      <c r="O334" s="30"/>
      <c r="P334" s="30"/>
      <c r="Q334" s="30"/>
      <c r="R334" s="30"/>
      <c r="S334" s="30"/>
      <c r="T334" s="30"/>
      <c r="U334" s="30"/>
      <c r="V334" s="30"/>
      <c r="W334" s="33"/>
      <c r="X334" s="33"/>
      <c r="Y334" s="33"/>
      <c r="AC334" s="6">
        <f t="shared" si="31"/>
        <v>0</v>
      </c>
      <c r="AD334" s="6">
        <f t="shared" si="32"/>
        <v>0</v>
      </c>
      <c r="AE334" s="6">
        <f t="shared" si="33"/>
        <v>0</v>
      </c>
    </row>
    <row r="335" spans="1:31" x14ac:dyDescent="0.25">
      <c r="A335" s="32"/>
      <c r="B335" s="31"/>
      <c r="C335" s="31"/>
      <c r="D335" s="31"/>
      <c r="E335" s="31"/>
      <c r="F335" s="31"/>
      <c r="G335" s="31"/>
      <c r="H335" s="31"/>
      <c r="I335" s="31"/>
      <c r="J335" s="31"/>
      <c r="K335" s="30"/>
      <c r="L335" s="30"/>
      <c r="M335" s="30"/>
      <c r="N335" s="30"/>
      <c r="O335" s="30"/>
      <c r="P335" s="30"/>
      <c r="Q335" s="30"/>
      <c r="R335" s="30"/>
      <c r="S335" s="30"/>
      <c r="T335" s="30"/>
      <c r="U335" s="30"/>
      <c r="V335" s="30"/>
      <c r="W335" s="33"/>
      <c r="X335" s="33"/>
      <c r="Y335" s="33"/>
      <c r="AC335" s="6">
        <f t="shared" si="31"/>
        <v>0</v>
      </c>
      <c r="AD335" s="6">
        <f t="shared" si="32"/>
        <v>0</v>
      </c>
      <c r="AE335" s="6">
        <f t="shared" si="33"/>
        <v>0</v>
      </c>
    </row>
    <row r="336" spans="1:31" x14ac:dyDescent="0.25">
      <c r="A336" s="32"/>
      <c r="B336" s="31"/>
      <c r="C336" s="31"/>
      <c r="D336" s="31"/>
      <c r="E336" s="31"/>
      <c r="F336" s="31"/>
      <c r="G336" s="31"/>
      <c r="H336" s="31"/>
      <c r="I336" s="31"/>
      <c r="J336" s="31"/>
      <c r="K336" s="30"/>
      <c r="L336" s="30"/>
      <c r="M336" s="30"/>
      <c r="N336" s="30"/>
      <c r="O336" s="30"/>
      <c r="P336" s="30"/>
      <c r="Q336" s="30"/>
      <c r="R336" s="30"/>
      <c r="S336" s="30"/>
      <c r="T336" s="30"/>
      <c r="U336" s="30"/>
      <c r="V336" s="30"/>
      <c r="W336" s="33"/>
      <c r="X336" s="33"/>
      <c r="Y336" s="33"/>
      <c r="AC336" s="6">
        <f t="shared" si="31"/>
        <v>0</v>
      </c>
      <c r="AD336" s="6">
        <f t="shared" si="32"/>
        <v>0</v>
      </c>
      <c r="AE336" s="6">
        <f t="shared" si="33"/>
        <v>0</v>
      </c>
    </row>
    <row r="337" spans="1:31" x14ac:dyDescent="0.25">
      <c r="A337" s="32"/>
      <c r="B337" s="31"/>
      <c r="C337" s="31"/>
      <c r="D337" s="31"/>
      <c r="E337" s="31"/>
      <c r="F337" s="31"/>
      <c r="G337" s="31"/>
      <c r="H337" s="31"/>
      <c r="I337" s="31"/>
      <c r="J337" s="31"/>
      <c r="K337" s="30"/>
      <c r="L337" s="30"/>
      <c r="M337" s="30"/>
      <c r="N337" s="30"/>
      <c r="O337" s="30"/>
      <c r="P337" s="30"/>
      <c r="Q337" s="30"/>
      <c r="R337" s="30"/>
      <c r="S337" s="30"/>
      <c r="T337" s="30"/>
      <c r="U337" s="30"/>
      <c r="V337" s="30"/>
      <c r="W337" s="33"/>
      <c r="X337" s="33"/>
      <c r="Y337" s="33"/>
      <c r="AC337" s="6">
        <f t="shared" si="31"/>
        <v>0</v>
      </c>
      <c r="AD337" s="6">
        <f t="shared" si="32"/>
        <v>0</v>
      </c>
      <c r="AE337" s="6">
        <f t="shared" si="33"/>
        <v>0</v>
      </c>
    </row>
    <row r="338" spans="1:31" x14ac:dyDescent="0.25">
      <c r="A338" s="32"/>
      <c r="B338" s="31"/>
      <c r="C338" s="31"/>
      <c r="D338" s="31"/>
      <c r="E338" s="31"/>
      <c r="F338" s="31"/>
      <c r="G338" s="31"/>
      <c r="H338" s="31"/>
      <c r="I338" s="31"/>
      <c r="J338" s="31"/>
      <c r="K338" s="30"/>
      <c r="L338" s="30"/>
      <c r="M338" s="30"/>
      <c r="N338" s="30"/>
      <c r="O338" s="30"/>
      <c r="P338" s="30"/>
      <c r="Q338" s="30"/>
      <c r="R338" s="30"/>
      <c r="S338" s="30"/>
      <c r="T338" s="30"/>
      <c r="U338" s="30"/>
      <c r="V338" s="30"/>
      <c r="W338" s="33"/>
      <c r="X338" s="33"/>
      <c r="Y338" s="33"/>
      <c r="AC338" s="6">
        <f t="shared" si="31"/>
        <v>0</v>
      </c>
      <c r="AD338" s="6">
        <f t="shared" si="32"/>
        <v>0</v>
      </c>
      <c r="AE338" s="6">
        <f t="shared" si="33"/>
        <v>0</v>
      </c>
    </row>
    <row r="339" spans="1:31" x14ac:dyDescent="0.25">
      <c r="A339" s="32"/>
      <c r="B339" s="31"/>
      <c r="C339" s="31"/>
      <c r="D339" s="31"/>
      <c r="E339" s="31"/>
      <c r="F339" s="31"/>
      <c r="G339" s="31"/>
      <c r="H339" s="31"/>
      <c r="I339" s="31"/>
      <c r="J339" s="31"/>
      <c r="K339" s="30"/>
      <c r="L339" s="30"/>
      <c r="M339" s="30"/>
      <c r="N339" s="30"/>
      <c r="O339" s="30"/>
      <c r="P339" s="30"/>
      <c r="Q339" s="30"/>
      <c r="R339" s="30"/>
      <c r="S339" s="30"/>
      <c r="T339" s="30"/>
      <c r="U339" s="30"/>
      <c r="V339" s="30"/>
      <c r="W339" s="33"/>
      <c r="X339" s="33"/>
      <c r="Y339" s="33"/>
      <c r="AC339" s="6">
        <f t="shared" si="31"/>
        <v>0</v>
      </c>
      <c r="AD339" s="6">
        <f t="shared" si="32"/>
        <v>0</v>
      </c>
      <c r="AE339" s="6">
        <f t="shared" si="33"/>
        <v>0</v>
      </c>
    </row>
    <row r="340" spans="1:31" x14ac:dyDescent="0.25">
      <c r="A340" s="32"/>
      <c r="B340" s="31"/>
      <c r="C340" s="31"/>
      <c r="D340" s="31"/>
      <c r="E340" s="31"/>
      <c r="F340" s="31"/>
      <c r="G340" s="31"/>
      <c r="H340" s="31"/>
      <c r="I340" s="31"/>
      <c r="J340" s="31"/>
      <c r="K340" s="30"/>
      <c r="L340" s="30"/>
      <c r="M340" s="30"/>
      <c r="N340" s="30"/>
      <c r="O340" s="30"/>
      <c r="P340" s="30"/>
      <c r="Q340" s="30"/>
      <c r="R340" s="30"/>
      <c r="S340" s="30"/>
      <c r="T340" s="30"/>
      <c r="U340" s="30"/>
      <c r="V340" s="30"/>
      <c r="W340" s="33"/>
      <c r="X340" s="33"/>
      <c r="Y340" s="33"/>
      <c r="AC340" s="6">
        <f t="shared" si="31"/>
        <v>0</v>
      </c>
      <c r="AD340" s="6">
        <f t="shared" si="32"/>
        <v>0</v>
      </c>
      <c r="AE340" s="6">
        <f t="shared" si="33"/>
        <v>0</v>
      </c>
    </row>
    <row r="341" spans="1:31" x14ac:dyDescent="0.25">
      <c r="A341" s="32"/>
      <c r="B341" s="31"/>
      <c r="C341" s="31"/>
      <c r="D341" s="31"/>
      <c r="E341" s="31"/>
      <c r="F341" s="31"/>
      <c r="G341" s="31"/>
      <c r="H341" s="31"/>
      <c r="I341" s="31"/>
      <c r="J341" s="31"/>
      <c r="K341" s="30"/>
      <c r="L341" s="30"/>
      <c r="M341" s="30"/>
      <c r="N341" s="30"/>
      <c r="O341" s="30"/>
      <c r="P341" s="30"/>
      <c r="Q341" s="30"/>
      <c r="R341" s="30"/>
      <c r="S341" s="30"/>
      <c r="T341" s="30"/>
      <c r="U341" s="30"/>
      <c r="V341" s="30"/>
      <c r="W341" s="33"/>
      <c r="X341" s="33"/>
      <c r="Y341" s="33"/>
      <c r="AC341" s="6">
        <f t="shared" si="31"/>
        <v>0</v>
      </c>
      <c r="AD341" s="6">
        <f t="shared" si="32"/>
        <v>0</v>
      </c>
      <c r="AE341" s="6">
        <f t="shared" si="33"/>
        <v>0</v>
      </c>
    </row>
    <row r="342" spans="1:31" x14ac:dyDescent="0.25">
      <c r="A342" s="32"/>
      <c r="B342" s="31"/>
      <c r="C342" s="31"/>
      <c r="D342" s="31"/>
      <c r="E342" s="31"/>
      <c r="F342" s="31"/>
      <c r="G342" s="31"/>
      <c r="H342" s="31"/>
      <c r="I342" s="31"/>
      <c r="J342" s="31"/>
      <c r="K342" s="30"/>
      <c r="L342" s="30"/>
      <c r="M342" s="30"/>
      <c r="N342" s="30"/>
      <c r="O342" s="30"/>
      <c r="P342" s="30"/>
      <c r="Q342" s="30"/>
      <c r="R342" s="30"/>
      <c r="S342" s="30"/>
      <c r="T342" s="30"/>
      <c r="U342" s="30"/>
      <c r="V342" s="30"/>
      <c r="W342" s="33"/>
      <c r="X342" s="33"/>
      <c r="Y342" s="33"/>
      <c r="AC342" s="6">
        <f t="shared" si="31"/>
        <v>0</v>
      </c>
      <c r="AD342" s="6">
        <f t="shared" si="32"/>
        <v>0</v>
      </c>
      <c r="AE342" s="6">
        <f t="shared" si="33"/>
        <v>0</v>
      </c>
    </row>
    <row r="343" spans="1:31" x14ac:dyDescent="0.25">
      <c r="A343" s="32"/>
      <c r="B343" s="31"/>
      <c r="C343" s="31"/>
      <c r="D343" s="31"/>
      <c r="E343" s="31"/>
      <c r="F343" s="31"/>
      <c r="G343" s="31"/>
      <c r="H343" s="31"/>
      <c r="I343" s="31"/>
      <c r="J343" s="31"/>
      <c r="K343" s="30"/>
      <c r="L343" s="30"/>
      <c r="M343" s="30"/>
      <c r="N343" s="30"/>
      <c r="O343" s="30"/>
      <c r="P343" s="30"/>
      <c r="Q343" s="30"/>
      <c r="R343" s="30"/>
      <c r="S343" s="30"/>
      <c r="T343" s="30"/>
      <c r="U343" s="30"/>
      <c r="V343" s="30"/>
      <c r="W343" s="33"/>
      <c r="X343" s="33"/>
      <c r="Y343" s="33"/>
      <c r="AC343" s="6">
        <f t="shared" si="31"/>
        <v>0</v>
      </c>
      <c r="AD343" s="6">
        <f t="shared" si="32"/>
        <v>0</v>
      </c>
      <c r="AE343" s="6">
        <f t="shared" si="33"/>
        <v>0</v>
      </c>
    </row>
    <row r="344" spans="1:31" x14ac:dyDescent="0.25">
      <c r="A344" s="32"/>
      <c r="B344" s="31"/>
      <c r="C344" s="31"/>
      <c r="D344" s="31"/>
      <c r="E344" s="31"/>
      <c r="F344" s="31"/>
      <c r="G344" s="31"/>
      <c r="H344" s="31"/>
      <c r="I344" s="31"/>
      <c r="J344" s="31"/>
      <c r="K344" s="30"/>
      <c r="L344" s="30"/>
      <c r="M344" s="30"/>
      <c r="N344" s="30"/>
      <c r="O344" s="30"/>
      <c r="P344" s="30"/>
      <c r="Q344" s="30"/>
      <c r="R344" s="30"/>
      <c r="S344" s="30"/>
      <c r="T344" s="30"/>
      <c r="U344" s="30"/>
      <c r="V344" s="30"/>
      <c r="W344" s="33"/>
      <c r="X344" s="33"/>
      <c r="Y344" s="33"/>
      <c r="AC344" s="6">
        <f t="shared" si="31"/>
        <v>0</v>
      </c>
      <c r="AD344" s="6">
        <f t="shared" si="32"/>
        <v>0</v>
      </c>
      <c r="AE344" s="6">
        <f t="shared" si="33"/>
        <v>0</v>
      </c>
    </row>
    <row r="345" spans="1:31" x14ac:dyDescent="0.25">
      <c r="A345" s="32"/>
      <c r="B345" s="31"/>
      <c r="C345" s="31"/>
      <c r="D345" s="31"/>
      <c r="E345" s="31"/>
      <c r="F345" s="31"/>
      <c r="G345" s="31"/>
      <c r="H345" s="31"/>
      <c r="I345" s="31"/>
      <c r="J345" s="31"/>
      <c r="K345" s="30"/>
      <c r="L345" s="30"/>
      <c r="M345" s="30"/>
      <c r="N345" s="30"/>
      <c r="O345" s="30"/>
      <c r="P345" s="30"/>
      <c r="Q345" s="30"/>
      <c r="R345" s="30"/>
      <c r="S345" s="30"/>
      <c r="T345" s="30"/>
      <c r="U345" s="30"/>
      <c r="V345" s="30"/>
      <c r="W345" s="33"/>
      <c r="X345" s="33"/>
      <c r="Y345" s="33"/>
      <c r="AC345" s="6">
        <f t="shared" si="31"/>
        <v>0</v>
      </c>
      <c r="AD345" s="6">
        <f t="shared" si="32"/>
        <v>0</v>
      </c>
      <c r="AE345" s="6">
        <f t="shared" si="33"/>
        <v>0</v>
      </c>
    </row>
    <row r="346" spans="1:31" x14ac:dyDescent="0.25">
      <c r="A346" s="32"/>
      <c r="B346" s="31"/>
      <c r="C346" s="31"/>
      <c r="D346" s="31"/>
      <c r="E346" s="31"/>
      <c r="F346" s="31"/>
      <c r="G346" s="31"/>
      <c r="H346" s="31"/>
      <c r="I346" s="31"/>
      <c r="J346" s="31"/>
      <c r="K346" s="30"/>
      <c r="L346" s="30"/>
      <c r="M346" s="30"/>
      <c r="N346" s="30"/>
      <c r="O346" s="30"/>
      <c r="P346" s="30"/>
      <c r="Q346" s="30"/>
      <c r="R346" s="30"/>
      <c r="S346" s="30"/>
      <c r="T346" s="30"/>
      <c r="U346" s="30"/>
      <c r="V346" s="30"/>
      <c r="W346" s="33"/>
      <c r="X346" s="33"/>
      <c r="Y346" s="33"/>
      <c r="AC346" s="6">
        <f t="shared" si="31"/>
        <v>0</v>
      </c>
      <c r="AD346" s="6">
        <f t="shared" si="32"/>
        <v>0</v>
      </c>
      <c r="AE346" s="6">
        <f t="shared" si="33"/>
        <v>0</v>
      </c>
    </row>
    <row r="347" spans="1:31" x14ac:dyDescent="0.25">
      <c r="A347" s="32"/>
      <c r="B347" s="31"/>
      <c r="C347" s="31"/>
      <c r="D347" s="31"/>
      <c r="E347" s="31"/>
      <c r="F347" s="31"/>
      <c r="G347" s="31"/>
      <c r="H347" s="31"/>
      <c r="I347" s="31"/>
      <c r="J347" s="31"/>
      <c r="K347" s="30"/>
      <c r="L347" s="30"/>
      <c r="M347" s="30"/>
      <c r="N347" s="30"/>
      <c r="O347" s="30"/>
      <c r="P347" s="30"/>
      <c r="Q347" s="30"/>
      <c r="R347" s="30"/>
      <c r="S347" s="30"/>
      <c r="T347" s="30"/>
      <c r="U347" s="30"/>
      <c r="V347" s="30"/>
      <c r="W347" s="33"/>
      <c r="X347" s="33"/>
      <c r="Y347" s="33"/>
      <c r="AC347" s="6">
        <f t="shared" si="31"/>
        <v>0</v>
      </c>
      <c r="AD347" s="6">
        <f t="shared" si="32"/>
        <v>0</v>
      </c>
      <c r="AE347" s="6">
        <f t="shared" si="33"/>
        <v>0</v>
      </c>
    </row>
    <row r="348" spans="1:31" x14ac:dyDescent="0.25">
      <c r="A348" s="32"/>
      <c r="B348" s="31"/>
      <c r="C348" s="31"/>
      <c r="D348" s="31"/>
      <c r="E348" s="31"/>
      <c r="F348" s="31"/>
      <c r="G348" s="31"/>
      <c r="H348" s="31"/>
      <c r="I348" s="31"/>
      <c r="J348" s="31"/>
      <c r="K348" s="30"/>
      <c r="L348" s="30"/>
      <c r="M348" s="30"/>
      <c r="N348" s="30"/>
      <c r="O348" s="30"/>
      <c r="P348" s="30"/>
      <c r="Q348" s="30"/>
      <c r="R348" s="30"/>
      <c r="S348" s="30"/>
      <c r="T348" s="30"/>
      <c r="U348" s="30"/>
      <c r="V348" s="30"/>
      <c r="W348" s="33"/>
      <c r="X348" s="33"/>
      <c r="Y348" s="33"/>
      <c r="AC348" s="6">
        <f t="shared" si="31"/>
        <v>0</v>
      </c>
      <c r="AD348" s="6">
        <f t="shared" si="32"/>
        <v>0</v>
      </c>
      <c r="AE348" s="6">
        <f t="shared" si="33"/>
        <v>0</v>
      </c>
    </row>
    <row r="349" spans="1:31" x14ac:dyDescent="0.25">
      <c r="A349" s="32"/>
      <c r="B349" s="31"/>
      <c r="C349" s="31"/>
      <c r="D349" s="31"/>
      <c r="E349" s="31"/>
      <c r="F349" s="31"/>
      <c r="G349" s="31"/>
      <c r="H349" s="31"/>
      <c r="I349" s="31"/>
      <c r="J349" s="31"/>
      <c r="K349" s="30"/>
      <c r="L349" s="30"/>
      <c r="M349" s="30"/>
      <c r="N349" s="30"/>
      <c r="O349" s="30"/>
      <c r="P349" s="30"/>
      <c r="Q349" s="30"/>
      <c r="R349" s="30"/>
      <c r="S349" s="30"/>
      <c r="T349" s="30"/>
      <c r="U349" s="30"/>
      <c r="V349" s="30"/>
      <c r="W349" s="33"/>
      <c r="X349" s="33"/>
      <c r="Y349" s="33"/>
      <c r="AC349" s="6">
        <f t="shared" si="31"/>
        <v>0</v>
      </c>
      <c r="AD349" s="6">
        <f t="shared" si="32"/>
        <v>0</v>
      </c>
      <c r="AE349" s="6">
        <f t="shared" si="33"/>
        <v>0</v>
      </c>
    </row>
    <row r="350" spans="1:31" x14ac:dyDescent="0.25">
      <c r="A350" s="32"/>
      <c r="B350" s="31"/>
      <c r="C350" s="31"/>
      <c r="D350" s="31"/>
      <c r="E350" s="31"/>
      <c r="F350" s="31"/>
      <c r="G350" s="31"/>
      <c r="H350" s="31"/>
      <c r="I350" s="31"/>
      <c r="J350" s="31"/>
      <c r="K350" s="30"/>
      <c r="L350" s="30"/>
      <c r="M350" s="30"/>
      <c r="N350" s="30"/>
      <c r="O350" s="30"/>
      <c r="P350" s="30"/>
      <c r="Q350" s="30"/>
      <c r="R350" s="30"/>
      <c r="S350" s="30"/>
      <c r="T350" s="30"/>
      <c r="U350" s="30"/>
      <c r="V350" s="30"/>
      <c r="W350" s="33"/>
      <c r="X350" s="33"/>
      <c r="Y350" s="33"/>
      <c r="AC350" s="6">
        <f t="shared" si="31"/>
        <v>0</v>
      </c>
      <c r="AD350" s="6">
        <f t="shared" si="32"/>
        <v>0</v>
      </c>
      <c r="AE350" s="6">
        <f t="shared" si="33"/>
        <v>0</v>
      </c>
    </row>
    <row r="351" spans="1:31" x14ac:dyDescent="0.25">
      <c r="A351" s="32"/>
      <c r="B351" s="31"/>
      <c r="C351" s="31"/>
      <c r="D351" s="31"/>
      <c r="E351" s="31"/>
      <c r="F351" s="31"/>
      <c r="G351" s="31"/>
      <c r="H351" s="31"/>
      <c r="I351" s="31"/>
      <c r="J351" s="31"/>
      <c r="K351" s="30"/>
      <c r="L351" s="30"/>
      <c r="M351" s="30"/>
      <c r="N351" s="30"/>
      <c r="O351" s="30"/>
      <c r="P351" s="30"/>
      <c r="Q351" s="30"/>
      <c r="R351" s="30"/>
      <c r="S351" s="30"/>
      <c r="T351" s="30"/>
      <c r="U351" s="30"/>
      <c r="V351" s="30"/>
      <c r="W351" s="33"/>
      <c r="X351" s="33"/>
      <c r="Y351" s="33"/>
      <c r="AC351" s="6">
        <f t="shared" si="31"/>
        <v>0</v>
      </c>
      <c r="AD351" s="6">
        <f t="shared" si="32"/>
        <v>0</v>
      </c>
      <c r="AE351" s="6">
        <f t="shared" si="33"/>
        <v>0</v>
      </c>
    </row>
    <row r="352" spans="1:31" x14ac:dyDescent="0.25">
      <c r="A352" s="32"/>
      <c r="B352" s="31"/>
      <c r="C352" s="31"/>
      <c r="D352" s="31"/>
      <c r="E352" s="31"/>
      <c r="F352" s="31"/>
      <c r="G352" s="31"/>
      <c r="H352" s="31"/>
      <c r="I352" s="31"/>
      <c r="J352" s="31"/>
      <c r="K352" s="30"/>
      <c r="L352" s="30"/>
      <c r="M352" s="30"/>
      <c r="N352" s="30"/>
      <c r="O352" s="30"/>
      <c r="P352" s="30"/>
      <c r="Q352" s="30"/>
      <c r="R352" s="30"/>
      <c r="S352" s="30"/>
      <c r="T352" s="30"/>
      <c r="U352" s="30"/>
      <c r="V352" s="30"/>
      <c r="W352" s="33"/>
      <c r="X352" s="33"/>
      <c r="Y352" s="33"/>
      <c r="AC352" s="6">
        <f t="shared" si="31"/>
        <v>0</v>
      </c>
      <c r="AD352" s="6">
        <f t="shared" si="32"/>
        <v>0</v>
      </c>
      <c r="AE352" s="6">
        <f t="shared" si="33"/>
        <v>0</v>
      </c>
    </row>
    <row r="353" spans="1:31" x14ac:dyDescent="0.25">
      <c r="A353" s="32"/>
      <c r="B353" s="31"/>
      <c r="C353" s="31"/>
      <c r="D353" s="31"/>
      <c r="E353" s="31"/>
      <c r="F353" s="31"/>
      <c r="G353" s="31"/>
      <c r="H353" s="31"/>
      <c r="I353" s="31"/>
      <c r="J353" s="31"/>
      <c r="K353" s="30"/>
      <c r="L353" s="30"/>
      <c r="M353" s="30"/>
      <c r="N353" s="30"/>
      <c r="O353" s="30"/>
      <c r="P353" s="30"/>
      <c r="Q353" s="30"/>
      <c r="R353" s="30"/>
      <c r="S353" s="30"/>
      <c r="T353" s="30"/>
      <c r="U353" s="30"/>
      <c r="V353" s="30"/>
      <c r="W353" s="33"/>
      <c r="X353" s="33"/>
      <c r="Y353" s="33"/>
      <c r="AC353" s="6">
        <f t="shared" si="31"/>
        <v>0</v>
      </c>
      <c r="AD353" s="6">
        <f t="shared" si="32"/>
        <v>0</v>
      </c>
      <c r="AE353" s="6">
        <f t="shared" si="33"/>
        <v>0</v>
      </c>
    </row>
    <row r="354" spans="1:31" x14ac:dyDescent="0.25">
      <c r="A354" s="32"/>
      <c r="B354" s="31"/>
      <c r="C354" s="31"/>
      <c r="D354" s="31"/>
      <c r="E354" s="31"/>
      <c r="F354" s="31"/>
      <c r="G354" s="31"/>
      <c r="H354" s="31"/>
      <c r="I354" s="31"/>
      <c r="J354" s="31"/>
      <c r="K354" s="30"/>
      <c r="L354" s="30"/>
      <c r="M354" s="30"/>
      <c r="N354" s="30"/>
      <c r="O354" s="30"/>
      <c r="P354" s="30"/>
      <c r="Q354" s="30"/>
      <c r="R354" s="30"/>
      <c r="S354" s="30"/>
      <c r="T354" s="30"/>
      <c r="U354" s="30"/>
      <c r="V354" s="30"/>
      <c r="W354" s="33"/>
      <c r="X354" s="33"/>
      <c r="Y354" s="33"/>
      <c r="AC354" s="6">
        <f t="shared" si="31"/>
        <v>0</v>
      </c>
      <c r="AD354" s="6">
        <f t="shared" si="32"/>
        <v>0</v>
      </c>
      <c r="AE354" s="6">
        <f t="shared" si="33"/>
        <v>0</v>
      </c>
    </row>
    <row r="355" spans="1:31" x14ac:dyDescent="0.25">
      <c r="A355" s="32"/>
      <c r="B355" s="31"/>
      <c r="C355" s="31"/>
      <c r="D355" s="31"/>
      <c r="E355" s="31"/>
      <c r="F355" s="31"/>
      <c r="G355" s="31"/>
      <c r="H355" s="31"/>
      <c r="I355" s="31"/>
      <c r="J355" s="31"/>
      <c r="K355" s="30"/>
      <c r="L355" s="30"/>
      <c r="M355" s="30"/>
      <c r="N355" s="30"/>
      <c r="O355" s="30"/>
      <c r="P355" s="30"/>
      <c r="Q355" s="30"/>
      <c r="R355" s="30"/>
      <c r="S355" s="30"/>
      <c r="T355" s="30"/>
      <c r="U355" s="30"/>
      <c r="V355" s="30"/>
      <c r="W355" s="33"/>
      <c r="X355" s="33"/>
      <c r="Y355" s="33"/>
      <c r="AC355" s="6">
        <f t="shared" si="31"/>
        <v>0</v>
      </c>
      <c r="AD355" s="6">
        <f t="shared" si="32"/>
        <v>0</v>
      </c>
      <c r="AE355" s="6">
        <f t="shared" si="33"/>
        <v>0</v>
      </c>
    </row>
    <row r="356" spans="1:31" x14ac:dyDescent="0.25">
      <c r="A356" s="32"/>
      <c r="B356" s="31"/>
      <c r="C356" s="31"/>
      <c r="D356" s="31"/>
      <c r="E356" s="31"/>
      <c r="F356" s="31"/>
      <c r="G356" s="31"/>
      <c r="H356" s="31"/>
      <c r="I356" s="31"/>
      <c r="J356" s="31"/>
      <c r="K356" s="30"/>
      <c r="L356" s="30"/>
      <c r="M356" s="30"/>
      <c r="N356" s="30"/>
      <c r="O356" s="30"/>
      <c r="P356" s="30"/>
      <c r="Q356" s="30"/>
      <c r="R356" s="30"/>
      <c r="S356" s="30"/>
      <c r="T356" s="30"/>
      <c r="U356" s="30"/>
      <c r="V356" s="30"/>
      <c r="W356" s="33"/>
      <c r="X356" s="33"/>
      <c r="Y356" s="33"/>
      <c r="AC356" s="6">
        <f t="shared" si="31"/>
        <v>0</v>
      </c>
      <c r="AD356" s="6">
        <f t="shared" si="32"/>
        <v>0</v>
      </c>
      <c r="AE356" s="6">
        <f t="shared" si="33"/>
        <v>0</v>
      </c>
    </row>
    <row r="357" spans="1:31" x14ac:dyDescent="0.25">
      <c r="A357" s="32"/>
      <c r="B357" s="31"/>
      <c r="C357" s="31"/>
      <c r="D357" s="31"/>
      <c r="E357" s="31"/>
      <c r="F357" s="31"/>
      <c r="G357" s="31"/>
      <c r="H357" s="31"/>
      <c r="I357" s="31"/>
      <c r="J357" s="31"/>
      <c r="K357" s="30"/>
      <c r="L357" s="30"/>
      <c r="M357" s="30"/>
      <c r="N357" s="30"/>
      <c r="O357" s="30"/>
      <c r="P357" s="30"/>
      <c r="Q357" s="30"/>
      <c r="R357" s="30"/>
      <c r="S357" s="30"/>
      <c r="T357" s="30"/>
      <c r="U357" s="30"/>
      <c r="V357" s="30"/>
      <c r="W357" s="33"/>
      <c r="X357" s="33"/>
      <c r="Y357" s="33"/>
      <c r="AC357" s="6">
        <f t="shared" si="31"/>
        <v>0</v>
      </c>
      <c r="AD357" s="6">
        <f t="shared" si="32"/>
        <v>0</v>
      </c>
      <c r="AE357" s="6">
        <f t="shared" si="33"/>
        <v>0</v>
      </c>
    </row>
    <row r="358" spans="1:31" x14ac:dyDescent="0.25">
      <c r="A358" s="32"/>
      <c r="B358" s="31"/>
      <c r="C358" s="31"/>
      <c r="D358" s="31"/>
      <c r="E358" s="31"/>
      <c r="F358" s="31"/>
      <c r="G358" s="31"/>
      <c r="H358" s="31"/>
      <c r="I358" s="31"/>
      <c r="J358" s="31"/>
      <c r="K358" s="30"/>
      <c r="L358" s="30"/>
      <c r="M358" s="30"/>
      <c r="N358" s="30"/>
      <c r="O358" s="30"/>
      <c r="P358" s="30"/>
      <c r="Q358" s="30"/>
      <c r="R358" s="30"/>
      <c r="S358" s="30"/>
      <c r="T358" s="30"/>
      <c r="U358" s="30"/>
      <c r="V358" s="30"/>
      <c r="W358" s="33"/>
      <c r="X358" s="33"/>
      <c r="Y358" s="33"/>
      <c r="AC358" s="6">
        <f t="shared" si="31"/>
        <v>0</v>
      </c>
      <c r="AD358" s="6">
        <f t="shared" si="32"/>
        <v>0</v>
      </c>
      <c r="AE358" s="6">
        <f t="shared" si="33"/>
        <v>0</v>
      </c>
    </row>
    <row r="359" spans="1:31" x14ac:dyDescent="0.25">
      <c r="A359" s="32"/>
      <c r="B359" s="31"/>
      <c r="C359" s="31"/>
      <c r="D359" s="31"/>
      <c r="E359" s="31"/>
      <c r="F359" s="31"/>
      <c r="G359" s="31"/>
      <c r="H359" s="31"/>
      <c r="I359" s="31"/>
      <c r="J359" s="31"/>
      <c r="K359" s="30"/>
      <c r="L359" s="30"/>
      <c r="M359" s="30"/>
      <c r="N359" s="30"/>
      <c r="O359" s="30"/>
      <c r="P359" s="30"/>
      <c r="Q359" s="30"/>
      <c r="R359" s="30"/>
      <c r="S359" s="30"/>
      <c r="T359" s="30"/>
      <c r="U359" s="30"/>
      <c r="V359" s="30"/>
      <c r="W359" s="33"/>
      <c r="X359" s="33"/>
      <c r="Y359" s="33"/>
      <c r="AC359" s="6">
        <f t="shared" si="31"/>
        <v>0</v>
      </c>
      <c r="AD359" s="6">
        <f t="shared" si="32"/>
        <v>0</v>
      </c>
      <c r="AE359" s="6">
        <f t="shared" si="33"/>
        <v>0</v>
      </c>
    </row>
    <row r="360" spans="1:31" x14ac:dyDescent="0.25">
      <c r="A360" s="32"/>
      <c r="B360" s="31"/>
      <c r="C360" s="31"/>
      <c r="D360" s="31"/>
      <c r="E360" s="31"/>
      <c r="F360" s="31"/>
      <c r="G360" s="31"/>
      <c r="H360" s="31"/>
      <c r="I360" s="31"/>
      <c r="J360" s="31"/>
      <c r="K360" s="30"/>
      <c r="L360" s="30"/>
      <c r="M360" s="30"/>
      <c r="N360" s="30"/>
      <c r="O360" s="30"/>
      <c r="P360" s="30"/>
      <c r="Q360" s="30"/>
      <c r="R360" s="30"/>
      <c r="S360" s="30"/>
      <c r="T360" s="30"/>
      <c r="U360" s="30"/>
      <c r="V360" s="30"/>
      <c r="W360" s="33"/>
      <c r="X360" s="33"/>
      <c r="Y360" s="33"/>
      <c r="AC360" s="6">
        <f t="shared" si="31"/>
        <v>0</v>
      </c>
      <c r="AD360" s="6">
        <f t="shared" si="32"/>
        <v>0</v>
      </c>
      <c r="AE360" s="6">
        <f t="shared" si="33"/>
        <v>0</v>
      </c>
    </row>
    <row r="361" spans="1:31" x14ac:dyDescent="0.25">
      <c r="A361" s="32"/>
      <c r="B361" s="31"/>
      <c r="C361" s="31"/>
      <c r="D361" s="31"/>
      <c r="E361" s="31"/>
      <c r="F361" s="31"/>
      <c r="G361" s="31"/>
      <c r="H361" s="31"/>
      <c r="I361" s="31"/>
      <c r="J361" s="31"/>
      <c r="K361" s="30"/>
      <c r="L361" s="30"/>
      <c r="M361" s="30"/>
      <c r="N361" s="30"/>
      <c r="O361" s="30"/>
      <c r="P361" s="30"/>
      <c r="Q361" s="30"/>
      <c r="R361" s="30"/>
      <c r="S361" s="30"/>
      <c r="T361" s="30"/>
      <c r="U361" s="30"/>
      <c r="V361" s="30"/>
      <c r="W361" s="33"/>
      <c r="X361" s="33"/>
      <c r="Y361" s="33"/>
      <c r="AC361" s="6">
        <f t="shared" si="31"/>
        <v>0</v>
      </c>
      <c r="AD361" s="6">
        <f t="shared" si="32"/>
        <v>0</v>
      </c>
      <c r="AE361" s="6">
        <f t="shared" si="33"/>
        <v>0</v>
      </c>
    </row>
    <row r="362" spans="1:31" x14ac:dyDescent="0.25">
      <c r="A362" s="32"/>
      <c r="B362" s="31"/>
      <c r="C362" s="31"/>
      <c r="D362" s="31"/>
      <c r="E362" s="31"/>
      <c r="F362" s="31"/>
      <c r="G362" s="31"/>
      <c r="H362" s="31"/>
      <c r="I362" s="31"/>
      <c r="J362" s="31"/>
      <c r="K362" s="30"/>
      <c r="L362" s="30"/>
      <c r="M362" s="30"/>
      <c r="N362" s="30"/>
      <c r="O362" s="30"/>
      <c r="P362" s="30"/>
      <c r="Q362" s="30"/>
      <c r="R362" s="30"/>
      <c r="S362" s="30"/>
      <c r="T362" s="30"/>
      <c r="U362" s="30"/>
      <c r="V362" s="30"/>
      <c r="W362" s="33"/>
      <c r="X362" s="33"/>
      <c r="Y362" s="33"/>
      <c r="AC362" s="6">
        <f t="shared" si="31"/>
        <v>0</v>
      </c>
      <c r="AD362" s="6">
        <f t="shared" si="32"/>
        <v>0</v>
      </c>
      <c r="AE362" s="6">
        <f t="shared" si="33"/>
        <v>0</v>
      </c>
    </row>
    <row r="363" spans="1:31" x14ac:dyDescent="0.25">
      <c r="A363" s="32"/>
      <c r="B363" s="31"/>
      <c r="C363" s="31"/>
      <c r="D363" s="31"/>
      <c r="E363" s="31"/>
      <c r="F363" s="31"/>
      <c r="G363" s="31"/>
      <c r="H363" s="31"/>
      <c r="I363" s="31"/>
      <c r="J363" s="31"/>
      <c r="K363" s="30"/>
      <c r="L363" s="30"/>
      <c r="M363" s="30"/>
      <c r="N363" s="30"/>
      <c r="O363" s="30"/>
      <c r="P363" s="30"/>
      <c r="Q363" s="30"/>
      <c r="R363" s="30"/>
      <c r="S363" s="30"/>
      <c r="T363" s="30"/>
      <c r="U363" s="30"/>
      <c r="V363" s="30"/>
      <c r="W363" s="33"/>
      <c r="X363" s="33"/>
      <c r="Y363" s="33"/>
    </row>
    <row r="364" spans="1:31" x14ac:dyDescent="0.25">
      <c r="A364" s="32"/>
      <c r="B364" s="31"/>
      <c r="C364" s="31"/>
      <c r="D364" s="31"/>
      <c r="E364" s="31"/>
      <c r="F364" s="31"/>
      <c r="G364" s="31"/>
      <c r="H364" s="31"/>
      <c r="I364" s="31"/>
      <c r="J364" s="31"/>
      <c r="K364" s="30"/>
      <c r="L364" s="30"/>
      <c r="M364" s="30"/>
      <c r="N364" s="30"/>
      <c r="O364" s="30"/>
      <c r="P364" s="30"/>
      <c r="Q364" s="30"/>
      <c r="R364" s="30"/>
      <c r="S364" s="30"/>
      <c r="T364" s="30"/>
      <c r="U364" s="30"/>
      <c r="V364" s="30"/>
      <c r="W364" s="33"/>
      <c r="X364" s="33"/>
      <c r="Y364" s="33"/>
    </row>
    <row r="365" spans="1:31" x14ac:dyDescent="0.25">
      <c r="A365" s="32"/>
      <c r="B365" s="31"/>
      <c r="C365" s="31"/>
      <c r="D365" s="31"/>
      <c r="E365" s="31"/>
      <c r="F365" s="31"/>
      <c r="G365" s="31"/>
      <c r="H365" s="31"/>
      <c r="I365" s="31"/>
      <c r="J365" s="31"/>
      <c r="K365" s="30"/>
      <c r="L365" s="30"/>
      <c r="M365" s="30"/>
      <c r="N365" s="30"/>
      <c r="O365" s="30"/>
      <c r="P365" s="30"/>
      <c r="Q365" s="30"/>
      <c r="R365" s="30"/>
      <c r="S365" s="30"/>
      <c r="T365" s="30"/>
      <c r="U365" s="30"/>
      <c r="V365" s="30"/>
      <c r="W365" s="33"/>
      <c r="X365" s="33"/>
      <c r="Y365" s="33"/>
    </row>
    <row r="366" spans="1:31" x14ac:dyDescent="0.25">
      <c r="A366" s="32"/>
      <c r="B366" s="31"/>
      <c r="C366" s="31"/>
      <c r="D366" s="31"/>
      <c r="E366" s="31"/>
      <c r="F366" s="31"/>
      <c r="G366" s="31"/>
      <c r="H366" s="88"/>
      <c r="I366" s="88"/>
      <c r="J366" s="88"/>
      <c r="K366" s="30"/>
      <c r="L366" s="30"/>
      <c r="M366" s="30"/>
      <c r="N366" s="30"/>
      <c r="O366" s="30"/>
      <c r="P366" s="30"/>
      <c r="Q366" s="30"/>
      <c r="R366" s="30"/>
      <c r="S366" s="30"/>
      <c r="T366" s="30"/>
      <c r="U366" s="30"/>
      <c r="V366" s="30"/>
      <c r="W366" s="33"/>
      <c r="X366" s="33"/>
      <c r="Y366" s="33"/>
    </row>
    <row r="367" spans="1:31" x14ac:dyDescent="0.25">
      <c r="A367" s="32"/>
      <c r="B367" s="31"/>
      <c r="C367" s="31"/>
      <c r="D367" s="31"/>
      <c r="E367" s="31"/>
      <c r="F367" s="31"/>
      <c r="G367" s="31"/>
      <c r="H367" s="88"/>
      <c r="I367" s="88"/>
      <c r="J367" s="88"/>
      <c r="K367" s="30"/>
      <c r="L367" s="30"/>
      <c r="M367" s="30"/>
      <c r="N367" s="30"/>
      <c r="O367" s="30"/>
      <c r="P367" s="30"/>
      <c r="Q367" s="30"/>
      <c r="R367" s="30"/>
      <c r="S367" s="30"/>
      <c r="T367" s="30"/>
      <c r="U367" s="30"/>
      <c r="V367" s="30"/>
      <c r="W367" s="33"/>
      <c r="X367" s="33"/>
      <c r="Y367" s="33"/>
    </row>
    <row r="368" spans="1:31" x14ac:dyDescent="0.25">
      <c r="A368" s="32"/>
      <c r="B368" s="31"/>
      <c r="C368" s="31"/>
      <c r="D368" s="31"/>
      <c r="E368" s="31"/>
      <c r="F368" s="31"/>
      <c r="G368" s="31"/>
      <c r="H368" s="88"/>
      <c r="I368" s="88"/>
      <c r="J368" s="88"/>
      <c r="K368" s="30"/>
      <c r="L368" s="30"/>
      <c r="M368" s="30"/>
      <c r="N368" s="30"/>
      <c r="O368" s="30"/>
      <c r="P368" s="30"/>
      <c r="Q368" s="30"/>
      <c r="R368" s="30"/>
      <c r="S368" s="30"/>
      <c r="T368" s="30"/>
      <c r="U368" s="30"/>
      <c r="V368" s="30"/>
      <c r="W368" s="33"/>
      <c r="X368" s="33"/>
      <c r="Y368" s="33"/>
    </row>
    <row r="369" spans="1:25" x14ac:dyDescent="0.25">
      <c r="A369" s="32"/>
      <c r="B369" s="31"/>
      <c r="C369" s="31"/>
      <c r="D369" s="31"/>
      <c r="E369" s="31"/>
      <c r="F369" s="31"/>
      <c r="G369" s="31"/>
      <c r="H369" s="88"/>
      <c r="I369" s="88"/>
      <c r="J369" s="88"/>
      <c r="K369" s="30"/>
      <c r="L369" s="30"/>
      <c r="M369" s="30"/>
      <c r="N369" s="30"/>
      <c r="O369" s="30"/>
      <c r="P369" s="30"/>
      <c r="Q369" s="30"/>
      <c r="R369" s="30"/>
      <c r="S369" s="30"/>
      <c r="T369" s="30"/>
      <c r="U369" s="30"/>
      <c r="V369" s="30"/>
      <c r="W369" s="33"/>
      <c r="X369" s="33"/>
      <c r="Y369" s="33"/>
    </row>
    <row r="370" spans="1:25" x14ac:dyDescent="0.25">
      <c r="A370" s="32"/>
      <c r="B370" s="31"/>
      <c r="C370" s="31"/>
      <c r="D370" s="31"/>
      <c r="E370" s="31"/>
      <c r="F370" s="31"/>
      <c r="G370" s="31"/>
      <c r="H370" s="88"/>
      <c r="I370" s="88"/>
      <c r="J370" s="88"/>
      <c r="K370" s="30"/>
      <c r="L370" s="30"/>
      <c r="M370" s="30"/>
      <c r="N370" s="30"/>
      <c r="O370" s="30"/>
      <c r="P370" s="30"/>
      <c r="Q370" s="30"/>
      <c r="R370" s="30"/>
      <c r="S370" s="30"/>
      <c r="T370" s="30"/>
      <c r="U370" s="30"/>
      <c r="V370" s="30"/>
      <c r="W370" s="33"/>
      <c r="X370" s="33"/>
      <c r="Y370" s="33"/>
    </row>
    <row r="371" spans="1:25" x14ac:dyDescent="0.25">
      <c r="A371" s="32"/>
      <c r="B371" s="31"/>
      <c r="C371" s="31"/>
      <c r="D371" s="31"/>
      <c r="E371" s="31"/>
      <c r="F371" s="31"/>
      <c r="G371" s="31"/>
      <c r="H371" s="88"/>
      <c r="I371" s="88"/>
      <c r="J371" s="88"/>
      <c r="K371" s="30"/>
      <c r="L371" s="30"/>
      <c r="M371" s="30"/>
      <c r="N371" s="30"/>
      <c r="O371" s="30"/>
      <c r="P371" s="30"/>
      <c r="Q371" s="30"/>
      <c r="R371" s="30"/>
      <c r="S371" s="30"/>
      <c r="T371" s="30"/>
      <c r="U371" s="30"/>
      <c r="V371" s="30"/>
      <c r="W371" s="33"/>
      <c r="X371" s="33"/>
      <c r="Y371" s="33"/>
    </row>
    <row r="372" spans="1:25" x14ac:dyDescent="0.25">
      <c r="A372" s="32"/>
      <c r="B372" s="31"/>
      <c r="C372" s="31"/>
      <c r="D372" s="31"/>
      <c r="E372" s="31"/>
      <c r="F372" s="31"/>
      <c r="G372" s="31"/>
      <c r="H372" s="88"/>
      <c r="I372" s="88"/>
      <c r="J372" s="88"/>
      <c r="K372" s="30"/>
      <c r="L372" s="30"/>
      <c r="M372" s="30"/>
      <c r="N372" s="30"/>
      <c r="O372" s="30"/>
      <c r="P372" s="30"/>
      <c r="Q372" s="30"/>
      <c r="R372" s="30"/>
      <c r="S372" s="30"/>
      <c r="T372" s="30"/>
      <c r="U372" s="30"/>
      <c r="V372" s="30"/>
      <c r="W372" s="33"/>
      <c r="X372" s="33"/>
      <c r="Y372" s="33"/>
    </row>
    <row r="373" spans="1:25" x14ac:dyDescent="0.25">
      <c r="A373" s="32"/>
      <c r="B373" s="31"/>
      <c r="C373" s="31"/>
      <c r="D373" s="31"/>
      <c r="E373" s="31"/>
      <c r="F373" s="31"/>
      <c r="G373" s="31"/>
      <c r="H373" s="88"/>
      <c r="I373" s="88"/>
      <c r="J373" s="88"/>
      <c r="K373" s="30"/>
      <c r="L373" s="30"/>
      <c r="M373" s="30"/>
      <c r="N373" s="30"/>
      <c r="O373" s="30"/>
      <c r="P373" s="30"/>
      <c r="Q373" s="30"/>
      <c r="R373" s="30"/>
      <c r="S373" s="30"/>
      <c r="T373" s="30"/>
      <c r="U373" s="30"/>
      <c r="V373" s="30"/>
      <c r="W373" s="33"/>
      <c r="X373" s="33"/>
      <c r="Y373" s="33"/>
    </row>
    <row r="374" spans="1:25" x14ac:dyDescent="0.25">
      <c r="A374" s="32"/>
      <c r="B374" s="31"/>
      <c r="C374" s="31"/>
      <c r="D374" s="31"/>
      <c r="E374" s="31"/>
      <c r="F374" s="31"/>
      <c r="G374" s="31"/>
      <c r="H374" s="88"/>
      <c r="I374" s="88"/>
      <c r="J374" s="88"/>
      <c r="K374" s="30"/>
      <c r="L374" s="30"/>
      <c r="M374" s="30"/>
      <c r="N374" s="30"/>
      <c r="O374" s="30"/>
      <c r="P374" s="30"/>
      <c r="Q374" s="30"/>
      <c r="R374" s="30"/>
      <c r="S374" s="30"/>
      <c r="T374" s="30"/>
      <c r="U374" s="30"/>
      <c r="V374" s="30"/>
      <c r="W374" s="33"/>
      <c r="X374" s="33"/>
      <c r="Y374" s="33"/>
    </row>
    <row r="375" spans="1:25" x14ac:dyDescent="0.25">
      <c r="A375" s="32"/>
      <c r="B375" s="31"/>
      <c r="C375" s="31"/>
      <c r="D375" s="31"/>
      <c r="E375" s="31"/>
      <c r="F375" s="31"/>
      <c r="G375" s="31"/>
      <c r="H375" s="88"/>
      <c r="I375" s="88"/>
      <c r="J375" s="88"/>
      <c r="K375" s="30"/>
      <c r="L375" s="30"/>
      <c r="M375" s="30"/>
      <c r="N375" s="30"/>
      <c r="O375" s="30"/>
      <c r="P375" s="30"/>
      <c r="Q375" s="30"/>
      <c r="R375" s="30"/>
      <c r="S375" s="30"/>
      <c r="T375" s="30"/>
      <c r="U375" s="30"/>
      <c r="V375" s="30"/>
      <c r="W375" s="33"/>
      <c r="X375" s="33"/>
      <c r="Y375" s="33"/>
    </row>
    <row r="376" spans="1:25" x14ac:dyDescent="0.25">
      <c r="A376" s="32"/>
      <c r="B376" s="31"/>
      <c r="C376" s="31"/>
      <c r="D376" s="31"/>
      <c r="E376" s="31"/>
      <c r="F376" s="31"/>
      <c r="G376" s="31"/>
      <c r="H376" s="88"/>
      <c r="I376" s="88"/>
      <c r="J376" s="88"/>
      <c r="K376" s="30"/>
      <c r="L376" s="30"/>
      <c r="M376" s="30"/>
      <c r="N376" s="30"/>
      <c r="O376" s="30"/>
      <c r="P376" s="30"/>
      <c r="Q376" s="30"/>
      <c r="R376" s="30"/>
      <c r="S376" s="30"/>
      <c r="T376" s="30"/>
      <c r="U376" s="30"/>
      <c r="V376" s="30"/>
      <c r="W376" s="33"/>
      <c r="X376" s="33"/>
      <c r="Y376" s="33"/>
    </row>
    <row r="377" spans="1:25" x14ac:dyDescent="0.25">
      <c r="A377" s="32"/>
      <c r="B377" s="31"/>
      <c r="C377" s="31"/>
      <c r="D377" s="31"/>
      <c r="E377" s="31"/>
      <c r="F377" s="31"/>
      <c r="G377" s="31"/>
      <c r="H377" s="88"/>
      <c r="I377" s="88"/>
      <c r="J377" s="88"/>
      <c r="K377" s="30"/>
      <c r="L377" s="30"/>
      <c r="M377" s="30"/>
      <c r="N377" s="30"/>
      <c r="O377" s="30"/>
      <c r="P377" s="30"/>
      <c r="Q377" s="30"/>
      <c r="R377" s="30"/>
      <c r="S377" s="30"/>
      <c r="T377" s="30"/>
      <c r="U377" s="30"/>
      <c r="V377" s="30"/>
      <c r="W377" s="33"/>
      <c r="X377" s="33"/>
      <c r="Y377" s="33"/>
    </row>
    <row r="378" spans="1:25" x14ac:dyDescent="0.25">
      <c r="A378" s="32"/>
      <c r="B378" s="31"/>
      <c r="C378" s="31"/>
      <c r="D378" s="31"/>
      <c r="E378" s="31"/>
      <c r="F378" s="31"/>
      <c r="G378" s="31"/>
      <c r="H378" s="88"/>
      <c r="I378" s="88"/>
      <c r="J378" s="88"/>
      <c r="K378" s="30"/>
      <c r="L378" s="30"/>
      <c r="M378" s="30"/>
      <c r="N378" s="30"/>
      <c r="O378" s="30"/>
      <c r="P378" s="30"/>
      <c r="Q378" s="30"/>
      <c r="R378" s="30"/>
      <c r="S378" s="30"/>
      <c r="T378" s="30"/>
      <c r="U378" s="30"/>
      <c r="V378" s="30"/>
      <c r="W378" s="33"/>
      <c r="X378" s="33"/>
      <c r="Y378" s="33"/>
    </row>
    <row r="379" spans="1:25" x14ac:dyDescent="0.25">
      <c r="A379" s="32"/>
      <c r="B379" s="31"/>
      <c r="C379" s="31"/>
      <c r="D379" s="31"/>
      <c r="E379" s="31"/>
      <c r="F379" s="31"/>
      <c r="G379" s="31"/>
      <c r="H379" s="88"/>
      <c r="I379" s="88"/>
      <c r="J379" s="88"/>
      <c r="K379" s="30"/>
      <c r="L379" s="30"/>
      <c r="M379" s="30"/>
      <c r="N379" s="30"/>
      <c r="O379" s="30"/>
      <c r="P379" s="30"/>
      <c r="Q379" s="30"/>
      <c r="R379" s="30"/>
      <c r="S379" s="30"/>
      <c r="T379" s="30"/>
      <c r="U379" s="30"/>
      <c r="V379" s="30"/>
      <c r="W379" s="33"/>
      <c r="X379" s="33"/>
      <c r="Y379" s="33"/>
    </row>
    <row r="380" spans="1:25" x14ac:dyDescent="0.25">
      <c r="A380" s="32"/>
      <c r="B380" s="31"/>
      <c r="C380" s="31"/>
      <c r="D380" s="31"/>
      <c r="E380" s="31"/>
      <c r="F380" s="31"/>
      <c r="G380" s="31"/>
      <c r="H380" s="88"/>
      <c r="I380" s="88"/>
      <c r="J380" s="88"/>
      <c r="W380" s="33"/>
      <c r="X380" s="33"/>
      <c r="Y380" s="33"/>
    </row>
    <row r="381" spans="1:25" x14ac:dyDescent="0.25">
      <c r="A381" s="32"/>
      <c r="B381" s="31"/>
      <c r="C381" s="31"/>
      <c r="D381" s="31"/>
      <c r="E381" s="31"/>
      <c r="F381" s="31"/>
      <c r="G381" s="31"/>
      <c r="H381" s="88"/>
      <c r="I381" s="88"/>
      <c r="J381" s="88"/>
      <c r="W381" s="33"/>
      <c r="X381" s="33"/>
      <c r="Y381" s="33"/>
    </row>
    <row r="382" spans="1:25" x14ac:dyDescent="0.25">
      <c r="A382" s="32"/>
      <c r="B382" s="31"/>
      <c r="C382" s="31"/>
      <c r="D382" s="31"/>
      <c r="E382" s="31"/>
      <c r="F382" s="31"/>
      <c r="G382" s="31"/>
      <c r="H382" s="88"/>
      <c r="I382" s="88"/>
      <c r="J382" s="88"/>
      <c r="W382" s="33"/>
      <c r="X382" s="33"/>
      <c r="Y382" s="33"/>
    </row>
    <row r="383" spans="1:25" x14ac:dyDescent="0.25">
      <c r="A383" s="32"/>
      <c r="B383" s="31"/>
      <c r="C383" s="31"/>
      <c r="D383" s="31"/>
      <c r="E383" s="31"/>
      <c r="F383" s="31"/>
      <c r="G383" s="31"/>
      <c r="H383" s="88"/>
      <c r="I383" s="88"/>
      <c r="J383" s="88"/>
      <c r="W383" s="33"/>
      <c r="X383" s="33"/>
      <c r="Y383" s="33"/>
    </row>
    <row r="384" spans="1:25" x14ac:dyDescent="0.25">
      <c r="A384" s="32"/>
      <c r="B384" s="31"/>
      <c r="C384" s="31"/>
      <c r="D384" s="31"/>
      <c r="E384" s="31"/>
      <c r="F384" s="31"/>
      <c r="G384" s="31"/>
      <c r="H384" s="88"/>
      <c r="I384" s="88"/>
      <c r="J384" s="88"/>
      <c r="W384" s="33"/>
      <c r="X384" s="33"/>
      <c r="Y384" s="33"/>
    </row>
    <row r="385" spans="1:25" x14ac:dyDescent="0.25">
      <c r="A385" s="32"/>
      <c r="B385" s="31"/>
      <c r="C385" s="31"/>
      <c r="D385" s="31"/>
      <c r="E385" s="31"/>
      <c r="F385" s="31"/>
      <c r="G385" s="31"/>
      <c r="H385" s="88"/>
      <c r="I385" s="88"/>
      <c r="J385" s="88"/>
      <c r="W385" s="33"/>
      <c r="X385" s="33"/>
      <c r="Y385" s="33"/>
    </row>
    <row r="386" spans="1:25" x14ac:dyDescent="0.25">
      <c r="A386" s="32"/>
      <c r="B386" s="31"/>
      <c r="C386" s="31"/>
      <c r="D386" s="31"/>
      <c r="E386" s="31"/>
      <c r="F386" s="31"/>
      <c r="G386" s="31"/>
      <c r="H386" s="88"/>
      <c r="I386" s="88"/>
      <c r="J386" s="88"/>
      <c r="W386" s="33"/>
      <c r="X386" s="33"/>
      <c r="Y386" s="33"/>
    </row>
    <row r="387" spans="1:25" x14ac:dyDescent="0.25">
      <c r="A387" s="32"/>
      <c r="B387" s="31"/>
      <c r="C387" s="31"/>
      <c r="D387" s="31"/>
      <c r="E387" s="31"/>
      <c r="F387" s="31"/>
      <c r="G387" s="31"/>
      <c r="H387" s="88"/>
      <c r="I387" s="88"/>
      <c r="J387" s="88"/>
      <c r="W387" s="33"/>
      <c r="X387" s="33"/>
      <c r="Y387" s="33"/>
    </row>
    <row r="388" spans="1:25" x14ac:dyDescent="0.25">
      <c r="A388" s="32"/>
      <c r="B388" s="31"/>
      <c r="C388" s="31"/>
      <c r="D388" s="31"/>
      <c r="E388" s="31"/>
      <c r="F388" s="31"/>
      <c r="G388" s="31"/>
      <c r="H388" s="88"/>
      <c r="I388" s="88"/>
      <c r="J388" s="88"/>
      <c r="W388" s="33"/>
      <c r="X388" s="33"/>
      <c r="Y388" s="33"/>
    </row>
    <row r="389" spans="1:25" x14ac:dyDescent="0.25">
      <c r="A389" s="32"/>
      <c r="B389" s="31"/>
      <c r="C389" s="31"/>
      <c r="D389" s="31"/>
      <c r="E389" s="31"/>
      <c r="F389" s="31"/>
      <c r="G389" s="31"/>
      <c r="H389" s="88"/>
      <c r="I389" s="88"/>
      <c r="J389" s="88"/>
      <c r="W389" s="33"/>
      <c r="X389" s="33"/>
      <c r="Y389" s="33"/>
    </row>
    <row r="390" spans="1:25" x14ac:dyDescent="0.25">
      <c r="A390" s="32"/>
      <c r="B390" s="31"/>
      <c r="C390" s="31"/>
      <c r="D390" s="31"/>
      <c r="E390" s="31"/>
      <c r="F390" s="31"/>
      <c r="G390" s="31"/>
      <c r="H390" s="88"/>
      <c r="I390" s="88"/>
      <c r="J390" s="88"/>
      <c r="W390" s="33"/>
      <c r="X390" s="33"/>
      <c r="Y390" s="33"/>
    </row>
    <row r="391" spans="1:25" x14ac:dyDescent="0.25">
      <c r="A391" s="32"/>
      <c r="B391" s="31"/>
      <c r="C391" s="31"/>
      <c r="D391" s="31"/>
      <c r="E391" s="31"/>
      <c r="F391" s="31"/>
      <c r="G391" s="31"/>
      <c r="H391" s="88"/>
      <c r="I391" s="88"/>
      <c r="J391" s="88"/>
      <c r="W391" s="33"/>
      <c r="X391" s="33"/>
      <c r="Y391" s="33"/>
    </row>
    <row r="392" spans="1:25" x14ac:dyDescent="0.25">
      <c r="A392" s="32"/>
      <c r="B392" s="31"/>
      <c r="C392" s="31"/>
      <c r="D392" s="31"/>
      <c r="E392" s="31"/>
      <c r="F392" s="31"/>
      <c r="G392" s="31"/>
      <c r="H392" s="88"/>
      <c r="I392" s="88"/>
      <c r="J392" s="88"/>
      <c r="W392" s="33"/>
      <c r="X392" s="33"/>
      <c r="Y392" s="33"/>
    </row>
    <row r="393" spans="1:25" x14ac:dyDescent="0.25">
      <c r="A393" s="32"/>
      <c r="B393" s="31"/>
      <c r="C393" s="31"/>
      <c r="D393" s="31"/>
      <c r="E393" s="31"/>
      <c r="F393" s="31"/>
      <c r="G393" s="31"/>
      <c r="H393" s="88"/>
      <c r="I393" s="88"/>
      <c r="J393" s="88"/>
      <c r="W393" s="33"/>
      <c r="X393" s="33"/>
      <c r="Y393" s="33"/>
    </row>
    <row r="394" spans="1:25" x14ac:dyDescent="0.25">
      <c r="A394" s="32"/>
      <c r="B394" s="31"/>
      <c r="C394" s="31"/>
      <c r="D394" s="31"/>
      <c r="E394" s="31"/>
      <c r="F394" s="31"/>
      <c r="G394" s="31"/>
      <c r="H394" s="88"/>
      <c r="I394" s="88"/>
      <c r="J394" s="88"/>
      <c r="W394" s="33"/>
      <c r="X394" s="33"/>
      <c r="Y394" s="33"/>
    </row>
    <row r="395" spans="1:25" x14ac:dyDescent="0.25">
      <c r="A395" s="32"/>
      <c r="B395" s="31"/>
      <c r="C395" s="31"/>
      <c r="D395" s="31"/>
      <c r="E395" s="31"/>
      <c r="F395" s="31"/>
      <c r="G395" s="31"/>
      <c r="H395" s="88"/>
      <c r="I395" s="88"/>
      <c r="J395" s="88"/>
      <c r="W395" s="33"/>
      <c r="X395" s="33"/>
      <c r="Y395" s="33"/>
    </row>
    <row r="396" spans="1:25" x14ac:dyDescent="0.25">
      <c r="A396" s="32"/>
      <c r="B396" s="31"/>
      <c r="C396" s="31"/>
      <c r="D396" s="31"/>
      <c r="E396" s="31"/>
      <c r="F396" s="31"/>
      <c r="G396" s="31"/>
      <c r="H396" s="88"/>
      <c r="I396" s="88"/>
      <c r="J396" s="88"/>
      <c r="W396" s="33"/>
      <c r="X396" s="33"/>
      <c r="Y396" s="33"/>
    </row>
    <row r="397" spans="1:25" x14ac:dyDescent="0.25">
      <c r="A397" s="32"/>
      <c r="B397" s="31"/>
      <c r="C397" s="31"/>
      <c r="D397" s="31"/>
      <c r="E397" s="31"/>
      <c r="F397" s="31"/>
      <c r="G397" s="31"/>
      <c r="H397" s="88"/>
      <c r="I397" s="88"/>
      <c r="J397" s="88"/>
      <c r="W397" s="33"/>
      <c r="X397" s="33"/>
      <c r="Y397" s="33"/>
    </row>
    <row r="398" spans="1:25" x14ac:dyDescent="0.25">
      <c r="A398" s="32"/>
      <c r="B398" s="31"/>
      <c r="C398" s="31"/>
      <c r="D398" s="31"/>
      <c r="E398" s="31"/>
      <c r="F398" s="31"/>
      <c r="G398" s="31"/>
      <c r="H398" s="88"/>
      <c r="I398" s="88"/>
      <c r="J398" s="88"/>
      <c r="W398" s="33"/>
      <c r="X398" s="33"/>
      <c r="Y398" s="33"/>
    </row>
    <row r="399" spans="1:25" x14ac:dyDescent="0.25">
      <c r="A399" s="32"/>
      <c r="B399" s="31"/>
      <c r="C399" s="31"/>
      <c r="D399" s="31"/>
      <c r="E399" s="31"/>
      <c r="F399" s="31"/>
      <c r="G399" s="31"/>
      <c r="H399" s="88"/>
      <c r="I399" s="88"/>
      <c r="J399" s="88"/>
      <c r="W399" s="33"/>
      <c r="X399" s="33"/>
      <c r="Y399" s="33"/>
    </row>
    <row r="400" spans="1:25" x14ac:dyDescent="0.25">
      <c r="A400" s="32"/>
      <c r="B400" s="31"/>
      <c r="C400" s="31"/>
      <c r="D400" s="31"/>
      <c r="E400" s="31"/>
      <c r="F400" s="31"/>
      <c r="G400" s="31"/>
      <c r="H400" s="88"/>
      <c r="I400" s="88"/>
      <c r="J400" s="88"/>
      <c r="W400" s="33"/>
      <c r="X400" s="33"/>
      <c r="Y400" s="33"/>
    </row>
    <row r="401" spans="1:25" x14ac:dyDescent="0.25">
      <c r="A401" s="32"/>
      <c r="B401" s="31"/>
      <c r="C401" s="31"/>
      <c r="D401" s="31"/>
      <c r="E401" s="31"/>
      <c r="F401" s="31"/>
      <c r="G401" s="31"/>
      <c r="H401" s="88"/>
      <c r="I401" s="88"/>
      <c r="J401" s="88"/>
      <c r="W401" s="33"/>
      <c r="X401" s="33"/>
      <c r="Y401" s="33"/>
    </row>
    <row r="402" spans="1:25" x14ac:dyDescent="0.25">
      <c r="A402" s="32"/>
      <c r="B402" s="31"/>
      <c r="C402" s="31"/>
      <c r="D402" s="31"/>
      <c r="E402" s="31"/>
      <c r="F402" s="31"/>
      <c r="G402" s="31"/>
      <c r="H402" s="88"/>
      <c r="I402" s="88"/>
      <c r="J402" s="88"/>
      <c r="W402" s="33"/>
      <c r="X402" s="33"/>
      <c r="Y402" s="33"/>
    </row>
    <row r="403" spans="1:25" x14ac:dyDescent="0.25">
      <c r="A403" s="32"/>
      <c r="B403" s="31"/>
      <c r="C403" s="31"/>
      <c r="D403" s="31"/>
      <c r="E403" s="31"/>
      <c r="F403" s="31"/>
      <c r="G403" s="31"/>
      <c r="H403" s="88"/>
      <c r="I403" s="88"/>
      <c r="J403" s="88"/>
      <c r="W403" s="33"/>
      <c r="X403" s="33"/>
      <c r="Y403" s="33"/>
    </row>
    <row r="404" spans="1:25" x14ac:dyDescent="0.25">
      <c r="A404" s="32"/>
      <c r="B404" s="31"/>
      <c r="C404" s="31"/>
      <c r="D404" s="31"/>
      <c r="E404" s="31"/>
      <c r="F404" s="31"/>
      <c r="G404" s="31"/>
      <c r="H404" s="88"/>
      <c r="I404" s="88"/>
      <c r="J404" s="88"/>
      <c r="W404" s="33"/>
      <c r="X404" s="33"/>
      <c r="Y404" s="33"/>
    </row>
    <row r="405" spans="1:25" x14ac:dyDescent="0.25">
      <c r="A405" s="32"/>
      <c r="B405" s="31"/>
      <c r="C405" s="31"/>
      <c r="D405" s="31"/>
      <c r="E405" s="31"/>
      <c r="F405" s="31"/>
      <c r="G405" s="31"/>
      <c r="H405" s="88"/>
      <c r="I405" s="88"/>
      <c r="J405" s="88"/>
      <c r="W405" s="33"/>
      <c r="X405" s="33"/>
      <c r="Y405" s="33"/>
    </row>
    <row r="406" spans="1:25" x14ac:dyDescent="0.25">
      <c r="A406" s="32"/>
      <c r="B406" s="31"/>
      <c r="C406" s="31"/>
      <c r="D406" s="31"/>
      <c r="E406" s="31"/>
      <c r="F406" s="31"/>
      <c r="G406" s="31"/>
      <c r="H406" s="88"/>
      <c r="I406" s="88"/>
      <c r="J406" s="88"/>
      <c r="W406" s="33"/>
      <c r="X406" s="33"/>
      <c r="Y406" s="33"/>
    </row>
    <row r="407" spans="1:25" x14ac:dyDescent="0.25">
      <c r="A407" s="32"/>
      <c r="B407" s="31"/>
      <c r="C407" s="31"/>
      <c r="D407" s="31"/>
      <c r="E407" s="31"/>
      <c r="F407" s="31"/>
      <c r="G407" s="31"/>
      <c r="H407" s="88"/>
      <c r="I407" s="88"/>
      <c r="J407" s="88"/>
      <c r="W407" s="33"/>
      <c r="X407" s="33"/>
      <c r="Y407" s="33"/>
    </row>
    <row r="408" spans="1:25" x14ac:dyDescent="0.25">
      <c r="A408" s="32"/>
      <c r="B408" s="31"/>
      <c r="C408" s="31"/>
      <c r="D408" s="31"/>
      <c r="E408" s="31"/>
      <c r="F408" s="31"/>
      <c r="G408" s="31"/>
      <c r="H408" s="88"/>
      <c r="I408" s="88"/>
      <c r="J408" s="88"/>
      <c r="W408" s="33"/>
      <c r="X408" s="33"/>
      <c r="Y408" s="33"/>
    </row>
    <row r="409" spans="1:25" x14ac:dyDescent="0.25">
      <c r="A409" s="32"/>
      <c r="B409" s="31"/>
      <c r="C409" s="31"/>
      <c r="D409" s="31"/>
      <c r="E409" s="31"/>
      <c r="F409" s="31"/>
      <c r="G409" s="31"/>
      <c r="H409" s="88"/>
      <c r="I409" s="88"/>
      <c r="J409" s="88"/>
      <c r="W409" s="33"/>
      <c r="X409" s="33"/>
      <c r="Y409" s="33"/>
    </row>
    <row r="410" spans="1:25" x14ac:dyDescent="0.25">
      <c r="A410" s="32"/>
      <c r="B410" s="31"/>
      <c r="C410" s="31"/>
      <c r="D410" s="31"/>
      <c r="E410" s="31"/>
      <c r="F410" s="31"/>
      <c r="G410" s="31"/>
      <c r="H410" s="88"/>
      <c r="I410" s="88"/>
      <c r="J410" s="88"/>
      <c r="W410" s="33"/>
      <c r="X410" s="33"/>
      <c r="Y410" s="33"/>
    </row>
    <row r="411" spans="1:25" x14ac:dyDescent="0.25">
      <c r="A411" s="32"/>
      <c r="B411" s="31"/>
      <c r="C411" s="31"/>
      <c r="D411" s="31"/>
      <c r="E411" s="31"/>
      <c r="F411" s="31"/>
      <c r="G411" s="31"/>
      <c r="H411" s="88"/>
      <c r="I411" s="88"/>
      <c r="J411" s="88"/>
      <c r="W411" s="33"/>
      <c r="X411" s="33"/>
      <c r="Y411" s="33"/>
    </row>
    <row r="412" spans="1:25" x14ac:dyDescent="0.25">
      <c r="A412" s="32"/>
      <c r="B412" s="31"/>
      <c r="C412" s="31"/>
      <c r="D412" s="31"/>
      <c r="E412" s="31"/>
      <c r="F412" s="31"/>
      <c r="G412" s="31"/>
      <c r="H412" s="88"/>
      <c r="I412" s="88"/>
      <c r="J412" s="88"/>
      <c r="W412" s="33"/>
      <c r="X412" s="33"/>
      <c r="Y412" s="33"/>
    </row>
    <row r="413" spans="1:25" x14ac:dyDescent="0.25">
      <c r="A413" s="32"/>
      <c r="B413" s="31"/>
      <c r="C413" s="31"/>
      <c r="D413" s="31"/>
      <c r="E413" s="31"/>
      <c r="F413" s="31"/>
      <c r="G413" s="31"/>
      <c r="H413" s="88"/>
      <c r="I413" s="88"/>
      <c r="J413" s="88"/>
      <c r="W413" s="33"/>
      <c r="X413" s="33"/>
      <c r="Y413" s="33"/>
    </row>
    <row r="414" spans="1:25" x14ac:dyDescent="0.25">
      <c r="A414" s="32"/>
      <c r="B414" s="31"/>
      <c r="C414" s="31"/>
      <c r="D414" s="31"/>
      <c r="E414" s="31"/>
      <c r="F414" s="31"/>
      <c r="G414" s="31"/>
      <c r="H414" s="88"/>
      <c r="I414" s="88"/>
      <c r="J414" s="88"/>
      <c r="W414" s="33"/>
      <c r="X414" s="33"/>
      <c r="Y414" s="33"/>
    </row>
    <row r="415" spans="1:25" x14ac:dyDescent="0.25">
      <c r="A415" s="32"/>
      <c r="B415" s="31"/>
      <c r="C415" s="31"/>
      <c r="D415" s="31"/>
      <c r="E415" s="31"/>
      <c r="F415" s="31"/>
      <c r="G415" s="31"/>
      <c r="H415" s="88"/>
      <c r="I415" s="88"/>
      <c r="J415" s="88"/>
      <c r="W415" s="33"/>
      <c r="X415" s="33"/>
      <c r="Y415" s="33"/>
    </row>
    <row r="416" spans="1:25" x14ac:dyDescent="0.25">
      <c r="A416" s="32"/>
      <c r="B416" s="31"/>
      <c r="C416" s="31"/>
      <c r="D416" s="31"/>
      <c r="E416" s="31"/>
      <c r="F416" s="31"/>
      <c r="G416" s="31"/>
      <c r="H416" s="88"/>
      <c r="I416" s="88"/>
      <c r="J416" s="88"/>
      <c r="W416" s="33"/>
      <c r="X416" s="33"/>
      <c r="Y416" s="33"/>
    </row>
    <row r="417" spans="1:25" x14ac:dyDescent="0.25">
      <c r="A417" s="32"/>
      <c r="B417" s="31"/>
      <c r="C417" s="31"/>
      <c r="D417" s="31"/>
      <c r="E417" s="31"/>
      <c r="F417" s="31"/>
      <c r="G417" s="31"/>
      <c r="H417" s="88"/>
      <c r="I417" s="88"/>
      <c r="J417" s="88"/>
      <c r="W417" s="33"/>
      <c r="X417" s="33"/>
      <c r="Y417" s="33"/>
    </row>
    <row r="418" spans="1:25" x14ac:dyDescent="0.25">
      <c r="A418" s="32"/>
      <c r="B418" s="31"/>
      <c r="C418" s="31"/>
      <c r="D418" s="31"/>
      <c r="E418" s="31"/>
      <c r="F418" s="31"/>
      <c r="G418" s="31"/>
      <c r="H418" s="88"/>
      <c r="I418" s="88"/>
      <c r="J418" s="88"/>
      <c r="W418" s="33"/>
      <c r="X418" s="33"/>
      <c r="Y418" s="33"/>
    </row>
    <row r="419" spans="1:25" x14ac:dyDescent="0.25">
      <c r="A419" s="32"/>
      <c r="B419" s="31"/>
      <c r="C419" s="31"/>
      <c r="D419" s="31"/>
      <c r="E419" s="31"/>
      <c r="F419" s="31"/>
      <c r="G419" s="31"/>
      <c r="H419" s="88"/>
      <c r="I419" s="88"/>
      <c r="J419" s="88"/>
      <c r="W419" s="33"/>
      <c r="X419" s="33"/>
      <c r="Y419" s="33"/>
    </row>
    <row r="420" spans="1:25" x14ac:dyDescent="0.25">
      <c r="A420" s="32"/>
      <c r="B420" s="31"/>
      <c r="C420" s="31"/>
      <c r="D420" s="31"/>
      <c r="E420" s="31"/>
      <c r="F420" s="31"/>
      <c r="G420" s="31"/>
      <c r="H420" s="88"/>
      <c r="I420" s="88"/>
      <c r="J420" s="88"/>
      <c r="W420" s="33"/>
      <c r="X420" s="33"/>
      <c r="Y420" s="33"/>
    </row>
    <row r="421" spans="1:25" x14ac:dyDescent="0.25">
      <c r="A421" s="32"/>
      <c r="B421" s="31"/>
      <c r="C421" s="31"/>
      <c r="D421" s="31"/>
      <c r="E421" s="31"/>
      <c r="F421" s="31"/>
      <c r="G421" s="31"/>
      <c r="H421" s="88"/>
      <c r="I421" s="88"/>
      <c r="J421" s="88"/>
      <c r="W421" s="33"/>
      <c r="X421" s="33"/>
      <c r="Y421" s="33"/>
    </row>
    <row r="422" spans="1:25" x14ac:dyDescent="0.25">
      <c r="A422" s="32"/>
      <c r="B422" s="31"/>
      <c r="C422" s="31"/>
      <c r="D422" s="31"/>
      <c r="E422" s="31"/>
      <c r="F422" s="31"/>
      <c r="G422" s="31"/>
      <c r="H422" s="88"/>
      <c r="I422" s="88"/>
      <c r="J422" s="88"/>
      <c r="W422" s="33"/>
      <c r="X422" s="33"/>
      <c r="Y422" s="33"/>
    </row>
    <row r="423" spans="1:25" x14ac:dyDescent="0.25">
      <c r="A423" s="32"/>
      <c r="B423" s="31"/>
      <c r="C423" s="31"/>
      <c r="D423" s="31"/>
      <c r="E423" s="31"/>
      <c r="F423" s="31"/>
      <c r="G423" s="31"/>
      <c r="H423" s="88"/>
      <c r="I423" s="88"/>
      <c r="J423" s="88"/>
      <c r="W423" s="33"/>
      <c r="X423" s="33"/>
      <c r="Y423" s="33"/>
    </row>
    <row r="424" spans="1:25" x14ac:dyDescent="0.25">
      <c r="A424" s="32"/>
      <c r="B424" s="31"/>
      <c r="C424" s="31"/>
      <c r="D424" s="31"/>
      <c r="E424" s="31"/>
      <c r="F424" s="31"/>
      <c r="G424" s="31"/>
      <c r="H424" s="88"/>
      <c r="I424" s="88"/>
      <c r="J424" s="88"/>
      <c r="W424" s="33"/>
      <c r="X424" s="33"/>
      <c r="Y424" s="33"/>
    </row>
    <row r="425" spans="1:25" x14ac:dyDescent="0.25">
      <c r="A425" s="32"/>
      <c r="B425" s="31"/>
      <c r="C425" s="31"/>
      <c r="D425" s="31"/>
      <c r="E425" s="31"/>
      <c r="F425" s="31"/>
      <c r="G425" s="31"/>
      <c r="H425" s="88"/>
      <c r="I425" s="88"/>
      <c r="J425" s="88"/>
      <c r="W425" s="33"/>
      <c r="X425" s="33"/>
      <c r="Y425" s="33"/>
    </row>
    <row r="426" spans="1:25" x14ac:dyDescent="0.25">
      <c r="A426" s="32"/>
      <c r="B426" s="31"/>
      <c r="C426" s="31"/>
      <c r="D426" s="31"/>
      <c r="E426" s="31"/>
      <c r="F426" s="31"/>
      <c r="G426" s="31"/>
      <c r="H426" s="88"/>
      <c r="I426" s="88"/>
      <c r="J426" s="88"/>
      <c r="W426" s="33"/>
      <c r="X426" s="33"/>
      <c r="Y426" s="33"/>
    </row>
    <row r="427" spans="1:25" x14ac:dyDescent="0.25">
      <c r="A427" s="32"/>
      <c r="B427" s="31"/>
      <c r="C427" s="31"/>
      <c r="D427" s="31"/>
      <c r="E427" s="31"/>
      <c r="F427" s="31"/>
      <c r="G427" s="31"/>
      <c r="H427" s="88"/>
      <c r="I427" s="88"/>
      <c r="J427" s="88"/>
      <c r="W427" s="33"/>
      <c r="X427" s="33"/>
      <c r="Y427" s="33"/>
    </row>
    <row r="428" spans="1:25" x14ac:dyDescent="0.25">
      <c r="A428" s="32"/>
      <c r="B428" s="31"/>
      <c r="C428" s="31"/>
      <c r="D428" s="31"/>
      <c r="E428" s="31"/>
      <c r="F428" s="31"/>
      <c r="G428" s="31"/>
      <c r="H428" s="88"/>
      <c r="I428" s="88"/>
      <c r="J428" s="88"/>
      <c r="W428" s="33"/>
      <c r="X428" s="33"/>
      <c r="Y428" s="33"/>
    </row>
    <row r="429" spans="1:25" x14ac:dyDescent="0.25">
      <c r="A429" s="32"/>
      <c r="B429" s="31"/>
      <c r="C429" s="31"/>
      <c r="D429" s="31"/>
      <c r="E429" s="31"/>
      <c r="F429" s="31"/>
      <c r="G429" s="31"/>
      <c r="H429" s="88"/>
      <c r="I429" s="88"/>
      <c r="J429" s="88"/>
      <c r="W429" s="33"/>
      <c r="X429" s="33"/>
      <c r="Y429" s="33"/>
    </row>
    <row r="430" spans="1:25" x14ac:dyDescent="0.25">
      <c r="A430" s="32"/>
      <c r="B430" s="31"/>
      <c r="C430" s="31"/>
      <c r="D430" s="31"/>
      <c r="E430" s="31"/>
      <c r="F430" s="31"/>
      <c r="G430" s="31"/>
      <c r="H430" s="88"/>
      <c r="I430" s="88"/>
      <c r="J430" s="88"/>
      <c r="W430" s="33"/>
      <c r="X430" s="33"/>
      <c r="Y430" s="33"/>
    </row>
    <row r="431" spans="1:25" x14ac:dyDescent="0.25">
      <c r="A431" s="32"/>
      <c r="B431" s="31"/>
      <c r="C431" s="31"/>
      <c r="D431" s="31"/>
      <c r="E431" s="31"/>
      <c r="F431" s="31"/>
      <c r="G431" s="31"/>
      <c r="H431" s="88"/>
      <c r="I431" s="88"/>
      <c r="J431" s="88"/>
      <c r="W431" s="33"/>
      <c r="X431" s="33"/>
      <c r="Y431" s="33"/>
    </row>
    <row r="432" spans="1:25" x14ac:dyDescent="0.25">
      <c r="A432" s="32"/>
      <c r="B432" s="31"/>
      <c r="C432" s="31"/>
      <c r="D432" s="31"/>
      <c r="E432" s="31"/>
      <c r="F432" s="31"/>
      <c r="G432" s="31"/>
      <c r="H432" s="88"/>
      <c r="I432" s="88"/>
      <c r="J432" s="88"/>
      <c r="W432" s="33"/>
      <c r="X432" s="33"/>
      <c r="Y432" s="33"/>
    </row>
    <row r="433" spans="1:25" x14ac:dyDescent="0.25">
      <c r="A433" s="32"/>
      <c r="B433" s="31"/>
      <c r="C433" s="31"/>
      <c r="D433" s="31"/>
      <c r="E433" s="31"/>
      <c r="F433" s="31"/>
      <c r="G433" s="31"/>
      <c r="H433" s="88"/>
      <c r="I433" s="88"/>
      <c r="J433" s="88"/>
      <c r="W433" s="33"/>
      <c r="X433" s="33"/>
      <c r="Y433" s="33"/>
    </row>
    <row r="434" spans="1:25" x14ac:dyDescent="0.25">
      <c r="A434" s="32"/>
      <c r="B434" s="31"/>
      <c r="C434" s="31"/>
      <c r="D434" s="31"/>
      <c r="E434" s="31"/>
      <c r="F434" s="31"/>
      <c r="G434" s="31"/>
      <c r="H434" s="88"/>
      <c r="I434" s="88"/>
      <c r="J434" s="88"/>
      <c r="W434" s="33"/>
      <c r="X434" s="33"/>
      <c r="Y434" s="33"/>
    </row>
    <row r="435" spans="1:25" x14ac:dyDescent="0.25">
      <c r="A435" s="32"/>
      <c r="B435" s="31"/>
      <c r="C435" s="31"/>
      <c r="D435" s="31"/>
      <c r="E435" s="31"/>
      <c r="F435" s="31"/>
      <c r="G435" s="31"/>
      <c r="H435" s="88"/>
      <c r="I435" s="88"/>
      <c r="J435" s="88"/>
      <c r="W435" s="33"/>
      <c r="X435" s="33"/>
      <c r="Y435" s="33"/>
    </row>
    <row r="436" spans="1:25" x14ac:dyDescent="0.25">
      <c r="A436" s="32"/>
      <c r="B436" s="31"/>
      <c r="C436" s="31"/>
      <c r="D436" s="31"/>
      <c r="E436" s="31"/>
      <c r="F436" s="31"/>
      <c r="G436" s="31"/>
      <c r="H436" s="88"/>
      <c r="I436" s="88"/>
      <c r="J436" s="88"/>
      <c r="W436" s="33"/>
      <c r="X436" s="33"/>
      <c r="Y436" s="33"/>
    </row>
    <row r="437" spans="1:25" x14ac:dyDescent="0.25">
      <c r="A437" s="32"/>
      <c r="B437" s="31"/>
      <c r="C437" s="31"/>
      <c r="D437" s="31"/>
      <c r="E437" s="31"/>
      <c r="F437" s="31"/>
      <c r="G437" s="31"/>
      <c r="H437" s="88"/>
      <c r="I437" s="88"/>
      <c r="J437" s="88"/>
      <c r="W437" s="33"/>
      <c r="X437" s="33"/>
      <c r="Y437" s="33"/>
    </row>
    <row r="438" spans="1:25" x14ac:dyDescent="0.25">
      <c r="A438" s="32"/>
      <c r="B438" s="31"/>
      <c r="C438" s="31"/>
      <c r="D438" s="31"/>
      <c r="E438" s="31"/>
      <c r="F438" s="31"/>
      <c r="G438" s="31"/>
      <c r="H438" s="88"/>
      <c r="I438" s="88"/>
      <c r="J438" s="88"/>
      <c r="W438" s="33"/>
      <c r="X438" s="33"/>
      <c r="Y438" s="33"/>
    </row>
    <row r="439" spans="1:25" x14ac:dyDescent="0.25">
      <c r="A439" s="32"/>
      <c r="B439" s="31"/>
      <c r="C439" s="31"/>
      <c r="D439" s="31"/>
      <c r="E439" s="31"/>
      <c r="F439" s="31"/>
      <c r="G439" s="31"/>
      <c r="H439" s="88"/>
      <c r="I439" s="88"/>
      <c r="J439" s="88"/>
      <c r="W439" s="33"/>
      <c r="X439" s="33"/>
      <c r="Y439" s="33"/>
    </row>
    <row r="440" spans="1:25" x14ac:dyDescent="0.25">
      <c r="A440" s="32"/>
      <c r="B440" s="31"/>
      <c r="C440" s="31"/>
      <c r="D440" s="31"/>
      <c r="E440" s="31"/>
      <c r="F440" s="31"/>
      <c r="G440" s="31"/>
      <c r="H440" s="88"/>
      <c r="I440" s="88"/>
      <c r="J440" s="88"/>
      <c r="W440" s="33"/>
      <c r="X440" s="33"/>
      <c r="Y440" s="33"/>
    </row>
    <row r="441" spans="1:25" x14ac:dyDescent="0.25">
      <c r="A441" s="32"/>
      <c r="B441" s="31"/>
      <c r="C441" s="31"/>
      <c r="D441" s="31"/>
      <c r="E441" s="31"/>
      <c r="F441" s="31"/>
      <c r="G441" s="31"/>
      <c r="H441" s="88"/>
      <c r="I441" s="88"/>
      <c r="J441" s="88"/>
      <c r="W441" s="33"/>
      <c r="X441" s="33"/>
      <c r="Y441" s="33"/>
    </row>
    <row r="442" spans="1:25" x14ac:dyDescent="0.25">
      <c r="A442" s="32"/>
      <c r="B442" s="31"/>
      <c r="C442" s="31"/>
      <c r="D442" s="31"/>
      <c r="E442" s="31"/>
      <c r="F442" s="31"/>
      <c r="G442" s="31"/>
      <c r="H442" s="88"/>
      <c r="I442" s="88"/>
      <c r="J442" s="88"/>
      <c r="W442" s="33"/>
      <c r="X442" s="33"/>
      <c r="Y442" s="33"/>
    </row>
    <row r="443" spans="1:25" x14ac:dyDescent="0.25">
      <c r="A443" s="32"/>
      <c r="B443" s="31"/>
      <c r="C443" s="31"/>
      <c r="D443" s="31"/>
      <c r="E443" s="31"/>
      <c r="F443" s="31"/>
      <c r="G443" s="31"/>
      <c r="H443" s="88"/>
      <c r="I443" s="88"/>
      <c r="J443" s="88"/>
      <c r="W443" s="33"/>
      <c r="X443" s="33"/>
      <c r="Y443" s="33"/>
    </row>
    <row r="444" spans="1:25" x14ac:dyDescent="0.25">
      <c r="A444" s="32"/>
      <c r="B444" s="31"/>
      <c r="C444" s="31"/>
      <c r="D444" s="31"/>
      <c r="E444" s="31"/>
      <c r="F444" s="31"/>
      <c r="G444" s="31"/>
      <c r="H444" s="88"/>
      <c r="I444" s="88"/>
      <c r="J444" s="88"/>
      <c r="W444" s="33"/>
      <c r="X444" s="33"/>
      <c r="Y444" s="33"/>
    </row>
    <row r="445" spans="1:25" x14ac:dyDescent="0.25">
      <c r="A445" s="32"/>
      <c r="B445" s="31"/>
      <c r="C445" s="31"/>
      <c r="D445" s="31"/>
      <c r="E445" s="31"/>
      <c r="F445" s="31"/>
      <c r="G445" s="31"/>
      <c r="H445" s="88"/>
      <c r="I445" s="88"/>
      <c r="J445" s="88"/>
      <c r="W445" s="33"/>
      <c r="X445" s="33"/>
      <c r="Y445" s="33"/>
    </row>
    <row r="446" spans="1:25" x14ac:dyDescent="0.25">
      <c r="A446" s="32"/>
      <c r="B446" s="31"/>
      <c r="C446" s="31"/>
      <c r="D446" s="31"/>
      <c r="E446" s="31"/>
      <c r="F446" s="31"/>
      <c r="G446" s="31"/>
      <c r="H446" s="88"/>
      <c r="I446" s="88"/>
      <c r="J446" s="88"/>
      <c r="W446" s="33"/>
      <c r="X446" s="33"/>
      <c r="Y446" s="33"/>
    </row>
    <row r="447" spans="1:25" x14ac:dyDescent="0.25">
      <c r="A447" s="32"/>
      <c r="B447" s="31"/>
      <c r="C447" s="31"/>
      <c r="D447" s="31"/>
      <c r="E447" s="31"/>
      <c r="F447" s="31"/>
      <c r="G447" s="31"/>
      <c r="H447" s="88"/>
      <c r="I447" s="88"/>
      <c r="J447" s="88"/>
      <c r="W447" s="33"/>
      <c r="X447" s="33"/>
      <c r="Y447" s="33"/>
    </row>
    <row r="448" spans="1:25" x14ac:dyDescent="0.25">
      <c r="A448" s="32"/>
      <c r="B448" s="31"/>
      <c r="C448" s="31"/>
      <c r="D448" s="31"/>
      <c r="E448" s="31"/>
      <c r="F448" s="31"/>
      <c r="G448" s="31"/>
      <c r="H448" s="88"/>
      <c r="I448" s="88"/>
      <c r="J448" s="88"/>
      <c r="W448" s="33"/>
      <c r="X448" s="33"/>
      <c r="Y448" s="33"/>
    </row>
    <row r="449" spans="1:25" x14ac:dyDescent="0.25">
      <c r="A449" s="32"/>
      <c r="B449" s="31"/>
      <c r="C449" s="31"/>
      <c r="D449" s="31"/>
      <c r="E449" s="31"/>
      <c r="F449" s="31"/>
      <c r="G449" s="31"/>
      <c r="H449" s="88"/>
      <c r="I449" s="88"/>
      <c r="J449" s="88"/>
      <c r="W449" s="33"/>
      <c r="X449" s="33"/>
      <c r="Y449" s="33"/>
    </row>
    <row r="450" spans="1:25" x14ac:dyDescent="0.25">
      <c r="A450" s="32"/>
      <c r="B450" s="31"/>
      <c r="C450" s="31"/>
      <c r="D450" s="31"/>
      <c r="E450" s="31"/>
      <c r="F450" s="31"/>
      <c r="G450" s="31"/>
      <c r="H450" s="88"/>
      <c r="I450" s="88"/>
      <c r="J450" s="88"/>
      <c r="W450" s="33"/>
      <c r="X450" s="33"/>
      <c r="Y450" s="33"/>
    </row>
    <row r="451" spans="1:25" x14ac:dyDescent="0.25">
      <c r="A451" s="32"/>
      <c r="B451" s="31"/>
      <c r="C451" s="31"/>
      <c r="D451" s="31"/>
      <c r="E451" s="31"/>
      <c r="F451" s="31"/>
      <c r="G451" s="31"/>
      <c r="H451" s="88"/>
      <c r="I451" s="88"/>
      <c r="J451" s="88"/>
      <c r="W451" s="33"/>
      <c r="X451" s="33"/>
      <c r="Y451" s="33"/>
    </row>
    <row r="452" spans="1:25" x14ac:dyDescent="0.25">
      <c r="A452" s="32"/>
      <c r="B452" s="31"/>
      <c r="C452" s="31"/>
      <c r="D452" s="31"/>
      <c r="E452" s="31"/>
      <c r="F452" s="31"/>
      <c r="G452" s="31"/>
      <c r="H452" s="88"/>
      <c r="I452" s="88"/>
      <c r="J452" s="88"/>
      <c r="W452" s="33"/>
      <c r="X452" s="33"/>
      <c r="Y452" s="33"/>
    </row>
    <row r="453" spans="1:25" x14ac:dyDescent="0.25">
      <c r="A453" s="32"/>
      <c r="B453" s="31"/>
      <c r="C453" s="31"/>
      <c r="D453" s="31"/>
      <c r="E453" s="31"/>
      <c r="F453" s="31"/>
      <c r="G453" s="31"/>
      <c r="H453" s="88"/>
      <c r="I453" s="88"/>
      <c r="J453" s="88"/>
      <c r="W453" s="33"/>
      <c r="X453" s="33"/>
      <c r="Y453" s="33"/>
    </row>
    <row r="454" spans="1:25" x14ac:dyDescent="0.25">
      <c r="A454" s="32"/>
      <c r="B454" s="31"/>
      <c r="C454" s="31"/>
      <c r="D454" s="31"/>
      <c r="E454" s="31"/>
      <c r="F454" s="31"/>
      <c r="G454" s="31"/>
      <c r="H454" s="88"/>
      <c r="I454" s="88"/>
      <c r="J454" s="88"/>
      <c r="W454" s="33"/>
      <c r="X454" s="33"/>
      <c r="Y454" s="33"/>
    </row>
    <row r="455" spans="1:25" x14ac:dyDescent="0.25">
      <c r="A455" s="32"/>
      <c r="B455" s="31"/>
      <c r="C455" s="31"/>
      <c r="D455" s="31"/>
      <c r="E455" s="31"/>
      <c r="F455" s="31"/>
      <c r="G455" s="31"/>
      <c r="H455" s="88"/>
      <c r="I455" s="88"/>
      <c r="J455" s="88"/>
      <c r="W455" s="33"/>
      <c r="X455" s="33"/>
      <c r="Y455" s="33"/>
    </row>
    <row r="456" spans="1:25" x14ac:dyDescent="0.25">
      <c r="A456" s="32"/>
      <c r="B456" s="31"/>
      <c r="C456" s="31"/>
      <c r="D456" s="31"/>
      <c r="E456" s="31"/>
      <c r="F456" s="31"/>
      <c r="G456" s="31"/>
      <c r="H456" s="88"/>
      <c r="I456" s="88"/>
      <c r="J456" s="88"/>
      <c r="W456" s="33"/>
      <c r="X456" s="33"/>
      <c r="Y456" s="33"/>
    </row>
    <row r="457" spans="1:25" x14ac:dyDescent="0.25">
      <c r="A457" s="32"/>
      <c r="B457" s="31"/>
      <c r="C457" s="31"/>
      <c r="D457" s="31"/>
      <c r="E457" s="31"/>
      <c r="F457" s="31"/>
      <c r="G457" s="31"/>
      <c r="H457" s="88"/>
      <c r="I457" s="88"/>
      <c r="J457" s="88"/>
      <c r="W457" s="33"/>
      <c r="X457" s="33"/>
      <c r="Y457" s="33"/>
    </row>
    <row r="458" spans="1:25" x14ac:dyDescent="0.25">
      <c r="A458" s="32"/>
      <c r="B458" s="31"/>
      <c r="C458" s="31"/>
      <c r="D458" s="31"/>
      <c r="E458" s="31"/>
      <c r="F458" s="31"/>
      <c r="G458" s="31"/>
      <c r="H458" s="88"/>
      <c r="I458" s="88"/>
      <c r="J458" s="88"/>
      <c r="W458" s="33"/>
      <c r="X458" s="33"/>
      <c r="Y458" s="33"/>
    </row>
    <row r="459" spans="1:25" x14ac:dyDescent="0.25">
      <c r="A459" s="32"/>
      <c r="B459" s="31"/>
      <c r="C459" s="31"/>
      <c r="D459" s="31"/>
      <c r="E459" s="31"/>
      <c r="F459" s="31"/>
      <c r="G459" s="31"/>
      <c r="H459" s="88"/>
      <c r="I459" s="88"/>
      <c r="J459" s="88"/>
      <c r="W459" s="33"/>
      <c r="X459" s="33"/>
      <c r="Y459" s="33"/>
    </row>
    <row r="460" spans="1:25" x14ac:dyDescent="0.25">
      <c r="A460" s="32"/>
      <c r="B460" s="31"/>
      <c r="C460" s="31"/>
      <c r="D460" s="31"/>
      <c r="E460" s="31"/>
      <c r="F460" s="31"/>
      <c r="G460" s="31"/>
      <c r="H460" s="88"/>
      <c r="I460" s="88"/>
      <c r="J460" s="88"/>
      <c r="W460" s="33"/>
      <c r="X460" s="33"/>
      <c r="Y460" s="33"/>
    </row>
    <row r="461" spans="1:25" x14ac:dyDescent="0.25">
      <c r="A461" s="32"/>
      <c r="B461" s="31"/>
      <c r="C461" s="31"/>
      <c r="D461" s="31"/>
      <c r="E461" s="31"/>
      <c r="F461" s="31"/>
      <c r="G461" s="31"/>
      <c r="H461" s="88"/>
      <c r="I461" s="88"/>
      <c r="J461" s="88"/>
      <c r="W461" s="33"/>
      <c r="X461" s="33"/>
      <c r="Y461" s="33"/>
    </row>
    <row r="462" spans="1:25" x14ac:dyDescent="0.25">
      <c r="A462" s="32"/>
      <c r="B462" s="31"/>
      <c r="C462" s="31"/>
      <c r="D462" s="31"/>
      <c r="E462" s="31"/>
      <c r="F462" s="31"/>
      <c r="G462" s="31"/>
      <c r="H462" s="88"/>
      <c r="I462" s="88"/>
      <c r="J462" s="88"/>
      <c r="W462" s="33"/>
      <c r="X462" s="33"/>
      <c r="Y462" s="33"/>
    </row>
    <row r="463" spans="1:25" x14ac:dyDescent="0.25">
      <c r="A463" s="32"/>
      <c r="B463" s="31"/>
      <c r="C463" s="31"/>
      <c r="D463" s="31"/>
      <c r="E463" s="31"/>
      <c r="F463" s="31"/>
      <c r="G463" s="31"/>
      <c r="H463" s="88"/>
      <c r="I463" s="88"/>
      <c r="J463" s="88"/>
      <c r="W463" s="33"/>
      <c r="X463" s="33"/>
      <c r="Y463" s="33"/>
    </row>
    <row r="464" spans="1:25" x14ac:dyDescent="0.25">
      <c r="A464" s="32"/>
      <c r="B464" s="31"/>
      <c r="C464" s="31"/>
      <c r="D464" s="31"/>
      <c r="E464" s="31"/>
      <c r="F464" s="31"/>
      <c r="G464" s="31"/>
      <c r="H464" s="88"/>
      <c r="I464" s="88"/>
      <c r="J464" s="88"/>
      <c r="W464" s="33"/>
      <c r="X464" s="33"/>
      <c r="Y464" s="33"/>
    </row>
    <row r="465" spans="1:25" x14ac:dyDescent="0.25">
      <c r="A465" s="32"/>
      <c r="B465" s="31"/>
      <c r="C465" s="31"/>
      <c r="D465" s="31"/>
      <c r="E465" s="31"/>
      <c r="F465" s="31"/>
      <c r="G465" s="31"/>
      <c r="H465" s="88"/>
      <c r="I465" s="88"/>
      <c r="J465" s="88"/>
      <c r="W465" s="33"/>
      <c r="X465" s="33"/>
      <c r="Y465" s="33"/>
    </row>
    <row r="466" spans="1:25" x14ac:dyDescent="0.25">
      <c r="A466" s="32"/>
      <c r="B466" s="31"/>
      <c r="C466" s="31"/>
      <c r="D466" s="31"/>
      <c r="E466" s="31"/>
      <c r="F466" s="31"/>
      <c r="G466" s="31"/>
      <c r="H466" s="88"/>
      <c r="I466" s="88"/>
      <c r="J466" s="88"/>
      <c r="W466" s="33"/>
      <c r="X466" s="33"/>
      <c r="Y466" s="33"/>
    </row>
    <row r="467" spans="1:25" x14ac:dyDescent="0.25">
      <c r="A467" s="32"/>
      <c r="B467" s="31"/>
      <c r="C467" s="31"/>
      <c r="D467" s="31"/>
      <c r="E467" s="31"/>
      <c r="F467" s="31"/>
      <c r="G467" s="31"/>
      <c r="H467" s="88"/>
      <c r="I467" s="88"/>
      <c r="J467" s="88"/>
      <c r="W467" s="33"/>
      <c r="X467" s="33"/>
      <c r="Y467" s="33"/>
    </row>
    <row r="468" spans="1:25" x14ac:dyDescent="0.25">
      <c r="A468" s="32"/>
      <c r="B468" s="31"/>
      <c r="C468" s="31"/>
      <c r="D468" s="31"/>
      <c r="E468" s="31"/>
      <c r="F468" s="31"/>
      <c r="G468" s="31"/>
      <c r="H468" s="88"/>
      <c r="I468" s="88"/>
      <c r="J468" s="88"/>
      <c r="W468" s="33"/>
      <c r="X468" s="33"/>
      <c r="Y468" s="33"/>
    </row>
    <row r="469" spans="1:25" x14ac:dyDescent="0.25">
      <c r="A469" s="32"/>
      <c r="B469" s="31"/>
      <c r="C469" s="31"/>
      <c r="D469" s="31"/>
      <c r="E469" s="31"/>
      <c r="F469" s="31"/>
      <c r="G469" s="31"/>
      <c r="H469" s="88"/>
      <c r="I469" s="88"/>
      <c r="J469" s="88"/>
      <c r="W469" s="33"/>
      <c r="X469" s="33"/>
      <c r="Y469" s="33"/>
    </row>
    <row r="470" spans="1:25" x14ac:dyDescent="0.25">
      <c r="A470" s="32"/>
      <c r="B470" s="31"/>
      <c r="C470" s="31"/>
      <c r="D470" s="31"/>
      <c r="E470" s="31"/>
      <c r="F470" s="31"/>
      <c r="G470" s="31"/>
      <c r="H470" s="88"/>
      <c r="I470" s="88"/>
      <c r="J470" s="88"/>
      <c r="W470" s="33"/>
      <c r="X470" s="33"/>
      <c r="Y470" s="33"/>
    </row>
    <row r="471" spans="1:25" x14ac:dyDescent="0.25">
      <c r="A471" s="32"/>
      <c r="B471" s="31"/>
      <c r="C471" s="31"/>
      <c r="D471" s="31"/>
      <c r="E471" s="31"/>
      <c r="F471" s="31"/>
      <c r="G471" s="31"/>
      <c r="H471" s="88"/>
      <c r="I471" s="88"/>
      <c r="J471" s="88"/>
      <c r="W471" s="33"/>
      <c r="X471" s="33"/>
      <c r="Y471" s="33"/>
    </row>
    <row r="472" spans="1:25" x14ac:dyDescent="0.25">
      <c r="A472" s="32"/>
      <c r="B472" s="31"/>
      <c r="C472" s="31"/>
      <c r="D472" s="31"/>
      <c r="E472" s="31"/>
      <c r="F472" s="31"/>
      <c r="G472" s="31"/>
      <c r="H472" s="88"/>
      <c r="I472" s="88"/>
      <c r="J472" s="88"/>
      <c r="W472" s="33"/>
      <c r="X472" s="33"/>
      <c r="Y472" s="33"/>
    </row>
    <row r="473" spans="1:25" x14ac:dyDescent="0.25">
      <c r="A473" s="32"/>
      <c r="B473" s="31"/>
      <c r="C473" s="31"/>
      <c r="D473" s="31"/>
      <c r="E473" s="31"/>
      <c r="F473" s="31"/>
      <c r="G473" s="31"/>
      <c r="H473" s="88"/>
      <c r="I473" s="88"/>
      <c r="J473" s="88"/>
      <c r="W473" s="33"/>
      <c r="X473" s="33"/>
      <c r="Y473" s="33"/>
    </row>
    <row r="474" spans="1:25" x14ac:dyDescent="0.25">
      <c r="A474" s="32"/>
      <c r="B474" s="31"/>
      <c r="C474" s="31"/>
      <c r="D474" s="31"/>
      <c r="E474" s="31"/>
      <c r="F474" s="31"/>
      <c r="G474" s="31"/>
      <c r="H474" s="88"/>
      <c r="I474" s="88"/>
      <c r="J474" s="88"/>
      <c r="W474" s="33"/>
      <c r="X474" s="33"/>
      <c r="Y474" s="33"/>
    </row>
    <row r="475" spans="1:25" x14ac:dyDescent="0.25">
      <c r="A475" s="32"/>
      <c r="B475" s="31"/>
      <c r="C475" s="31"/>
      <c r="D475" s="31"/>
      <c r="E475" s="31"/>
      <c r="F475" s="31"/>
      <c r="G475" s="31"/>
      <c r="H475" s="88"/>
      <c r="I475" s="88"/>
      <c r="J475" s="88"/>
      <c r="W475" s="33"/>
      <c r="X475" s="33"/>
      <c r="Y475" s="33"/>
    </row>
    <row r="476" spans="1:25" x14ac:dyDescent="0.25">
      <c r="A476" s="32"/>
      <c r="B476" s="31"/>
      <c r="C476" s="31"/>
      <c r="D476" s="31"/>
      <c r="E476" s="31"/>
      <c r="F476" s="31"/>
      <c r="G476" s="31"/>
      <c r="H476" s="88"/>
      <c r="I476" s="88"/>
      <c r="J476" s="88"/>
      <c r="W476" s="33"/>
      <c r="X476" s="33"/>
      <c r="Y476" s="33"/>
    </row>
    <row r="477" spans="1:25" x14ac:dyDescent="0.25">
      <c r="A477" s="32"/>
      <c r="B477" s="31"/>
      <c r="C477" s="31"/>
      <c r="D477" s="31"/>
      <c r="E477" s="31"/>
      <c r="F477" s="31"/>
      <c r="G477" s="31"/>
      <c r="H477" s="88"/>
      <c r="I477" s="88"/>
      <c r="J477" s="88"/>
      <c r="W477" s="33"/>
      <c r="X477" s="33"/>
      <c r="Y477" s="33"/>
    </row>
    <row r="478" spans="1:25" x14ac:dyDescent="0.25">
      <c r="A478" s="32"/>
      <c r="B478" s="31"/>
      <c r="C478" s="31"/>
      <c r="D478" s="31"/>
      <c r="E478" s="31"/>
      <c r="F478" s="31"/>
      <c r="G478" s="31"/>
      <c r="H478" s="88"/>
      <c r="I478" s="88"/>
      <c r="J478" s="88"/>
      <c r="W478" s="33"/>
      <c r="X478" s="33"/>
      <c r="Y478" s="33"/>
    </row>
    <row r="479" spans="1:25" x14ac:dyDescent="0.25">
      <c r="A479" s="32"/>
      <c r="B479" s="31"/>
      <c r="C479" s="31"/>
      <c r="D479" s="31"/>
      <c r="E479" s="31"/>
      <c r="F479" s="31"/>
      <c r="G479" s="31"/>
      <c r="H479" s="88"/>
      <c r="I479" s="88"/>
      <c r="J479" s="88"/>
      <c r="W479" s="33"/>
      <c r="X479" s="33"/>
      <c r="Y479" s="33"/>
    </row>
    <row r="480" spans="1:25" x14ac:dyDescent="0.25">
      <c r="A480" s="32"/>
      <c r="B480" s="31"/>
      <c r="C480" s="31"/>
      <c r="D480" s="31"/>
      <c r="E480" s="31"/>
      <c r="F480" s="31"/>
      <c r="G480" s="31"/>
      <c r="H480" s="88"/>
      <c r="I480" s="88"/>
      <c r="J480" s="88"/>
      <c r="W480" s="33"/>
      <c r="X480" s="33"/>
      <c r="Y480" s="33"/>
    </row>
    <row r="481" spans="1:25" x14ac:dyDescent="0.25">
      <c r="A481" s="32"/>
      <c r="B481" s="31"/>
      <c r="C481" s="31"/>
      <c r="D481" s="31"/>
      <c r="E481" s="31"/>
      <c r="F481" s="31"/>
      <c r="G481" s="31"/>
      <c r="H481" s="88"/>
      <c r="I481" s="88"/>
      <c r="J481" s="88"/>
      <c r="W481" s="33"/>
      <c r="X481" s="33"/>
      <c r="Y481" s="33"/>
    </row>
    <row r="482" spans="1:25" x14ac:dyDescent="0.25">
      <c r="A482" s="32"/>
      <c r="B482" s="31"/>
      <c r="C482" s="31"/>
      <c r="D482" s="31"/>
      <c r="E482" s="31"/>
      <c r="F482" s="31"/>
      <c r="G482" s="31"/>
      <c r="H482" s="88"/>
      <c r="I482" s="88"/>
      <c r="J482" s="88"/>
      <c r="W482" s="33"/>
      <c r="X482" s="33"/>
      <c r="Y482" s="33"/>
    </row>
    <row r="483" spans="1:25" x14ac:dyDescent="0.25">
      <c r="A483" s="32"/>
      <c r="B483" s="31"/>
      <c r="C483" s="31"/>
      <c r="D483" s="31"/>
      <c r="E483" s="31"/>
      <c r="F483" s="31"/>
      <c r="G483" s="31"/>
      <c r="H483" s="88"/>
      <c r="I483" s="88"/>
      <c r="J483" s="88"/>
      <c r="W483" s="33"/>
      <c r="X483" s="33"/>
      <c r="Y483" s="33"/>
    </row>
    <row r="484" spans="1:25" x14ac:dyDescent="0.25">
      <c r="A484" s="32"/>
      <c r="B484" s="31"/>
      <c r="C484" s="31"/>
      <c r="D484" s="31"/>
      <c r="E484" s="31"/>
      <c r="F484" s="31"/>
      <c r="G484" s="31"/>
      <c r="H484" s="88"/>
      <c r="I484" s="88"/>
      <c r="J484" s="88"/>
      <c r="W484" s="33"/>
      <c r="X484" s="33"/>
      <c r="Y484" s="33"/>
    </row>
    <row r="485" spans="1:25" x14ac:dyDescent="0.25">
      <c r="A485" s="32"/>
      <c r="B485" s="31"/>
      <c r="C485" s="31"/>
      <c r="D485" s="31"/>
      <c r="E485" s="31"/>
      <c r="F485" s="31"/>
      <c r="G485" s="31"/>
      <c r="H485" s="88"/>
      <c r="I485" s="88"/>
      <c r="J485" s="88"/>
      <c r="W485" s="33"/>
      <c r="X485" s="33"/>
      <c r="Y485" s="33"/>
    </row>
    <row r="486" spans="1:25" x14ac:dyDescent="0.25">
      <c r="A486" s="32"/>
      <c r="B486" s="31"/>
      <c r="C486" s="31"/>
      <c r="D486" s="31"/>
      <c r="E486" s="31"/>
      <c r="F486" s="31"/>
      <c r="G486" s="31"/>
      <c r="H486" s="88"/>
      <c r="I486" s="88"/>
      <c r="J486" s="88"/>
      <c r="W486" s="33"/>
      <c r="X486" s="33"/>
      <c r="Y486" s="33"/>
    </row>
    <row r="487" spans="1:25" x14ac:dyDescent="0.25">
      <c r="A487" s="32"/>
      <c r="B487" s="31"/>
      <c r="C487" s="31"/>
      <c r="D487" s="31"/>
      <c r="E487" s="31"/>
      <c r="F487" s="31"/>
      <c r="G487" s="31"/>
      <c r="H487" s="88"/>
      <c r="I487" s="88"/>
      <c r="J487" s="88"/>
      <c r="W487" s="33"/>
      <c r="X487" s="33"/>
      <c r="Y487" s="33"/>
    </row>
    <row r="488" spans="1:25" x14ac:dyDescent="0.25">
      <c r="A488" s="32"/>
      <c r="B488" s="31"/>
      <c r="C488" s="31"/>
      <c r="D488" s="31"/>
      <c r="E488" s="31"/>
      <c r="F488" s="31"/>
      <c r="G488" s="31"/>
      <c r="H488" s="88"/>
      <c r="I488" s="88"/>
      <c r="J488" s="88"/>
      <c r="W488" s="33"/>
      <c r="X488" s="33"/>
      <c r="Y488" s="33"/>
    </row>
    <row r="489" spans="1:25" x14ac:dyDescent="0.25">
      <c r="A489" s="32"/>
      <c r="B489" s="31"/>
      <c r="C489" s="31"/>
      <c r="D489" s="31"/>
      <c r="E489" s="31"/>
      <c r="F489" s="31"/>
      <c r="G489" s="31"/>
      <c r="H489" s="88"/>
      <c r="I489" s="88"/>
      <c r="J489" s="88"/>
      <c r="W489" s="33"/>
      <c r="X489" s="33"/>
      <c r="Y489" s="33"/>
    </row>
    <row r="490" spans="1:25" x14ac:dyDescent="0.25">
      <c r="A490" s="32"/>
      <c r="B490" s="31"/>
      <c r="C490" s="31"/>
      <c r="D490" s="31"/>
      <c r="E490" s="31"/>
      <c r="F490" s="31"/>
      <c r="G490" s="31"/>
      <c r="H490" s="88"/>
      <c r="I490" s="88"/>
      <c r="J490" s="88"/>
      <c r="W490" s="33"/>
      <c r="X490" s="33"/>
      <c r="Y490" s="33"/>
    </row>
    <row r="491" spans="1:25" x14ac:dyDescent="0.25">
      <c r="A491" s="32"/>
      <c r="B491" s="31"/>
      <c r="C491" s="31"/>
      <c r="D491" s="31"/>
      <c r="E491" s="31"/>
      <c r="F491" s="31"/>
      <c r="G491" s="31"/>
      <c r="H491" s="88"/>
      <c r="I491" s="88"/>
      <c r="J491" s="88"/>
      <c r="W491" s="33"/>
      <c r="X491" s="33"/>
      <c r="Y491" s="33"/>
    </row>
    <row r="492" spans="1:25" x14ac:dyDescent="0.25">
      <c r="A492" s="32"/>
      <c r="B492" s="31"/>
      <c r="C492" s="31"/>
      <c r="D492" s="31"/>
      <c r="E492" s="31"/>
      <c r="F492" s="31"/>
      <c r="G492" s="31"/>
      <c r="H492" s="88"/>
      <c r="I492" s="88"/>
      <c r="J492" s="88"/>
      <c r="W492" s="33"/>
      <c r="X492" s="33"/>
      <c r="Y492" s="33"/>
    </row>
    <row r="493" spans="1:25" x14ac:dyDescent="0.25">
      <c r="A493" s="32"/>
      <c r="B493" s="31"/>
      <c r="C493" s="31"/>
      <c r="D493" s="31"/>
      <c r="E493" s="31"/>
      <c r="F493" s="31"/>
      <c r="G493" s="31"/>
      <c r="H493" s="88"/>
      <c r="I493" s="88"/>
      <c r="J493" s="88"/>
      <c r="W493" s="33"/>
      <c r="X493" s="33"/>
      <c r="Y493" s="33"/>
    </row>
    <row r="494" spans="1:25" x14ac:dyDescent="0.25">
      <c r="A494" s="32"/>
      <c r="B494" s="31"/>
      <c r="C494" s="31"/>
      <c r="D494" s="31"/>
      <c r="E494" s="31"/>
      <c r="F494" s="31"/>
      <c r="G494" s="31"/>
      <c r="H494" s="88"/>
      <c r="I494" s="88"/>
      <c r="J494" s="88"/>
      <c r="W494" s="33"/>
      <c r="X494" s="33"/>
      <c r="Y494" s="33"/>
    </row>
    <row r="495" spans="1:25" x14ac:dyDescent="0.25">
      <c r="A495" s="32"/>
      <c r="B495" s="31"/>
      <c r="C495" s="31"/>
      <c r="D495" s="31"/>
      <c r="E495" s="31"/>
      <c r="F495" s="31"/>
      <c r="G495" s="31"/>
      <c r="H495" s="88"/>
      <c r="I495" s="88"/>
      <c r="J495" s="88"/>
      <c r="W495" s="33"/>
      <c r="X495" s="33"/>
      <c r="Y495" s="33"/>
    </row>
    <row r="496" spans="1:25" x14ac:dyDescent="0.25">
      <c r="A496" s="32"/>
      <c r="B496" s="31"/>
      <c r="C496" s="31"/>
      <c r="D496" s="31"/>
      <c r="E496" s="31"/>
      <c r="F496" s="31"/>
      <c r="G496" s="31"/>
      <c r="H496" s="88"/>
      <c r="I496" s="88"/>
      <c r="J496" s="88"/>
      <c r="W496" s="33"/>
      <c r="X496" s="33"/>
      <c r="Y496" s="33"/>
    </row>
    <row r="497" spans="1:25" x14ac:dyDescent="0.25">
      <c r="A497" s="32"/>
      <c r="B497" s="31"/>
      <c r="C497" s="31"/>
      <c r="D497" s="31"/>
      <c r="E497" s="31"/>
      <c r="F497" s="31"/>
      <c r="G497" s="31"/>
      <c r="H497" s="88"/>
      <c r="I497" s="88"/>
      <c r="J497" s="88"/>
      <c r="W497" s="33"/>
      <c r="X497" s="33"/>
      <c r="Y497" s="33"/>
    </row>
    <row r="498" spans="1:25" x14ac:dyDescent="0.25">
      <c r="A498" s="32"/>
      <c r="B498" s="31"/>
      <c r="C498" s="31"/>
      <c r="D498" s="31"/>
      <c r="E498" s="31"/>
      <c r="F498" s="31"/>
      <c r="G498" s="31"/>
      <c r="H498" s="88"/>
      <c r="I498" s="88"/>
      <c r="J498" s="88"/>
      <c r="W498" s="33"/>
      <c r="X498" s="33"/>
      <c r="Y498" s="33"/>
    </row>
    <row r="499" spans="1:25" x14ac:dyDescent="0.25">
      <c r="A499" s="32"/>
      <c r="B499" s="31"/>
      <c r="C499" s="31"/>
      <c r="D499" s="31"/>
      <c r="E499" s="31"/>
      <c r="F499" s="31"/>
      <c r="G499" s="31"/>
      <c r="H499" s="88"/>
      <c r="I499" s="88"/>
      <c r="J499" s="88"/>
      <c r="W499" s="33"/>
      <c r="X499" s="33"/>
      <c r="Y499" s="33"/>
    </row>
    <row r="500" spans="1:25" x14ac:dyDescent="0.25">
      <c r="A500" s="32"/>
      <c r="B500" s="31"/>
      <c r="C500" s="31"/>
      <c r="D500" s="31"/>
      <c r="E500" s="31"/>
      <c r="F500" s="31"/>
      <c r="G500" s="31"/>
      <c r="H500" s="88"/>
      <c r="I500" s="88"/>
      <c r="J500" s="88"/>
      <c r="W500" s="33"/>
      <c r="X500" s="33"/>
      <c r="Y500" s="33"/>
    </row>
    <row r="501" spans="1:25" x14ac:dyDescent="0.25">
      <c r="A501" s="32"/>
      <c r="B501" s="31"/>
      <c r="C501" s="31"/>
      <c r="D501" s="31"/>
      <c r="E501" s="31"/>
      <c r="F501" s="31"/>
      <c r="G501" s="31"/>
      <c r="H501" s="88"/>
      <c r="I501" s="88"/>
      <c r="J501" s="88"/>
      <c r="W501" s="33"/>
      <c r="X501" s="33"/>
      <c r="Y501" s="33"/>
    </row>
    <row r="502" spans="1:25" x14ac:dyDescent="0.25">
      <c r="A502" s="32"/>
      <c r="B502" s="31"/>
      <c r="C502" s="31"/>
      <c r="D502" s="31"/>
      <c r="E502" s="31"/>
      <c r="F502" s="31"/>
      <c r="G502" s="31"/>
      <c r="H502" s="88"/>
      <c r="I502" s="88"/>
      <c r="J502" s="88"/>
      <c r="W502" s="33"/>
      <c r="X502" s="33"/>
      <c r="Y502" s="33"/>
    </row>
    <row r="503" spans="1:25" x14ac:dyDescent="0.25">
      <c r="A503" s="32"/>
      <c r="B503" s="31"/>
      <c r="C503" s="31"/>
      <c r="D503" s="31"/>
      <c r="E503" s="31"/>
      <c r="F503" s="31"/>
      <c r="G503" s="31"/>
      <c r="H503" s="88"/>
      <c r="I503" s="88"/>
      <c r="J503" s="88"/>
      <c r="W503" s="33"/>
      <c r="X503" s="33"/>
      <c r="Y503" s="33"/>
    </row>
    <row r="504" spans="1:25" x14ac:dyDescent="0.25">
      <c r="A504" s="32"/>
      <c r="B504" s="31"/>
      <c r="C504" s="31"/>
      <c r="D504" s="31"/>
      <c r="E504" s="31"/>
      <c r="F504" s="31"/>
      <c r="G504" s="31"/>
      <c r="H504" s="88"/>
      <c r="I504" s="88"/>
      <c r="J504" s="88"/>
      <c r="W504" s="33"/>
      <c r="X504" s="33"/>
      <c r="Y504" s="33"/>
    </row>
    <row r="505" spans="1:25" x14ac:dyDescent="0.25">
      <c r="A505" s="32"/>
      <c r="B505" s="31"/>
      <c r="C505" s="31"/>
      <c r="D505" s="31"/>
      <c r="E505" s="31"/>
      <c r="F505" s="31"/>
      <c r="G505" s="31"/>
      <c r="H505" s="88"/>
      <c r="I505" s="88"/>
      <c r="J505" s="88"/>
      <c r="W505" s="33"/>
      <c r="X505" s="33"/>
      <c r="Y505" s="33"/>
    </row>
    <row r="506" spans="1:25" x14ac:dyDescent="0.25">
      <c r="A506" s="32"/>
      <c r="B506" s="31"/>
      <c r="C506" s="31"/>
      <c r="D506" s="31"/>
      <c r="E506" s="31"/>
      <c r="F506" s="31"/>
      <c r="G506" s="31"/>
      <c r="H506" s="88"/>
      <c r="I506" s="88"/>
      <c r="J506" s="88"/>
      <c r="W506" s="33"/>
      <c r="X506" s="33"/>
      <c r="Y506" s="33"/>
    </row>
    <row r="507" spans="1:25" x14ac:dyDescent="0.25">
      <c r="A507" s="32"/>
      <c r="B507" s="31"/>
      <c r="C507" s="31"/>
      <c r="D507" s="31"/>
      <c r="E507" s="31"/>
      <c r="F507" s="31"/>
      <c r="G507" s="31"/>
      <c r="H507" s="88"/>
      <c r="I507" s="88"/>
      <c r="J507" s="88"/>
      <c r="W507" s="33"/>
      <c r="X507" s="33"/>
      <c r="Y507" s="33"/>
    </row>
    <row r="508" spans="1:25" x14ac:dyDescent="0.25">
      <c r="A508" s="32"/>
      <c r="B508" s="31"/>
      <c r="C508" s="31"/>
      <c r="D508" s="31"/>
      <c r="E508" s="31"/>
      <c r="F508" s="31"/>
      <c r="G508" s="31"/>
      <c r="H508" s="88"/>
      <c r="I508" s="88"/>
      <c r="J508" s="88"/>
      <c r="W508" s="33"/>
      <c r="X508" s="33"/>
      <c r="Y508" s="33"/>
    </row>
    <row r="509" spans="1:25" x14ac:dyDescent="0.25">
      <c r="A509" s="32"/>
      <c r="B509" s="31"/>
      <c r="C509" s="31"/>
      <c r="D509" s="31"/>
      <c r="E509" s="31"/>
      <c r="F509" s="31"/>
      <c r="G509" s="31"/>
      <c r="H509" s="88"/>
      <c r="I509" s="88"/>
      <c r="J509" s="88"/>
      <c r="W509" s="33"/>
      <c r="X509" s="33"/>
      <c r="Y509" s="33"/>
    </row>
    <row r="510" spans="1:25" x14ac:dyDescent="0.25">
      <c r="A510" s="32"/>
      <c r="B510" s="31"/>
      <c r="C510" s="31"/>
      <c r="D510" s="31"/>
      <c r="E510" s="31"/>
      <c r="F510" s="31"/>
      <c r="G510" s="31"/>
      <c r="H510" s="88"/>
      <c r="I510" s="88"/>
      <c r="J510" s="88"/>
      <c r="W510" s="33"/>
      <c r="X510" s="33"/>
      <c r="Y510" s="33"/>
    </row>
    <row r="511" spans="1:25" x14ac:dyDescent="0.25">
      <c r="A511" s="32"/>
      <c r="B511" s="31"/>
      <c r="C511" s="31"/>
      <c r="D511" s="31"/>
      <c r="E511" s="31"/>
      <c r="F511" s="31"/>
      <c r="G511" s="31"/>
      <c r="H511" s="88"/>
      <c r="I511" s="88"/>
      <c r="J511" s="88"/>
      <c r="W511" s="33"/>
      <c r="X511" s="33"/>
      <c r="Y511" s="33"/>
    </row>
    <row r="512" spans="1:25" x14ac:dyDescent="0.25">
      <c r="A512" s="32"/>
      <c r="B512" s="31"/>
      <c r="C512" s="31"/>
      <c r="D512" s="31"/>
      <c r="E512" s="31"/>
      <c r="F512" s="31"/>
      <c r="G512" s="31"/>
      <c r="H512" s="88"/>
      <c r="I512" s="88"/>
      <c r="J512" s="88"/>
      <c r="W512" s="33"/>
      <c r="X512" s="33"/>
      <c r="Y512" s="33"/>
    </row>
    <row r="513" spans="1:25" x14ac:dyDescent="0.25">
      <c r="A513" s="32"/>
      <c r="B513" s="31"/>
      <c r="C513" s="31"/>
      <c r="D513" s="31"/>
      <c r="E513" s="31"/>
      <c r="F513" s="31"/>
      <c r="G513" s="31"/>
      <c r="H513" s="88"/>
      <c r="I513" s="88"/>
      <c r="J513" s="88"/>
      <c r="W513" s="33"/>
      <c r="X513" s="33"/>
      <c r="Y513" s="33"/>
    </row>
    <row r="514" spans="1:25" x14ac:dyDescent="0.25">
      <c r="A514" s="32"/>
      <c r="B514" s="31"/>
      <c r="C514" s="31"/>
      <c r="D514" s="31"/>
      <c r="E514" s="31"/>
      <c r="F514" s="31"/>
      <c r="G514" s="31"/>
      <c r="H514" s="88"/>
      <c r="I514" s="88"/>
      <c r="J514" s="88"/>
      <c r="W514" s="33"/>
      <c r="X514" s="33"/>
      <c r="Y514" s="33"/>
    </row>
    <row r="515" spans="1:25" x14ac:dyDescent="0.25">
      <c r="A515" s="32"/>
      <c r="B515" s="31"/>
      <c r="C515" s="31"/>
      <c r="D515" s="31"/>
      <c r="E515" s="31"/>
      <c r="F515" s="31"/>
      <c r="G515" s="31"/>
      <c r="H515" s="88"/>
      <c r="I515" s="88"/>
      <c r="J515" s="88"/>
      <c r="W515" s="33"/>
      <c r="X515" s="33"/>
      <c r="Y515" s="33"/>
    </row>
    <row r="516" spans="1:25" x14ac:dyDescent="0.25">
      <c r="A516" s="32"/>
      <c r="B516" s="31"/>
      <c r="C516" s="31"/>
      <c r="D516" s="31"/>
      <c r="E516" s="31"/>
      <c r="F516" s="31"/>
      <c r="G516" s="31"/>
      <c r="H516" s="88"/>
      <c r="I516" s="88"/>
      <c r="J516" s="88"/>
      <c r="W516" s="33"/>
      <c r="X516" s="33"/>
      <c r="Y516" s="33"/>
    </row>
    <row r="517" spans="1:25" x14ac:dyDescent="0.25">
      <c r="A517" s="32"/>
      <c r="B517" s="31"/>
      <c r="C517" s="31"/>
      <c r="D517" s="31"/>
      <c r="E517" s="31"/>
      <c r="F517" s="31"/>
      <c r="G517" s="31"/>
      <c r="H517" s="88"/>
      <c r="I517" s="88"/>
      <c r="J517" s="88"/>
      <c r="W517" s="33"/>
      <c r="X517" s="33"/>
      <c r="Y517" s="33"/>
    </row>
    <row r="518" spans="1:25" x14ac:dyDescent="0.25">
      <c r="A518" s="32"/>
      <c r="B518" s="31"/>
      <c r="C518" s="31"/>
      <c r="D518" s="31"/>
      <c r="E518" s="31"/>
      <c r="F518" s="31"/>
      <c r="G518" s="31"/>
      <c r="H518" s="88"/>
      <c r="I518" s="88"/>
      <c r="J518" s="88"/>
      <c r="W518" s="33"/>
      <c r="X518" s="33"/>
      <c r="Y518" s="33"/>
    </row>
    <row r="519" spans="1:25" x14ac:dyDescent="0.25">
      <c r="A519" s="32"/>
      <c r="B519" s="31"/>
      <c r="C519" s="31"/>
      <c r="D519" s="31"/>
      <c r="E519" s="31"/>
      <c r="F519" s="31"/>
      <c r="G519" s="31"/>
      <c r="H519" s="88"/>
      <c r="I519" s="88"/>
      <c r="J519" s="88"/>
      <c r="W519" s="33"/>
      <c r="X519" s="33"/>
      <c r="Y519" s="33"/>
    </row>
    <row r="520" spans="1:25" x14ac:dyDescent="0.25">
      <c r="A520" s="32"/>
      <c r="B520" s="31"/>
      <c r="C520" s="31"/>
      <c r="D520" s="31"/>
      <c r="E520" s="31"/>
      <c r="F520" s="31"/>
      <c r="G520" s="31"/>
      <c r="H520" s="88"/>
      <c r="I520" s="88"/>
      <c r="J520" s="88"/>
      <c r="W520" s="33"/>
      <c r="X520" s="33"/>
      <c r="Y520" s="33"/>
    </row>
    <row r="521" spans="1:25" x14ac:dyDescent="0.25">
      <c r="A521" s="32"/>
      <c r="B521" s="31"/>
      <c r="C521" s="31"/>
      <c r="D521" s="31"/>
      <c r="E521" s="31"/>
      <c r="F521" s="31"/>
      <c r="G521" s="31"/>
      <c r="H521" s="88"/>
      <c r="I521" s="88"/>
      <c r="J521" s="88"/>
      <c r="W521" s="33"/>
      <c r="X521" s="33"/>
      <c r="Y521" s="33"/>
    </row>
    <row r="522" spans="1:25" x14ac:dyDescent="0.25">
      <c r="A522" s="32"/>
      <c r="B522" s="31"/>
      <c r="C522" s="31"/>
      <c r="D522" s="31"/>
      <c r="E522" s="31"/>
      <c r="F522" s="31"/>
      <c r="G522" s="31"/>
      <c r="H522" s="88"/>
      <c r="I522" s="88"/>
      <c r="J522" s="88"/>
      <c r="W522" s="33"/>
      <c r="X522" s="33"/>
      <c r="Y522" s="33"/>
    </row>
    <row r="523" spans="1:25" x14ac:dyDescent="0.25">
      <c r="A523" s="32"/>
      <c r="B523" s="31"/>
      <c r="C523" s="31"/>
      <c r="D523" s="31"/>
      <c r="E523" s="31"/>
      <c r="F523" s="31"/>
      <c r="G523" s="31"/>
      <c r="H523" s="88"/>
      <c r="I523" s="88"/>
      <c r="J523" s="88"/>
      <c r="W523" s="33"/>
      <c r="X523" s="33"/>
      <c r="Y523" s="33"/>
    </row>
    <row r="524" spans="1:25" x14ac:dyDescent="0.25">
      <c r="A524" s="32"/>
      <c r="B524" s="31"/>
      <c r="C524" s="31"/>
      <c r="D524" s="31"/>
      <c r="E524" s="31"/>
      <c r="F524" s="31"/>
      <c r="G524" s="31"/>
      <c r="H524" s="88"/>
      <c r="I524" s="88"/>
      <c r="J524" s="88"/>
      <c r="W524" s="33"/>
      <c r="X524" s="33"/>
      <c r="Y524" s="33"/>
    </row>
    <row r="525" spans="1:25" x14ac:dyDescent="0.25">
      <c r="A525" s="32"/>
      <c r="B525" s="31"/>
      <c r="C525" s="31"/>
      <c r="D525" s="31"/>
      <c r="E525" s="31"/>
      <c r="F525" s="31"/>
      <c r="G525" s="31"/>
      <c r="H525" s="88"/>
      <c r="I525" s="88"/>
      <c r="J525" s="88"/>
      <c r="W525" s="33"/>
      <c r="X525" s="33"/>
      <c r="Y525" s="33"/>
    </row>
    <row r="526" spans="1:25" x14ac:dyDescent="0.25">
      <c r="A526" s="32"/>
      <c r="B526" s="31"/>
      <c r="C526" s="31"/>
      <c r="D526" s="31"/>
      <c r="E526" s="31"/>
      <c r="F526" s="31"/>
      <c r="G526" s="31"/>
      <c r="H526" s="88"/>
      <c r="I526" s="88"/>
      <c r="J526" s="88"/>
      <c r="W526" s="33"/>
      <c r="X526" s="33"/>
      <c r="Y526" s="33"/>
    </row>
    <row r="527" spans="1:25" x14ac:dyDescent="0.25">
      <c r="A527" s="32"/>
      <c r="B527" s="31"/>
      <c r="C527" s="31"/>
      <c r="D527" s="31"/>
      <c r="E527" s="31"/>
      <c r="F527" s="31"/>
      <c r="G527" s="31"/>
      <c r="H527" s="88"/>
      <c r="I527" s="88"/>
      <c r="J527" s="88"/>
      <c r="W527" s="33"/>
      <c r="X527" s="33"/>
      <c r="Y527" s="33"/>
    </row>
    <row r="528" spans="1:25" x14ac:dyDescent="0.25">
      <c r="A528" s="32"/>
      <c r="B528" s="31"/>
      <c r="C528" s="31"/>
      <c r="D528" s="31"/>
      <c r="E528" s="31"/>
      <c r="F528" s="31"/>
      <c r="G528" s="31"/>
      <c r="H528" s="88"/>
      <c r="I528" s="88"/>
      <c r="J528" s="88"/>
      <c r="W528" s="33"/>
      <c r="X528" s="33"/>
      <c r="Y528" s="33"/>
    </row>
    <row r="529" spans="1:25" x14ac:dyDescent="0.25">
      <c r="A529" s="32"/>
      <c r="B529" s="31"/>
      <c r="C529" s="31"/>
      <c r="D529" s="31"/>
      <c r="E529" s="31"/>
      <c r="F529" s="31"/>
      <c r="G529" s="31"/>
      <c r="H529" s="88"/>
      <c r="I529" s="88"/>
      <c r="J529" s="88"/>
      <c r="W529" s="33"/>
      <c r="X529" s="33"/>
      <c r="Y529" s="33"/>
    </row>
    <row r="530" spans="1:25" x14ac:dyDescent="0.25">
      <c r="A530" s="32"/>
      <c r="B530" s="31"/>
      <c r="C530" s="31"/>
      <c r="D530" s="31"/>
      <c r="E530" s="31"/>
      <c r="F530" s="31"/>
      <c r="G530" s="31"/>
      <c r="H530" s="88"/>
      <c r="I530" s="88"/>
      <c r="J530" s="88"/>
      <c r="W530" s="33"/>
      <c r="X530" s="33"/>
      <c r="Y530" s="33"/>
    </row>
    <row r="531" spans="1:25" x14ac:dyDescent="0.25">
      <c r="A531" s="32"/>
      <c r="B531" s="31"/>
      <c r="C531" s="31"/>
      <c r="D531" s="31"/>
      <c r="E531" s="31"/>
      <c r="F531" s="31"/>
      <c r="G531" s="31"/>
      <c r="H531" s="88"/>
      <c r="I531" s="88"/>
      <c r="J531" s="88"/>
      <c r="W531" s="33"/>
      <c r="X531" s="33"/>
      <c r="Y531" s="33"/>
    </row>
    <row r="532" spans="1:25" x14ac:dyDescent="0.25">
      <c r="A532" s="32"/>
      <c r="B532" s="31"/>
      <c r="C532" s="31"/>
      <c r="D532" s="31"/>
      <c r="E532" s="31"/>
      <c r="F532" s="31"/>
      <c r="G532" s="31"/>
      <c r="H532" s="88"/>
      <c r="I532" s="88"/>
      <c r="J532" s="88"/>
      <c r="W532" s="33"/>
      <c r="X532" s="33"/>
      <c r="Y532" s="33"/>
    </row>
    <row r="533" spans="1:25" x14ac:dyDescent="0.25">
      <c r="A533" s="32"/>
      <c r="B533" s="31"/>
      <c r="C533" s="31"/>
      <c r="D533" s="31"/>
      <c r="E533" s="31"/>
      <c r="F533" s="31"/>
      <c r="G533" s="31"/>
      <c r="H533" s="88"/>
      <c r="I533" s="88"/>
      <c r="J533" s="88"/>
      <c r="W533" s="33"/>
      <c r="X533" s="33"/>
      <c r="Y533" s="33"/>
    </row>
    <row r="534" spans="1:25" x14ac:dyDescent="0.25">
      <c r="A534" s="32"/>
      <c r="B534" s="31"/>
      <c r="C534" s="31"/>
      <c r="D534" s="31"/>
      <c r="E534" s="31"/>
      <c r="F534" s="31"/>
      <c r="G534" s="31"/>
      <c r="H534" s="88"/>
      <c r="I534" s="88"/>
      <c r="J534" s="88"/>
      <c r="W534" s="33"/>
      <c r="X534" s="33"/>
      <c r="Y534" s="33"/>
    </row>
    <row r="535" spans="1:25" x14ac:dyDescent="0.25">
      <c r="A535" s="32"/>
      <c r="B535" s="31"/>
      <c r="C535" s="31"/>
      <c r="D535" s="31"/>
      <c r="E535" s="31"/>
      <c r="F535" s="31"/>
      <c r="G535" s="31"/>
      <c r="H535" s="88"/>
      <c r="I535" s="88"/>
      <c r="J535" s="88"/>
      <c r="W535" s="33"/>
      <c r="X535" s="33"/>
      <c r="Y535" s="33"/>
    </row>
    <row r="536" spans="1:25" x14ac:dyDescent="0.25">
      <c r="A536" s="32"/>
      <c r="B536" s="31"/>
      <c r="C536" s="31"/>
      <c r="D536" s="31"/>
      <c r="E536" s="31"/>
      <c r="F536" s="31"/>
      <c r="G536" s="31"/>
      <c r="H536" s="88"/>
      <c r="I536" s="88"/>
      <c r="J536" s="88"/>
      <c r="W536" s="33"/>
      <c r="X536" s="33"/>
      <c r="Y536" s="33"/>
    </row>
    <row r="537" spans="1:25" x14ac:dyDescent="0.25">
      <c r="A537" s="32"/>
      <c r="B537" s="31"/>
      <c r="C537" s="31"/>
      <c r="D537" s="31"/>
      <c r="E537" s="31"/>
      <c r="F537" s="31"/>
      <c r="G537" s="31"/>
      <c r="H537" s="88"/>
      <c r="I537" s="88"/>
      <c r="J537" s="88"/>
      <c r="W537" s="33"/>
      <c r="X537" s="33"/>
      <c r="Y537" s="33"/>
    </row>
    <row r="538" spans="1:25" x14ac:dyDescent="0.25">
      <c r="A538" s="32"/>
      <c r="B538" s="31"/>
      <c r="C538" s="31"/>
      <c r="D538" s="31"/>
      <c r="E538" s="31"/>
      <c r="F538" s="31"/>
      <c r="G538" s="31"/>
      <c r="H538" s="88"/>
      <c r="I538" s="88"/>
      <c r="J538" s="88"/>
      <c r="W538" s="33"/>
      <c r="X538" s="33"/>
      <c r="Y538" s="33"/>
    </row>
    <row r="539" spans="1:25" x14ac:dyDescent="0.25">
      <c r="A539" s="32"/>
      <c r="B539" s="31"/>
      <c r="C539" s="31"/>
      <c r="D539" s="31"/>
      <c r="E539" s="31"/>
      <c r="F539" s="31"/>
      <c r="G539" s="31"/>
      <c r="H539" s="88"/>
      <c r="I539" s="88"/>
      <c r="J539" s="88"/>
      <c r="W539" s="33"/>
      <c r="X539" s="33"/>
      <c r="Y539" s="33"/>
    </row>
    <row r="540" spans="1:25" x14ac:dyDescent="0.25">
      <c r="A540" s="32"/>
      <c r="B540" s="31"/>
      <c r="C540" s="31"/>
      <c r="D540" s="31"/>
      <c r="E540" s="31"/>
      <c r="F540" s="31"/>
      <c r="G540" s="31"/>
      <c r="H540" s="88"/>
      <c r="I540" s="88"/>
      <c r="J540" s="88"/>
      <c r="W540" s="33"/>
      <c r="X540" s="33"/>
      <c r="Y540" s="33"/>
    </row>
    <row r="541" spans="1:25" x14ac:dyDescent="0.25">
      <c r="A541" s="32"/>
      <c r="B541" s="31"/>
      <c r="C541" s="31"/>
      <c r="D541" s="31"/>
      <c r="E541" s="31"/>
      <c r="F541" s="31"/>
      <c r="G541" s="31"/>
      <c r="H541" s="88"/>
      <c r="I541" s="88"/>
      <c r="J541" s="88"/>
      <c r="W541" s="33"/>
      <c r="X541" s="33"/>
      <c r="Y541" s="33"/>
    </row>
    <row r="542" spans="1:25" x14ac:dyDescent="0.25">
      <c r="A542" s="32"/>
      <c r="B542" s="31"/>
      <c r="C542" s="31"/>
      <c r="D542" s="31"/>
      <c r="E542" s="31"/>
      <c r="F542" s="31"/>
      <c r="G542" s="31"/>
      <c r="H542" s="88"/>
      <c r="I542" s="88"/>
      <c r="J542" s="88"/>
      <c r="W542" s="33"/>
      <c r="X542" s="33"/>
      <c r="Y542" s="33"/>
    </row>
    <row r="543" spans="1:25" x14ac:dyDescent="0.25">
      <c r="A543" s="32"/>
      <c r="B543" s="31"/>
      <c r="C543" s="31"/>
      <c r="D543" s="31"/>
      <c r="E543" s="31"/>
      <c r="F543" s="31"/>
      <c r="G543" s="31"/>
      <c r="H543" s="88"/>
      <c r="I543" s="88"/>
      <c r="J543" s="88"/>
      <c r="W543" s="33"/>
      <c r="X543" s="33"/>
      <c r="Y543" s="33"/>
    </row>
    <row r="544" spans="1:25" x14ac:dyDescent="0.25">
      <c r="A544" s="32"/>
      <c r="B544" s="31"/>
      <c r="C544" s="31"/>
      <c r="D544" s="31"/>
      <c r="E544" s="31"/>
      <c r="F544" s="31"/>
      <c r="G544" s="31"/>
      <c r="H544" s="88"/>
      <c r="I544" s="88"/>
      <c r="J544" s="88"/>
      <c r="W544" s="33"/>
      <c r="X544" s="33"/>
      <c r="Y544" s="33"/>
    </row>
    <row r="545" spans="1:25" x14ac:dyDescent="0.25">
      <c r="A545" s="32"/>
      <c r="B545" s="31"/>
      <c r="C545" s="31"/>
      <c r="D545" s="31"/>
      <c r="E545" s="31"/>
      <c r="F545" s="31"/>
      <c r="G545" s="31"/>
      <c r="H545" s="88"/>
      <c r="I545" s="88"/>
      <c r="J545" s="88"/>
      <c r="W545" s="33"/>
      <c r="X545" s="33"/>
      <c r="Y545" s="33"/>
    </row>
    <row r="546" spans="1:25" x14ac:dyDescent="0.25">
      <c r="A546" s="32"/>
      <c r="B546" s="31"/>
      <c r="C546" s="31"/>
      <c r="D546" s="31"/>
      <c r="E546" s="31"/>
      <c r="F546" s="31"/>
      <c r="G546" s="31"/>
      <c r="H546" s="88"/>
      <c r="I546" s="88"/>
      <c r="J546" s="88"/>
      <c r="W546" s="33"/>
      <c r="X546" s="33"/>
      <c r="Y546" s="33"/>
    </row>
    <row r="547" spans="1:25" x14ac:dyDescent="0.25">
      <c r="A547" s="32"/>
      <c r="B547" s="31"/>
      <c r="C547" s="31"/>
      <c r="D547" s="31"/>
      <c r="E547" s="31"/>
      <c r="F547" s="31"/>
      <c r="G547" s="31"/>
      <c r="H547" s="88"/>
      <c r="I547" s="88"/>
      <c r="J547" s="88"/>
      <c r="W547" s="33"/>
      <c r="X547" s="33"/>
      <c r="Y547" s="33"/>
    </row>
    <row r="548" spans="1:25" x14ac:dyDescent="0.25">
      <c r="A548" s="32"/>
      <c r="B548" s="31"/>
      <c r="C548" s="31"/>
      <c r="D548" s="31"/>
      <c r="E548" s="31"/>
      <c r="F548" s="31"/>
      <c r="G548" s="31"/>
      <c r="H548" s="88"/>
      <c r="I548" s="88"/>
      <c r="J548" s="88"/>
      <c r="W548" s="33"/>
      <c r="X548" s="33"/>
      <c r="Y548" s="33"/>
    </row>
    <row r="549" spans="1:25" x14ac:dyDescent="0.25">
      <c r="A549" s="32"/>
      <c r="B549" s="31"/>
      <c r="C549" s="31"/>
      <c r="D549" s="31"/>
      <c r="E549" s="31"/>
      <c r="F549" s="31"/>
      <c r="G549" s="31"/>
      <c r="H549" s="88"/>
      <c r="I549" s="88"/>
      <c r="J549" s="88"/>
      <c r="W549" s="33"/>
      <c r="X549" s="33"/>
      <c r="Y549" s="33"/>
    </row>
    <row r="550" spans="1:25" x14ac:dyDescent="0.25">
      <c r="A550" s="32"/>
      <c r="B550" s="31"/>
      <c r="C550" s="31"/>
      <c r="D550" s="31"/>
      <c r="E550" s="31"/>
      <c r="F550" s="31"/>
      <c r="G550" s="31"/>
      <c r="H550" s="88"/>
      <c r="I550" s="88"/>
      <c r="J550" s="88"/>
      <c r="W550" s="33"/>
      <c r="X550" s="33"/>
      <c r="Y550" s="33"/>
    </row>
    <row r="551" spans="1:25" x14ac:dyDescent="0.25">
      <c r="A551" s="32"/>
      <c r="B551" s="31"/>
      <c r="C551" s="31"/>
      <c r="D551" s="31"/>
      <c r="E551" s="31"/>
      <c r="F551" s="31"/>
      <c r="G551" s="31"/>
      <c r="H551" s="88"/>
      <c r="I551" s="88"/>
      <c r="J551" s="88"/>
      <c r="W551" s="33"/>
      <c r="X551" s="33"/>
      <c r="Y551" s="33"/>
    </row>
    <row r="552" spans="1:25" x14ac:dyDescent="0.25">
      <c r="A552" s="32"/>
      <c r="B552" s="31"/>
      <c r="C552" s="31"/>
      <c r="D552" s="31"/>
      <c r="E552" s="31"/>
      <c r="F552" s="31"/>
      <c r="G552" s="31"/>
      <c r="H552" s="88"/>
      <c r="I552" s="88"/>
      <c r="J552" s="88"/>
      <c r="W552" s="33"/>
      <c r="X552" s="33"/>
      <c r="Y552" s="33"/>
    </row>
    <row r="553" spans="1:25" x14ac:dyDescent="0.25">
      <c r="A553" s="32"/>
      <c r="B553" s="31"/>
      <c r="C553" s="31"/>
      <c r="D553" s="31"/>
      <c r="E553" s="31"/>
      <c r="F553" s="31"/>
      <c r="G553" s="31"/>
      <c r="H553" s="88"/>
      <c r="I553" s="88"/>
      <c r="J553" s="88"/>
      <c r="W553" s="33"/>
      <c r="X553" s="33"/>
      <c r="Y553" s="33"/>
    </row>
    <row r="554" spans="1:25" x14ac:dyDescent="0.25">
      <c r="A554" s="32"/>
      <c r="B554" s="31"/>
      <c r="C554" s="31"/>
      <c r="D554" s="31"/>
      <c r="E554" s="31"/>
      <c r="F554" s="31"/>
      <c r="G554" s="31"/>
      <c r="H554" s="88"/>
      <c r="I554" s="88"/>
      <c r="J554" s="88"/>
      <c r="W554" s="33"/>
      <c r="X554" s="33"/>
      <c r="Y554" s="33"/>
    </row>
    <row r="555" spans="1:25" x14ac:dyDescent="0.25">
      <c r="A555" s="32"/>
      <c r="B555" s="31"/>
      <c r="C555" s="31"/>
      <c r="D555" s="31"/>
      <c r="E555" s="31"/>
      <c r="F555" s="31"/>
      <c r="G555" s="31"/>
      <c r="H555" s="88"/>
      <c r="I555" s="88"/>
      <c r="J555" s="88"/>
      <c r="W555" s="33"/>
      <c r="X555" s="33"/>
      <c r="Y555" s="33"/>
    </row>
    <row r="556" spans="1:25" x14ac:dyDescent="0.25">
      <c r="A556" s="32"/>
      <c r="B556" s="31"/>
      <c r="C556" s="31"/>
      <c r="D556" s="31"/>
      <c r="E556" s="31"/>
      <c r="F556" s="31"/>
      <c r="G556" s="31"/>
      <c r="H556" s="88"/>
      <c r="I556" s="88"/>
      <c r="J556" s="88"/>
      <c r="W556" s="33"/>
      <c r="X556" s="33"/>
      <c r="Y556" s="33"/>
    </row>
    <row r="557" spans="1:25" x14ac:dyDescent="0.25">
      <c r="A557" s="32"/>
      <c r="B557" s="31"/>
      <c r="C557" s="31"/>
      <c r="D557" s="31"/>
      <c r="E557" s="31"/>
      <c r="F557" s="31"/>
      <c r="G557" s="31"/>
      <c r="H557" s="88"/>
      <c r="I557" s="88"/>
      <c r="J557" s="88"/>
      <c r="W557" s="33"/>
      <c r="X557" s="33"/>
      <c r="Y557" s="33"/>
    </row>
    <row r="558" spans="1:25" x14ac:dyDescent="0.25">
      <c r="A558" s="32"/>
      <c r="B558" s="31"/>
      <c r="C558" s="31"/>
      <c r="D558" s="31"/>
      <c r="E558" s="31"/>
      <c r="F558" s="31"/>
      <c r="G558" s="31"/>
      <c r="H558" s="88"/>
      <c r="I558" s="88"/>
      <c r="J558" s="88"/>
      <c r="W558" s="33"/>
      <c r="X558" s="33"/>
      <c r="Y558" s="33"/>
    </row>
    <row r="559" spans="1:25" x14ac:dyDescent="0.25">
      <c r="A559" s="32"/>
      <c r="B559" s="31"/>
      <c r="C559" s="31"/>
      <c r="D559" s="31"/>
      <c r="E559" s="31"/>
      <c r="F559" s="31"/>
      <c r="G559" s="31"/>
      <c r="H559" s="88"/>
      <c r="I559" s="88"/>
      <c r="J559" s="88"/>
      <c r="W559" s="33"/>
      <c r="X559" s="33"/>
      <c r="Y559" s="33"/>
    </row>
    <row r="560" spans="1:25" x14ac:dyDescent="0.25">
      <c r="A560" s="32"/>
      <c r="B560" s="31"/>
      <c r="C560" s="31"/>
      <c r="D560" s="31"/>
      <c r="E560" s="31"/>
      <c r="F560" s="31"/>
      <c r="G560" s="31"/>
      <c r="H560" s="88"/>
      <c r="I560" s="88"/>
      <c r="J560" s="88"/>
      <c r="W560" s="33"/>
      <c r="X560" s="33"/>
      <c r="Y560" s="33"/>
    </row>
    <row r="561" spans="1:25" x14ac:dyDescent="0.25">
      <c r="A561" s="32"/>
      <c r="B561" s="31"/>
      <c r="C561" s="31"/>
      <c r="D561" s="31"/>
      <c r="E561" s="31"/>
      <c r="F561" s="31"/>
      <c r="G561" s="31"/>
      <c r="H561" s="88"/>
      <c r="I561" s="88"/>
      <c r="J561" s="88"/>
      <c r="W561" s="33"/>
      <c r="X561" s="33"/>
      <c r="Y561" s="33"/>
    </row>
    <row r="562" spans="1:25" x14ac:dyDescent="0.25">
      <c r="A562" s="32"/>
      <c r="B562" s="31"/>
      <c r="C562" s="31"/>
      <c r="D562" s="31"/>
      <c r="E562" s="31"/>
      <c r="F562" s="31"/>
      <c r="G562" s="31"/>
      <c r="H562" s="88"/>
      <c r="I562" s="88"/>
      <c r="J562" s="88"/>
      <c r="W562" s="33"/>
      <c r="X562" s="33"/>
      <c r="Y562" s="33"/>
    </row>
    <row r="563" spans="1:25" x14ac:dyDescent="0.25">
      <c r="A563" s="32"/>
      <c r="B563" s="31"/>
      <c r="C563" s="31"/>
      <c r="D563" s="31"/>
      <c r="E563" s="31"/>
      <c r="F563" s="31"/>
      <c r="G563" s="31"/>
      <c r="H563" s="88"/>
      <c r="I563" s="88"/>
      <c r="J563" s="88"/>
      <c r="W563" s="33"/>
      <c r="X563" s="33"/>
      <c r="Y563" s="33"/>
    </row>
    <row r="564" spans="1:25" x14ac:dyDescent="0.25">
      <c r="A564" s="32"/>
      <c r="B564" s="31"/>
      <c r="C564" s="31"/>
      <c r="D564" s="31"/>
      <c r="E564" s="31"/>
      <c r="F564" s="31"/>
      <c r="G564" s="31"/>
      <c r="H564" s="88"/>
      <c r="I564" s="88"/>
      <c r="J564" s="88"/>
      <c r="W564" s="33"/>
      <c r="X564" s="33"/>
      <c r="Y564" s="33"/>
    </row>
    <row r="565" spans="1:25" x14ac:dyDescent="0.25">
      <c r="A565" s="32"/>
      <c r="B565" s="31"/>
      <c r="C565" s="31"/>
      <c r="D565" s="31"/>
      <c r="E565" s="31"/>
      <c r="F565" s="31"/>
      <c r="G565" s="31"/>
      <c r="H565" s="88"/>
      <c r="I565" s="88"/>
      <c r="J565" s="88"/>
      <c r="W565" s="33"/>
      <c r="X565" s="33"/>
      <c r="Y565" s="33"/>
    </row>
    <row r="566" spans="1:25" x14ac:dyDescent="0.25">
      <c r="A566" s="32"/>
      <c r="B566" s="31"/>
      <c r="C566" s="31"/>
      <c r="D566" s="31"/>
      <c r="E566" s="31"/>
      <c r="F566" s="31"/>
      <c r="G566" s="31"/>
      <c r="H566" s="88"/>
      <c r="I566" s="88"/>
      <c r="J566" s="88"/>
      <c r="W566" s="33"/>
      <c r="X566" s="33"/>
      <c r="Y566" s="33"/>
    </row>
    <row r="567" spans="1:25" x14ac:dyDescent="0.25">
      <c r="A567" s="32"/>
      <c r="B567" s="31"/>
      <c r="C567" s="31"/>
      <c r="D567" s="31"/>
      <c r="E567" s="31"/>
      <c r="F567" s="31"/>
      <c r="G567" s="31"/>
      <c r="H567" s="88"/>
      <c r="I567" s="88"/>
      <c r="J567" s="88"/>
      <c r="W567" s="33"/>
      <c r="X567" s="33"/>
      <c r="Y567" s="33"/>
    </row>
    <row r="568" spans="1:25" x14ac:dyDescent="0.25">
      <c r="A568" s="32"/>
      <c r="B568" s="31"/>
      <c r="C568" s="31"/>
      <c r="D568" s="31"/>
      <c r="E568" s="31"/>
      <c r="F568" s="31"/>
      <c r="G568" s="31"/>
      <c r="H568" s="88"/>
      <c r="I568" s="88"/>
      <c r="J568" s="88"/>
      <c r="W568" s="33"/>
      <c r="X568" s="33"/>
      <c r="Y568" s="33"/>
    </row>
    <row r="569" spans="1:25" x14ac:dyDescent="0.25">
      <c r="A569" s="32"/>
      <c r="B569" s="31"/>
      <c r="C569" s="31"/>
      <c r="D569" s="31"/>
      <c r="E569" s="31"/>
      <c r="F569" s="31"/>
      <c r="G569" s="31"/>
      <c r="H569" s="88"/>
      <c r="I569" s="88"/>
      <c r="J569" s="88"/>
      <c r="W569" s="33"/>
      <c r="X569" s="33"/>
      <c r="Y569" s="33"/>
    </row>
    <row r="570" spans="1:25" x14ac:dyDescent="0.25">
      <c r="A570" s="32"/>
      <c r="B570" s="31"/>
      <c r="C570" s="31"/>
      <c r="D570" s="31"/>
      <c r="E570" s="31"/>
      <c r="F570" s="31"/>
      <c r="G570" s="31"/>
      <c r="H570" s="88"/>
      <c r="I570" s="88"/>
      <c r="J570" s="88"/>
      <c r="W570" s="33"/>
      <c r="X570" s="33"/>
      <c r="Y570" s="33"/>
    </row>
    <row r="571" spans="1:25" x14ac:dyDescent="0.25">
      <c r="A571" s="32"/>
      <c r="B571" s="31"/>
      <c r="C571" s="31"/>
      <c r="D571" s="31"/>
      <c r="E571" s="31"/>
      <c r="F571" s="31"/>
      <c r="G571" s="31"/>
      <c r="H571" s="88"/>
      <c r="I571" s="88"/>
      <c r="J571" s="88"/>
      <c r="W571" s="33"/>
      <c r="X571" s="33"/>
      <c r="Y571" s="33"/>
    </row>
    <row r="572" spans="1:25" x14ac:dyDescent="0.25">
      <c r="A572" s="32"/>
      <c r="B572" s="31"/>
      <c r="C572" s="31"/>
      <c r="D572" s="31"/>
      <c r="E572" s="31"/>
      <c r="F572" s="31"/>
      <c r="G572" s="31"/>
      <c r="H572" s="88"/>
      <c r="I572" s="88"/>
      <c r="J572" s="88"/>
      <c r="W572" s="33"/>
      <c r="X572" s="33"/>
      <c r="Y572" s="33"/>
    </row>
    <row r="573" spans="1:25" x14ac:dyDescent="0.25">
      <c r="A573" s="32"/>
      <c r="B573" s="31"/>
      <c r="C573" s="31"/>
      <c r="D573" s="31"/>
      <c r="E573" s="31"/>
      <c r="F573" s="31"/>
      <c r="G573" s="31"/>
      <c r="H573" s="88"/>
      <c r="I573" s="88"/>
      <c r="J573" s="88"/>
      <c r="W573" s="33"/>
      <c r="X573" s="33"/>
      <c r="Y573" s="33"/>
    </row>
    <row r="574" spans="1:25" x14ac:dyDescent="0.25">
      <c r="A574" s="32"/>
      <c r="B574" s="31"/>
      <c r="C574" s="31"/>
      <c r="D574" s="31"/>
      <c r="E574" s="31"/>
      <c r="F574" s="31"/>
      <c r="G574" s="31"/>
      <c r="H574" s="88"/>
      <c r="I574" s="88"/>
      <c r="J574" s="88"/>
      <c r="W574" s="33"/>
      <c r="X574" s="33"/>
      <c r="Y574" s="33"/>
    </row>
    <row r="575" spans="1:25" x14ac:dyDescent="0.25">
      <c r="A575" s="32"/>
      <c r="B575" s="31"/>
      <c r="C575" s="31"/>
      <c r="D575" s="31"/>
      <c r="E575" s="31"/>
      <c r="F575" s="31"/>
      <c r="G575" s="31"/>
      <c r="H575" s="88"/>
      <c r="I575" s="88"/>
      <c r="J575" s="88"/>
      <c r="W575" s="33"/>
      <c r="X575" s="33"/>
      <c r="Y575" s="33"/>
    </row>
    <row r="576" spans="1:25" x14ac:dyDescent="0.25">
      <c r="A576" s="32"/>
      <c r="B576" s="31"/>
      <c r="C576" s="31"/>
      <c r="D576" s="31"/>
      <c r="E576" s="31"/>
      <c r="F576" s="31"/>
      <c r="G576" s="31"/>
      <c r="H576" s="88"/>
      <c r="I576" s="88"/>
      <c r="J576" s="88"/>
      <c r="W576" s="33"/>
      <c r="X576" s="33"/>
      <c r="Y576" s="33"/>
    </row>
    <row r="577" spans="1:25" x14ac:dyDescent="0.25">
      <c r="A577" s="32"/>
      <c r="B577" s="31"/>
      <c r="C577" s="31"/>
      <c r="D577" s="31"/>
      <c r="E577" s="31"/>
      <c r="F577" s="31"/>
      <c r="G577" s="31"/>
      <c r="H577" s="88"/>
      <c r="I577" s="88"/>
      <c r="J577" s="88"/>
      <c r="W577" s="33"/>
      <c r="X577" s="33"/>
      <c r="Y577" s="33"/>
    </row>
    <row r="578" spans="1:25" x14ac:dyDescent="0.25">
      <c r="A578" s="32"/>
      <c r="B578" s="31"/>
      <c r="C578" s="31"/>
      <c r="D578" s="31"/>
      <c r="E578" s="31"/>
      <c r="F578" s="31"/>
      <c r="G578" s="31"/>
      <c r="H578" s="88"/>
      <c r="I578" s="88"/>
      <c r="J578" s="88"/>
      <c r="W578" s="33"/>
      <c r="X578" s="33"/>
      <c r="Y578" s="33"/>
    </row>
    <row r="579" spans="1:25" x14ac:dyDescent="0.25">
      <c r="A579" s="32"/>
      <c r="B579" s="31"/>
      <c r="C579" s="31"/>
      <c r="D579" s="31"/>
      <c r="E579" s="31"/>
      <c r="F579" s="31"/>
      <c r="G579" s="31"/>
      <c r="H579" s="88"/>
      <c r="I579" s="88"/>
      <c r="J579" s="88"/>
      <c r="W579" s="33"/>
      <c r="X579" s="33"/>
      <c r="Y579" s="33"/>
    </row>
    <row r="580" spans="1:25" x14ac:dyDescent="0.25">
      <c r="A580" s="32"/>
      <c r="B580" s="31"/>
      <c r="C580" s="31"/>
      <c r="D580" s="31"/>
      <c r="E580" s="31"/>
      <c r="F580" s="31"/>
      <c r="G580" s="31"/>
      <c r="H580" s="88"/>
      <c r="I580" s="88"/>
      <c r="J580" s="88"/>
      <c r="W580" s="33"/>
      <c r="X580" s="33"/>
      <c r="Y580" s="33"/>
    </row>
    <row r="581" spans="1:25" x14ac:dyDescent="0.25">
      <c r="A581" s="32"/>
      <c r="B581" s="31"/>
      <c r="C581" s="31"/>
      <c r="D581" s="31"/>
      <c r="E581" s="31"/>
      <c r="F581" s="31"/>
      <c r="G581" s="31"/>
      <c r="H581" s="88"/>
      <c r="I581" s="88"/>
      <c r="J581" s="88"/>
      <c r="W581" s="33"/>
      <c r="X581" s="33"/>
      <c r="Y581" s="33"/>
    </row>
    <row r="582" spans="1:25" x14ac:dyDescent="0.25">
      <c r="A582" s="32"/>
      <c r="B582" s="31"/>
      <c r="C582" s="31"/>
      <c r="D582" s="31"/>
      <c r="E582" s="31"/>
      <c r="F582" s="31"/>
      <c r="G582" s="31"/>
      <c r="H582" s="88"/>
      <c r="I582" s="88"/>
      <c r="J582" s="88"/>
      <c r="W582" s="33"/>
      <c r="X582" s="33"/>
      <c r="Y582" s="33"/>
    </row>
    <row r="583" spans="1:25" x14ac:dyDescent="0.25">
      <c r="A583" s="32"/>
      <c r="B583" s="31"/>
      <c r="C583" s="31"/>
      <c r="D583" s="31"/>
      <c r="E583" s="31"/>
      <c r="F583" s="31"/>
      <c r="G583" s="31"/>
      <c r="H583" s="88"/>
      <c r="I583" s="88"/>
      <c r="J583" s="88"/>
      <c r="W583" s="33"/>
      <c r="X583" s="33"/>
      <c r="Y583" s="33"/>
    </row>
    <row r="584" spans="1:25" x14ac:dyDescent="0.25">
      <c r="A584" s="32"/>
      <c r="B584" s="31"/>
      <c r="C584" s="31"/>
      <c r="D584" s="31"/>
      <c r="E584" s="31"/>
      <c r="F584" s="31"/>
      <c r="G584" s="31"/>
      <c r="H584" s="88"/>
      <c r="I584" s="88"/>
      <c r="J584" s="88"/>
      <c r="W584" s="33"/>
      <c r="X584" s="33"/>
      <c r="Y584" s="33"/>
    </row>
    <row r="585" spans="1:25" x14ac:dyDescent="0.25">
      <c r="A585" s="32"/>
      <c r="B585" s="31"/>
      <c r="C585" s="31"/>
      <c r="D585" s="31"/>
      <c r="E585" s="31"/>
      <c r="F585" s="31"/>
      <c r="G585" s="31"/>
      <c r="H585" s="88"/>
      <c r="I585" s="88"/>
      <c r="J585" s="88"/>
      <c r="W585" s="33"/>
      <c r="X585" s="33"/>
      <c r="Y585" s="33"/>
    </row>
    <row r="586" spans="1:25" x14ac:dyDescent="0.25">
      <c r="A586" s="32"/>
      <c r="B586" s="31"/>
      <c r="C586" s="31"/>
      <c r="D586" s="31"/>
      <c r="E586" s="31"/>
      <c r="F586" s="31"/>
      <c r="G586" s="31"/>
      <c r="H586" s="88"/>
      <c r="I586" s="88"/>
      <c r="J586" s="88"/>
      <c r="W586" s="33"/>
      <c r="X586" s="33"/>
      <c r="Y586" s="33"/>
    </row>
    <row r="587" spans="1:25" x14ac:dyDescent="0.25">
      <c r="A587" s="32"/>
      <c r="B587" s="31"/>
      <c r="C587" s="31"/>
      <c r="D587" s="31"/>
      <c r="E587" s="31"/>
      <c r="F587" s="31"/>
      <c r="G587" s="31"/>
      <c r="H587" s="88"/>
      <c r="I587" s="88"/>
      <c r="J587" s="88"/>
      <c r="W587" s="33"/>
      <c r="X587" s="33"/>
      <c r="Y587" s="33"/>
    </row>
    <row r="588" spans="1:25" x14ac:dyDescent="0.25">
      <c r="A588" s="32"/>
      <c r="B588" s="31"/>
      <c r="C588" s="31"/>
      <c r="D588" s="31"/>
      <c r="E588" s="31"/>
      <c r="F588" s="31"/>
      <c r="G588" s="31"/>
      <c r="H588" s="88"/>
      <c r="I588" s="88"/>
      <c r="J588" s="88"/>
      <c r="W588" s="33"/>
      <c r="X588" s="33"/>
      <c r="Y588" s="33"/>
    </row>
    <row r="589" spans="1:25" x14ac:dyDescent="0.25">
      <c r="A589" s="32"/>
      <c r="B589" s="31"/>
      <c r="C589" s="31"/>
      <c r="D589" s="31"/>
      <c r="E589" s="31"/>
      <c r="F589" s="31"/>
      <c r="G589" s="31"/>
      <c r="H589" s="88"/>
      <c r="I589" s="88"/>
      <c r="J589" s="88"/>
      <c r="W589" s="33"/>
      <c r="X589" s="33"/>
      <c r="Y589" s="33"/>
    </row>
    <row r="590" spans="1:25" x14ac:dyDescent="0.25">
      <c r="A590" s="32"/>
      <c r="B590" s="31"/>
      <c r="C590" s="31"/>
      <c r="D590" s="31"/>
      <c r="E590" s="31"/>
      <c r="F590" s="31"/>
      <c r="G590" s="31"/>
      <c r="H590" s="88"/>
      <c r="I590" s="88"/>
      <c r="J590" s="88"/>
      <c r="W590" s="33"/>
      <c r="X590" s="33"/>
      <c r="Y590" s="33"/>
    </row>
    <row r="591" spans="1:25" x14ac:dyDescent="0.25">
      <c r="A591" s="32"/>
      <c r="B591" s="31"/>
      <c r="C591" s="31"/>
      <c r="D591" s="31"/>
      <c r="E591" s="31"/>
      <c r="F591" s="31"/>
      <c r="G591" s="31"/>
      <c r="H591" s="88"/>
      <c r="I591" s="88"/>
      <c r="J591" s="88"/>
      <c r="W591" s="33"/>
      <c r="X591" s="33"/>
      <c r="Y591" s="33"/>
    </row>
    <row r="592" spans="1:25" x14ac:dyDescent="0.25">
      <c r="A592" s="32"/>
      <c r="B592" s="31"/>
      <c r="C592" s="31"/>
      <c r="D592" s="31"/>
      <c r="E592" s="31"/>
      <c r="F592" s="31"/>
      <c r="G592" s="31"/>
      <c r="H592" s="88"/>
      <c r="I592" s="88"/>
      <c r="J592" s="88"/>
      <c r="W592" s="33"/>
      <c r="X592" s="33"/>
      <c r="Y592" s="33"/>
    </row>
    <row r="593" spans="1:25" x14ac:dyDescent="0.25">
      <c r="A593" s="32"/>
      <c r="B593" s="31"/>
      <c r="C593" s="31"/>
      <c r="D593" s="31"/>
      <c r="E593" s="31"/>
      <c r="F593" s="31"/>
      <c r="G593" s="31"/>
      <c r="H593" s="88"/>
      <c r="I593" s="88"/>
      <c r="J593" s="88"/>
      <c r="W593" s="33"/>
      <c r="X593" s="33"/>
      <c r="Y593" s="33"/>
    </row>
    <row r="594" spans="1:25" x14ac:dyDescent="0.25">
      <c r="A594" s="32"/>
      <c r="B594" s="31"/>
      <c r="C594" s="31"/>
      <c r="D594" s="31"/>
      <c r="E594" s="31"/>
      <c r="F594" s="31"/>
      <c r="G594" s="31"/>
      <c r="H594" s="88"/>
      <c r="I594" s="88"/>
      <c r="J594" s="88"/>
      <c r="W594" s="33"/>
      <c r="X594" s="33"/>
      <c r="Y594" s="33"/>
    </row>
    <row r="595" spans="1:25" x14ac:dyDescent="0.25">
      <c r="A595" s="32"/>
      <c r="B595" s="31"/>
      <c r="C595" s="31"/>
      <c r="D595" s="31"/>
      <c r="E595" s="31"/>
      <c r="F595" s="31"/>
      <c r="G595" s="31"/>
      <c r="H595" s="88"/>
      <c r="I595" s="88"/>
      <c r="J595" s="88"/>
      <c r="W595" s="33"/>
      <c r="X595" s="33"/>
      <c r="Y595" s="33"/>
    </row>
    <row r="596" spans="1:25" x14ac:dyDescent="0.25">
      <c r="A596" s="32"/>
      <c r="B596" s="31"/>
      <c r="C596" s="31"/>
      <c r="D596" s="31"/>
      <c r="E596" s="31"/>
      <c r="F596" s="31"/>
      <c r="G596" s="31"/>
      <c r="H596" s="88"/>
      <c r="I596" s="88"/>
      <c r="J596" s="88"/>
      <c r="W596" s="33"/>
      <c r="X596" s="33"/>
      <c r="Y596" s="33"/>
    </row>
    <row r="597" spans="1:25" x14ac:dyDescent="0.25">
      <c r="A597" s="32"/>
      <c r="B597" s="31"/>
      <c r="C597" s="31"/>
      <c r="D597" s="31"/>
      <c r="E597" s="31"/>
      <c r="F597" s="31"/>
      <c r="G597" s="31"/>
      <c r="H597" s="88"/>
      <c r="I597" s="88"/>
      <c r="J597" s="88"/>
      <c r="W597" s="33"/>
      <c r="X597" s="33"/>
      <c r="Y597" s="33"/>
    </row>
    <row r="598" spans="1:25" x14ac:dyDescent="0.25">
      <c r="A598" s="32"/>
      <c r="B598" s="31"/>
      <c r="C598" s="31"/>
      <c r="D598" s="31"/>
      <c r="E598" s="31"/>
      <c r="F598" s="31"/>
      <c r="G598" s="31"/>
      <c r="H598" s="88"/>
      <c r="I598" s="88"/>
      <c r="J598" s="88"/>
      <c r="W598" s="33"/>
      <c r="X598" s="33"/>
      <c r="Y598" s="33"/>
    </row>
    <row r="599" spans="1:25" x14ac:dyDescent="0.25">
      <c r="A599" s="32"/>
      <c r="B599" s="31"/>
      <c r="C599" s="31"/>
      <c r="D599" s="31"/>
      <c r="E599" s="31"/>
      <c r="F599" s="31"/>
      <c r="G599" s="31"/>
      <c r="H599" s="88"/>
      <c r="I599" s="88"/>
      <c r="J599" s="88"/>
      <c r="W599" s="33"/>
      <c r="X599" s="33"/>
      <c r="Y599" s="33"/>
    </row>
    <row r="600" spans="1:25" x14ac:dyDescent="0.25">
      <c r="A600" s="32"/>
      <c r="B600" s="31"/>
      <c r="C600" s="31"/>
      <c r="D600" s="31"/>
      <c r="E600" s="31"/>
      <c r="F600" s="31"/>
      <c r="G600" s="31"/>
      <c r="H600" s="88"/>
      <c r="I600" s="88"/>
      <c r="J600" s="88"/>
      <c r="W600" s="33"/>
      <c r="X600" s="33"/>
      <c r="Y600" s="33"/>
    </row>
    <row r="601" spans="1:25" x14ac:dyDescent="0.25">
      <c r="A601" s="32"/>
      <c r="B601" s="31"/>
      <c r="C601" s="31"/>
      <c r="D601" s="31"/>
      <c r="E601" s="31"/>
      <c r="F601" s="31"/>
      <c r="G601" s="31"/>
      <c r="H601" s="88"/>
      <c r="I601" s="88"/>
      <c r="J601" s="88"/>
      <c r="W601" s="33"/>
      <c r="X601" s="33"/>
      <c r="Y601" s="33"/>
    </row>
    <row r="602" spans="1:25" x14ac:dyDescent="0.25">
      <c r="A602" s="32"/>
      <c r="B602" s="31"/>
      <c r="C602" s="31"/>
      <c r="D602" s="31"/>
      <c r="E602" s="31"/>
      <c r="F602" s="31"/>
      <c r="G602" s="31"/>
      <c r="H602" s="88"/>
      <c r="I602" s="88"/>
      <c r="J602" s="88"/>
      <c r="W602" s="33"/>
      <c r="X602" s="33"/>
      <c r="Y602" s="33"/>
    </row>
    <row r="603" spans="1:25" x14ac:dyDescent="0.25">
      <c r="A603" s="32"/>
      <c r="B603" s="31"/>
      <c r="C603" s="31"/>
      <c r="D603" s="31"/>
      <c r="E603" s="31"/>
      <c r="F603" s="31"/>
      <c r="G603" s="31"/>
      <c r="H603" s="88"/>
      <c r="I603" s="88"/>
      <c r="J603" s="88"/>
      <c r="W603" s="33"/>
      <c r="X603" s="33"/>
      <c r="Y603" s="33"/>
    </row>
    <row r="604" spans="1:25" x14ac:dyDescent="0.25">
      <c r="A604" s="32"/>
      <c r="B604" s="31"/>
      <c r="C604" s="31"/>
      <c r="D604" s="31"/>
      <c r="E604" s="31"/>
      <c r="F604" s="31"/>
      <c r="G604" s="31"/>
      <c r="H604" s="88"/>
      <c r="I604" s="88"/>
      <c r="J604" s="88"/>
      <c r="W604" s="33"/>
      <c r="X604" s="33"/>
      <c r="Y604" s="33"/>
    </row>
    <row r="605" spans="1:25" x14ac:dyDescent="0.25">
      <c r="A605" s="32"/>
      <c r="B605" s="31"/>
      <c r="C605" s="31"/>
      <c r="D605" s="31"/>
      <c r="E605" s="31"/>
      <c r="F605" s="31"/>
      <c r="G605" s="31"/>
      <c r="H605" s="88"/>
      <c r="I605" s="88"/>
      <c r="J605" s="88"/>
      <c r="W605" s="33"/>
      <c r="X605" s="33"/>
      <c r="Y605" s="33"/>
    </row>
    <row r="606" spans="1:25" x14ac:dyDescent="0.25">
      <c r="A606" s="32"/>
      <c r="B606" s="31"/>
      <c r="C606" s="31"/>
      <c r="D606" s="31"/>
      <c r="E606" s="31"/>
      <c r="F606" s="31"/>
      <c r="G606" s="31"/>
      <c r="H606" s="88"/>
      <c r="I606" s="88"/>
      <c r="J606" s="88"/>
      <c r="W606" s="33"/>
      <c r="X606" s="33"/>
      <c r="Y606" s="33"/>
    </row>
    <row r="607" spans="1:25" x14ac:dyDescent="0.25">
      <c r="A607" s="32"/>
      <c r="B607" s="31"/>
      <c r="C607" s="31"/>
      <c r="D607" s="31"/>
      <c r="E607" s="31"/>
      <c r="F607" s="31"/>
      <c r="G607" s="31"/>
      <c r="H607" s="88"/>
      <c r="I607" s="88"/>
      <c r="J607" s="88"/>
      <c r="W607" s="33"/>
      <c r="X607" s="33"/>
      <c r="Y607" s="33"/>
    </row>
    <row r="608" spans="1:25" x14ac:dyDescent="0.25">
      <c r="A608" s="32"/>
      <c r="B608" s="31"/>
      <c r="C608" s="31"/>
      <c r="D608" s="31"/>
      <c r="E608" s="31"/>
      <c r="F608" s="31"/>
      <c r="G608" s="31"/>
      <c r="H608" s="88"/>
      <c r="I608" s="88"/>
      <c r="J608" s="88"/>
      <c r="W608" s="33"/>
      <c r="X608" s="33"/>
      <c r="Y608" s="33"/>
    </row>
    <row r="609" spans="1:25" x14ac:dyDescent="0.25">
      <c r="A609" s="32"/>
      <c r="B609" s="31"/>
      <c r="C609" s="31"/>
      <c r="D609" s="31"/>
      <c r="E609" s="31"/>
      <c r="F609" s="31"/>
      <c r="G609" s="31"/>
      <c r="H609" s="88"/>
      <c r="I609" s="88"/>
      <c r="J609" s="88"/>
      <c r="W609" s="33"/>
      <c r="X609" s="33"/>
      <c r="Y609" s="33"/>
    </row>
    <row r="610" spans="1:25" x14ac:dyDescent="0.25">
      <c r="A610" s="32"/>
      <c r="B610" s="31"/>
      <c r="C610" s="31"/>
      <c r="D610" s="31"/>
      <c r="E610" s="31"/>
      <c r="F610" s="31"/>
      <c r="G610" s="31"/>
      <c r="H610" s="88"/>
      <c r="I610" s="88"/>
      <c r="J610" s="88"/>
      <c r="W610" s="33"/>
      <c r="X610" s="33"/>
      <c r="Y610" s="33"/>
    </row>
    <row r="611" spans="1:25" x14ac:dyDescent="0.25">
      <c r="A611" s="32"/>
      <c r="B611" s="31"/>
      <c r="C611" s="31"/>
      <c r="D611" s="31"/>
      <c r="E611" s="31"/>
      <c r="F611" s="31"/>
      <c r="G611" s="31"/>
      <c r="H611" s="88"/>
      <c r="I611" s="88"/>
      <c r="J611" s="88"/>
      <c r="W611" s="33"/>
      <c r="X611" s="33"/>
      <c r="Y611" s="33"/>
    </row>
    <row r="612" spans="1:25" x14ac:dyDescent="0.25">
      <c r="A612" s="32"/>
      <c r="B612" s="31"/>
      <c r="C612" s="31"/>
      <c r="D612" s="31"/>
      <c r="E612" s="31"/>
      <c r="F612" s="31"/>
      <c r="G612" s="31"/>
      <c r="H612" s="88"/>
      <c r="I612" s="88"/>
      <c r="J612" s="88"/>
      <c r="W612" s="33"/>
      <c r="X612" s="33"/>
      <c r="Y612" s="33"/>
    </row>
    <row r="613" spans="1:25" x14ac:dyDescent="0.25">
      <c r="A613" s="32"/>
      <c r="B613" s="31"/>
      <c r="C613" s="31"/>
      <c r="D613" s="31"/>
      <c r="E613" s="31"/>
      <c r="F613" s="31"/>
      <c r="G613" s="31"/>
      <c r="H613" s="88"/>
      <c r="I613" s="88"/>
      <c r="J613" s="88"/>
      <c r="W613" s="33"/>
      <c r="X613" s="33"/>
      <c r="Y613" s="33"/>
    </row>
    <row r="614" spans="1:25" x14ac:dyDescent="0.25">
      <c r="A614" s="32"/>
      <c r="B614" s="31"/>
      <c r="C614" s="31"/>
      <c r="D614" s="31"/>
      <c r="E614" s="31"/>
      <c r="F614" s="31"/>
      <c r="G614" s="31"/>
      <c r="H614" s="88"/>
      <c r="I614" s="88"/>
      <c r="J614" s="88"/>
      <c r="W614" s="33"/>
      <c r="X614" s="33"/>
      <c r="Y614" s="33"/>
    </row>
    <row r="615" spans="1:25" x14ac:dyDescent="0.25">
      <c r="A615" s="32"/>
      <c r="B615" s="31"/>
      <c r="C615" s="31"/>
      <c r="D615" s="31"/>
      <c r="E615" s="31"/>
      <c r="F615" s="31"/>
      <c r="G615" s="31"/>
      <c r="H615" s="88"/>
      <c r="I615" s="88"/>
      <c r="J615" s="88"/>
      <c r="W615" s="33"/>
      <c r="X615" s="33"/>
      <c r="Y615" s="33"/>
    </row>
    <row r="616" spans="1:25" x14ac:dyDescent="0.25">
      <c r="A616" s="32"/>
      <c r="B616" s="31"/>
      <c r="C616" s="31"/>
      <c r="D616" s="31"/>
      <c r="E616" s="31"/>
      <c r="F616" s="31"/>
      <c r="G616" s="31"/>
      <c r="H616" s="88"/>
      <c r="I616" s="88"/>
      <c r="J616" s="88"/>
      <c r="W616" s="33"/>
      <c r="X616" s="33"/>
      <c r="Y616" s="33"/>
    </row>
    <row r="617" spans="1:25" x14ac:dyDescent="0.25">
      <c r="A617" s="32"/>
      <c r="B617" s="31"/>
      <c r="C617" s="31"/>
      <c r="D617" s="31"/>
      <c r="E617" s="31"/>
      <c r="F617" s="31"/>
      <c r="G617" s="31"/>
      <c r="H617" s="88"/>
      <c r="I617" s="88"/>
      <c r="J617" s="88"/>
      <c r="W617" s="33"/>
      <c r="X617" s="33"/>
      <c r="Y617" s="33"/>
    </row>
    <row r="618" spans="1:25" x14ac:dyDescent="0.25">
      <c r="A618" s="32"/>
      <c r="B618" s="31"/>
      <c r="C618" s="31"/>
      <c r="D618" s="31"/>
      <c r="E618" s="31"/>
      <c r="F618" s="31"/>
      <c r="G618" s="31"/>
      <c r="H618" s="88"/>
      <c r="I618" s="88"/>
      <c r="J618" s="88"/>
      <c r="W618" s="33"/>
      <c r="X618" s="33"/>
      <c r="Y618" s="33"/>
    </row>
    <row r="619" spans="1:25" x14ac:dyDescent="0.25">
      <c r="A619" s="32"/>
      <c r="B619" s="31"/>
      <c r="C619" s="31"/>
      <c r="D619" s="31"/>
      <c r="E619" s="31"/>
      <c r="F619" s="31"/>
      <c r="G619" s="31"/>
      <c r="H619" s="88"/>
      <c r="I619" s="88"/>
      <c r="J619" s="88"/>
      <c r="W619" s="33"/>
      <c r="X619" s="33"/>
      <c r="Y619" s="33"/>
    </row>
    <row r="620" spans="1:25" x14ac:dyDescent="0.25">
      <c r="A620" s="32"/>
      <c r="B620" s="31"/>
      <c r="C620" s="31"/>
      <c r="D620" s="31"/>
      <c r="E620" s="31"/>
      <c r="F620" s="31"/>
      <c r="G620" s="31"/>
      <c r="H620" s="88"/>
      <c r="I620" s="88"/>
      <c r="J620" s="88"/>
      <c r="W620" s="33"/>
      <c r="X620" s="33"/>
      <c r="Y620" s="33"/>
    </row>
    <row r="621" spans="1:25" x14ac:dyDescent="0.25">
      <c r="A621" s="32"/>
      <c r="B621" s="31"/>
      <c r="C621" s="31"/>
      <c r="D621" s="31"/>
      <c r="E621" s="31"/>
      <c r="F621" s="31"/>
      <c r="G621" s="31"/>
      <c r="H621" s="88"/>
      <c r="I621" s="88"/>
      <c r="J621" s="88"/>
      <c r="W621" s="33"/>
      <c r="X621" s="33"/>
      <c r="Y621" s="33"/>
    </row>
    <row r="622" spans="1:25" x14ac:dyDescent="0.25">
      <c r="A622" s="32"/>
      <c r="B622" s="31"/>
      <c r="C622" s="31"/>
      <c r="D622" s="31"/>
      <c r="E622" s="31"/>
      <c r="F622" s="31"/>
      <c r="G622" s="31"/>
      <c r="H622" s="88"/>
      <c r="I622" s="88"/>
      <c r="J622" s="88"/>
      <c r="W622" s="33"/>
      <c r="X622" s="33"/>
      <c r="Y622" s="33"/>
    </row>
  </sheetData>
  <mergeCells count="8">
    <mergeCell ref="B1:D1"/>
    <mergeCell ref="E1:G1"/>
    <mergeCell ref="K1:M1"/>
    <mergeCell ref="N1:P1"/>
    <mergeCell ref="W1:Y1"/>
    <mergeCell ref="Q1:S1"/>
    <mergeCell ref="H1:J1"/>
    <mergeCell ref="T1:V1"/>
  </mergeCells>
  <pageMargins left="0.511811024" right="0.511811024" top="0.78740157499999996" bottom="0.78740157499999996" header="0.31496062000000002" footer="0.31496062000000002"/>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22"/>
  <sheetViews>
    <sheetView workbookViewId="0">
      <pane xSplit="1" ySplit="1" topLeftCell="S2" activePane="bottomRight" state="frozen"/>
      <selection pane="topRight" activeCell="B5" sqref="B5"/>
      <selection pane="bottomLeft" activeCell="B5" sqref="B5"/>
      <selection pane="bottomRight" activeCell="AA18" sqref="AA18"/>
    </sheetView>
  </sheetViews>
  <sheetFormatPr defaultRowHeight="15" x14ac:dyDescent="0.25"/>
  <cols>
    <col min="2" max="7" width="15.28515625" bestFit="1" customWidth="1"/>
    <col min="8" max="10" width="15.28515625" style="44" customWidth="1"/>
    <col min="11" max="11" width="16.28515625" customWidth="1"/>
    <col min="12" max="12" width="15.5703125" customWidth="1"/>
    <col min="13" max="13" width="15.140625" customWidth="1"/>
    <col min="14" max="14" width="13.28515625" bestFit="1" customWidth="1"/>
    <col min="15" max="16" width="15.28515625" bestFit="1" customWidth="1"/>
    <col min="17" max="19" width="15.28515625" customWidth="1"/>
    <col min="20" max="22" width="15.28515625" bestFit="1" customWidth="1"/>
    <col min="23" max="23" width="14.28515625" bestFit="1" customWidth="1"/>
    <col min="26" max="26" width="18" style="6" bestFit="1" customWidth="1"/>
    <col min="27" max="27" width="16.85546875" style="6" bestFit="1" customWidth="1"/>
    <col min="28" max="28" width="18" style="6" bestFit="1" customWidth="1"/>
    <col min="31" max="31" width="10.140625" bestFit="1" customWidth="1"/>
    <col min="32" max="32" width="9.5703125" bestFit="1" customWidth="1"/>
  </cols>
  <sheetData>
    <row r="1" spans="1:32" ht="126.75" customHeight="1" x14ac:dyDescent="0.25">
      <c r="A1" s="66" t="s">
        <v>1</v>
      </c>
      <c r="B1" s="211" t="s">
        <v>2</v>
      </c>
      <c r="C1" s="211"/>
      <c r="D1" s="211"/>
      <c r="E1" s="212" t="s">
        <v>3</v>
      </c>
      <c r="F1" s="212"/>
      <c r="G1" s="212"/>
      <c r="H1" s="213" t="s">
        <v>354</v>
      </c>
      <c r="I1" s="214"/>
      <c r="J1" s="215"/>
      <c r="K1" s="216" t="s">
        <v>353</v>
      </c>
      <c r="L1" s="216"/>
      <c r="M1" s="216"/>
      <c r="N1" s="217" t="s">
        <v>351</v>
      </c>
      <c r="O1" s="217"/>
      <c r="P1" s="217"/>
      <c r="Q1" s="218" t="s">
        <v>352</v>
      </c>
      <c r="R1" s="218"/>
      <c r="S1" s="218"/>
      <c r="T1" s="210" t="s">
        <v>4</v>
      </c>
      <c r="U1" s="210"/>
      <c r="V1" s="210"/>
    </row>
    <row r="2" spans="1:32" x14ac:dyDescent="0.25">
      <c r="A2" s="58"/>
      <c r="B2" s="22" t="s">
        <v>5</v>
      </c>
      <c r="C2" s="22" t="s">
        <v>6</v>
      </c>
      <c r="D2" s="22" t="s">
        <v>7</v>
      </c>
      <c r="E2" s="23" t="s">
        <v>5</v>
      </c>
      <c r="F2" s="23" t="s">
        <v>6</v>
      </c>
      <c r="G2" s="23" t="s">
        <v>7</v>
      </c>
      <c r="H2" s="86" t="s">
        <v>5</v>
      </c>
      <c r="I2" s="86" t="s">
        <v>6</v>
      </c>
      <c r="J2" s="86" t="s">
        <v>7</v>
      </c>
      <c r="K2" s="20" t="s">
        <v>5</v>
      </c>
      <c r="L2" s="20" t="s">
        <v>6</v>
      </c>
      <c r="M2" s="20" t="s">
        <v>4</v>
      </c>
      <c r="N2" s="24" t="s">
        <v>5</v>
      </c>
      <c r="O2" s="24" t="s">
        <v>6</v>
      </c>
      <c r="P2" s="24" t="s">
        <v>4</v>
      </c>
      <c r="Q2" s="64" t="s">
        <v>5</v>
      </c>
      <c r="R2" s="64" t="s">
        <v>6</v>
      </c>
      <c r="S2" s="64" t="s">
        <v>7</v>
      </c>
      <c r="T2" s="67" t="s">
        <v>5</v>
      </c>
      <c r="U2" s="67" t="s">
        <v>6</v>
      </c>
      <c r="V2" s="67" t="s">
        <v>4</v>
      </c>
      <c r="Y2" s="35" t="s">
        <v>8</v>
      </c>
      <c r="Z2" s="36" t="s">
        <v>6</v>
      </c>
      <c r="AA2" s="36" t="s">
        <v>5</v>
      </c>
      <c r="AB2" s="36" t="s">
        <v>9</v>
      </c>
      <c r="AE2" s="36" t="s">
        <v>6</v>
      </c>
      <c r="AF2" s="36" t="s">
        <v>5</v>
      </c>
    </row>
    <row r="3" spans="1:32" x14ac:dyDescent="0.25">
      <c r="A3" s="68">
        <v>44562</v>
      </c>
      <c r="B3" s="25">
        <v>0</v>
      </c>
      <c r="C3" s="25">
        <v>0</v>
      </c>
      <c r="D3" s="25">
        <v>0</v>
      </c>
      <c r="E3" s="26">
        <f>'9496'!T3</f>
        <v>0</v>
      </c>
      <c r="F3" s="26">
        <f>'9496'!U3</f>
        <v>0</v>
      </c>
      <c r="G3" s="26">
        <f>'9496'!V3</f>
        <v>0</v>
      </c>
      <c r="H3" s="47"/>
      <c r="I3" s="47"/>
      <c r="J3" s="47"/>
      <c r="K3" s="27">
        <f>'Fluxo dív. garantidas - RRF'!J3</f>
        <v>16164756.26</v>
      </c>
      <c r="L3" s="27">
        <f>'Fluxo dív. garantidas - RRF'!I3</f>
        <v>39696667.549999997</v>
      </c>
      <c r="M3" s="27">
        <f>'Fluxo dív. garantidas - RRF'!K3</f>
        <v>55861423.810000002</v>
      </c>
      <c r="N3" s="69">
        <f>'Contratos fora RRF'!AN3</f>
        <v>1920284.4982783548</v>
      </c>
      <c r="O3" s="69">
        <f>'Contratos fora RRF'!AM3</f>
        <v>329408.19167973398</v>
      </c>
      <c r="P3" s="69">
        <f>'Contratos fora RRF'!AO3</f>
        <v>2249692.689958089</v>
      </c>
      <c r="Q3" s="65">
        <v>6211.0239988872108</v>
      </c>
      <c r="R3" s="65">
        <v>1875698.7922159201</v>
      </c>
      <c r="S3" s="65">
        <v>1881909.8162148099</v>
      </c>
      <c r="T3" s="70">
        <f>B3+E3+K3+N3+Q3+H3</f>
        <v>18091251.782277241</v>
      </c>
      <c r="U3" s="70">
        <f>R3+O3+L3+F3+C3+I3</f>
        <v>41901774.533895649</v>
      </c>
      <c r="V3" s="70">
        <f t="shared" ref="V3" si="0">IFERROR(T3+U3,"")</f>
        <v>59993026.31617289</v>
      </c>
      <c r="W3" s="33"/>
      <c r="X3">
        <f t="shared" ref="X3:X34" si="1">YEAR(A3)</f>
        <v>2022</v>
      </c>
      <c r="Y3">
        <v>2022</v>
      </c>
      <c r="Z3" s="6">
        <f t="shared" ref="Z3:Z12" si="2">SUMIF(X:X,Y3,U:U)</f>
        <v>368849361.0238412</v>
      </c>
      <c r="AA3" s="6">
        <f t="shared" ref="AA3:AA12" si="3">SUMIF(X:X,Y3,T:T)</f>
        <v>552900234.27478015</v>
      </c>
      <c r="AB3" s="6">
        <f t="shared" ref="AB3:AB12" si="4">SUMIF(X:X,Y3,V:V)</f>
        <v>921749595.2986213</v>
      </c>
      <c r="AD3">
        <f t="shared" ref="AD3:AD12" si="5">Y3</f>
        <v>2022</v>
      </c>
      <c r="AE3" s="33">
        <f t="shared" ref="AE3:AF12" si="6">Z3/10^6</f>
        <v>368.8493610238412</v>
      </c>
      <c r="AF3" s="33">
        <f t="shared" si="6"/>
        <v>552.90023427478013</v>
      </c>
    </row>
    <row r="4" spans="1:32" x14ac:dyDescent="0.25">
      <c r="A4" s="68">
        <v>44593</v>
      </c>
      <c r="B4" s="25">
        <f>'Art. 9º-A'!J5</f>
        <v>0</v>
      </c>
      <c r="C4" s="25">
        <f>'Art. 9º-A'!K5</f>
        <v>0</v>
      </c>
      <c r="D4" s="25">
        <f>'Art. 9º-A'!I5</f>
        <v>0</v>
      </c>
      <c r="E4" s="26">
        <f>'9496'!T4</f>
        <v>0</v>
      </c>
      <c r="F4" s="26">
        <f>'9496'!U4</f>
        <v>0</v>
      </c>
      <c r="G4" s="26">
        <f>'9496'!V4</f>
        <v>0</v>
      </c>
      <c r="H4" s="47"/>
      <c r="I4" s="47"/>
      <c r="J4" s="47"/>
      <c r="K4" s="27">
        <f>'Fluxo dív. garantidas - RRF'!J4</f>
        <v>8197337.9199999999</v>
      </c>
      <c r="L4" s="27">
        <f>'Fluxo dív. garantidas - RRF'!I4</f>
        <v>40499751.25</v>
      </c>
      <c r="M4" s="27">
        <f>'Fluxo dív. garantidas - RRF'!K4</f>
        <v>48697089.170000002</v>
      </c>
      <c r="N4" s="69">
        <f>'Contratos fora RRF'!AN4</f>
        <v>715481.49835505313</v>
      </c>
      <c r="O4" s="69">
        <f>'Contratos fora RRF'!AM4</f>
        <v>1150753.8738462529</v>
      </c>
      <c r="P4" s="69">
        <f>'Contratos fora RRF'!AO4</f>
        <v>1866235.3722013051</v>
      </c>
      <c r="Q4" s="65">
        <v>4007.75</v>
      </c>
      <c r="R4" s="65">
        <v>1867653.8</v>
      </c>
      <c r="S4" s="65">
        <v>1871661.55</v>
      </c>
      <c r="T4" s="70">
        <f t="shared" ref="T4:T67" si="7">B4+E4+K4+N4+Q4+H4</f>
        <v>8916827.1683550533</v>
      </c>
      <c r="U4" s="70">
        <f t="shared" ref="U4:U67" si="8">R4+O4+L4+F4+C4+I4</f>
        <v>43518158.923846252</v>
      </c>
      <c r="V4" s="70">
        <f t="shared" ref="V4:V67" si="9">IFERROR(T4+U4,"")</f>
        <v>52434986.092201307</v>
      </c>
      <c r="X4">
        <f t="shared" si="1"/>
        <v>2022</v>
      </c>
      <c r="Y4">
        <f t="shared" ref="Y4:Y12" si="10">Y3+1</f>
        <v>2023</v>
      </c>
      <c r="Z4" s="6">
        <f t="shared" si="2"/>
        <v>504477443.20784307</v>
      </c>
      <c r="AA4" s="6">
        <f t="shared" si="3"/>
        <v>1539077442.3620002</v>
      </c>
      <c r="AB4" s="6">
        <f t="shared" si="4"/>
        <v>2043554885.5698431</v>
      </c>
      <c r="AD4">
        <f t="shared" si="5"/>
        <v>2023</v>
      </c>
      <c r="AE4" s="33">
        <f t="shared" si="6"/>
        <v>504.47744320784307</v>
      </c>
      <c r="AF4" s="33">
        <f t="shared" si="6"/>
        <v>1539.0774423620003</v>
      </c>
    </row>
    <row r="5" spans="1:32" x14ac:dyDescent="0.25">
      <c r="A5" s="68">
        <v>44621</v>
      </c>
      <c r="B5" s="25">
        <f>'Art. 9º-A'!J6</f>
        <v>0</v>
      </c>
      <c r="C5" s="25">
        <f>'Art. 9º-A'!K6</f>
        <v>0</v>
      </c>
      <c r="D5" s="25">
        <f>'Art. 9º-A'!I6</f>
        <v>0</v>
      </c>
      <c r="E5" s="26">
        <f>'9496'!T5</f>
        <v>0</v>
      </c>
      <c r="F5" s="26">
        <f>'9496'!U5</f>
        <v>0</v>
      </c>
      <c r="G5" s="26">
        <f>'9496'!V5</f>
        <v>0</v>
      </c>
      <c r="H5" s="47"/>
      <c r="I5" s="47"/>
      <c r="J5" s="47"/>
      <c r="K5" s="27">
        <f>'Fluxo dív. garantidas - RRF'!J5</f>
        <v>0</v>
      </c>
      <c r="L5" s="27">
        <f>'Fluxo dív. garantidas - RRF'!I5</f>
        <v>0</v>
      </c>
      <c r="M5" s="27">
        <f>'Fluxo dív. garantidas - RRF'!K5</f>
        <v>0</v>
      </c>
      <c r="N5" s="69">
        <f>'Contratos fora RRF'!AN5</f>
        <v>669780.9684939197</v>
      </c>
      <c r="O5" s="69">
        <f>'Contratos fora RRF'!AM5</f>
        <v>1151655.9576662462</v>
      </c>
      <c r="P5" s="69">
        <f>'Contratos fora RRF'!AO5</f>
        <v>1821436.926160167</v>
      </c>
      <c r="Q5" s="65">
        <v>0</v>
      </c>
      <c r="R5" s="65">
        <v>2238801.34</v>
      </c>
      <c r="S5" s="65">
        <f>R5</f>
        <v>2238801.34</v>
      </c>
      <c r="T5" s="70">
        <f t="shared" si="7"/>
        <v>669780.9684939197</v>
      </c>
      <c r="U5" s="70">
        <f t="shared" si="8"/>
        <v>3390457.2976662461</v>
      </c>
      <c r="V5" s="70">
        <f t="shared" si="9"/>
        <v>4060238.2661601659</v>
      </c>
      <c r="X5">
        <f t="shared" si="1"/>
        <v>2022</v>
      </c>
      <c r="Y5">
        <f t="shared" si="10"/>
        <v>2024</v>
      </c>
      <c r="Z5" s="6">
        <f t="shared" si="2"/>
        <v>740856982.18648243</v>
      </c>
      <c r="AA5" s="6">
        <f t="shared" si="3"/>
        <v>2207827319.5373797</v>
      </c>
      <c r="AB5" s="6">
        <f t="shared" si="4"/>
        <v>2948684301.7238617</v>
      </c>
      <c r="AD5">
        <f t="shared" si="5"/>
        <v>2024</v>
      </c>
      <c r="AE5" s="33">
        <f t="shared" si="6"/>
        <v>740.85698218648247</v>
      </c>
      <c r="AF5" s="33">
        <f t="shared" si="6"/>
        <v>2207.8273195373799</v>
      </c>
    </row>
    <row r="6" spans="1:32" x14ac:dyDescent="0.25">
      <c r="A6" s="68">
        <v>44652</v>
      </c>
      <c r="B6" s="25">
        <f>'Art. 9º-A'!J7</f>
        <v>0</v>
      </c>
      <c r="C6" s="25">
        <f>'Art. 9º-A'!K7</f>
        <v>0</v>
      </c>
      <c r="D6" s="25">
        <f>'Art. 9º-A'!I7</f>
        <v>0</v>
      </c>
      <c r="E6" s="26">
        <f>'9496'!T6</f>
        <v>0</v>
      </c>
      <c r="F6" s="26">
        <f>'9496'!U6</f>
        <v>0</v>
      </c>
      <c r="G6" s="26">
        <f>'9496'!V6</f>
        <v>0</v>
      </c>
      <c r="H6" s="47">
        <f>'Art. 23'!H7</f>
        <v>55341323.377771467</v>
      </c>
      <c r="I6" s="47">
        <f>'Art. 23'!I7</f>
        <v>23921059.377773449</v>
      </c>
      <c r="J6" s="89">
        <f>'Art. 23'!G7</f>
        <v>79262382.755544916</v>
      </c>
      <c r="K6" s="27">
        <f>'Fluxo dív. garantidas - RRF'!J6</f>
        <v>0</v>
      </c>
      <c r="L6" s="27">
        <f>'Fluxo dív. garantidas - RRF'!I6</f>
        <v>0</v>
      </c>
      <c r="M6" s="27">
        <f>'Fluxo dív. garantidas - RRF'!K6</f>
        <v>0</v>
      </c>
      <c r="N6" s="69">
        <f>'Contratos fora RRF'!AN6</f>
        <v>1700033.6303050381</v>
      </c>
      <c r="O6" s="69">
        <f>'Contratos fora RRF'!AM6</f>
        <v>1152504.1716052333</v>
      </c>
      <c r="P6" s="69">
        <f>'Contratos fora RRF'!AO6</f>
        <v>2852537.8019102714</v>
      </c>
      <c r="Q6" s="65"/>
      <c r="R6" s="65"/>
      <c r="S6" s="65"/>
      <c r="T6" s="70">
        <f t="shared" si="7"/>
        <v>57041357.008076504</v>
      </c>
      <c r="U6" s="70">
        <f t="shared" si="8"/>
        <v>25073563.549378682</v>
      </c>
      <c r="V6" s="70">
        <f t="shared" si="9"/>
        <v>82114920.557455182</v>
      </c>
      <c r="X6">
        <f t="shared" si="1"/>
        <v>2022</v>
      </c>
      <c r="Y6">
        <f t="shared" si="10"/>
        <v>2025</v>
      </c>
      <c r="Z6" s="6">
        <f t="shared" si="2"/>
        <v>1052513391.4414054</v>
      </c>
      <c r="AA6" s="6">
        <f t="shared" si="3"/>
        <v>2847768117.3294048</v>
      </c>
      <c r="AB6" s="6">
        <f t="shared" si="4"/>
        <v>3900281508.7708101</v>
      </c>
      <c r="AD6">
        <f t="shared" si="5"/>
        <v>2025</v>
      </c>
      <c r="AE6" s="33">
        <f t="shared" si="6"/>
        <v>1052.5133914414055</v>
      </c>
      <c r="AF6" s="33">
        <f t="shared" si="6"/>
        <v>2847.768117329405</v>
      </c>
    </row>
    <row r="7" spans="1:32" x14ac:dyDescent="0.25">
      <c r="A7" s="68">
        <v>44682</v>
      </c>
      <c r="B7" s="25">
        <f>'Art. 9º-A'!J8</f>
        <v>0</v>
      </c>
      <c r="C7" s="25">
        <f>'Art. 9º-A'!K8</f>
        <v>0</v>
      </c>
      <c r="D7" s="25">
        <f>'Art. 9º-A'!I8</f>
        <v>0</v>
      </c>
      <c r="E7" s="26">
        <f>'9496'!T7</f>
        <v>0</v>
      </c>
      <c r="F7" s="26">
        <f>'9496'!U7</f>
        <v>0</v>
      </c>
      <c r="G7" s="26">
        <f>'9496'!V7</f>
        <v>0</v>
      </c>
      <c r="H7" s="47">
        <f>'Art. 23'!H8</f>
        <v>55590945.568797439</v>
      </c>
      <c r="I7" s="47">
        <f>'Art. 23'!I8</f>
        <v>24143840.987970531</v>
      </c>
      <c r="J7" s="89">
        <f>'Art. 23'!G8</f>
        <v>79734786.55676797</v>
      </c>
      <c r="K7" s="27">
        <f>'Fluxo dív. garantidas - RRF'!J7</f>
        <v>0</v>
      </c>
      <c r="L7" s="27">
        <f>'Fluxo dív. garantidas - RRF'!I7</f>
        <v>0</v>
      </c>
      <c r="M7" s="27">
        <f>'Fluxo dív. garantidas - RRF'!K7</f>
        <v>0</v>
      </c>
      <c r="N7" s="69">
        <f>'Contratos fora RRF'!AN7</f>
        <v>3285077.0898593958</v>
      </c>
      <c r="O7" s="69">
        <f>'Contratos fora RRF'!AM7</f>
        <v>23570019.360698245</v>
      </c>
      <c r="P7" s="69">
        <f>'Contratos fora RRF'!AO7</f>
        <v>26855096.450557634</v>
      </c>
      <c r="Q7" s="65"/>
      <c r="R7" s="65"/>
      <c r="S7" s="65"/>
      <c r="T7" s="70">
        <f t="shared" si="7"/>
        <v>58876022.658656836</v>
      </c>
      <c r="U7" s="70">
        <f t="shared" si="8"/>
        <v>47713860.348668776</v>
      </c>
      <c r="V7" s="70">
        <f t="shared" si="9"/>
        <v>106589883.00732562</v>
      </c>
      <c r="X7">
        <f t="shared" si="1"/>
        <v>2022</v>
      </c>
      <c r="Y7">
        <f t="shared" si="10"/>
        <v>2026</v>
      </c>
      <c r="Z7" s="6">
        <f t="shared" si="2"/>
        <v>1381389970.7963552</v>
      </c>
      <c r="AA7" s="6">
        <f t="shared" si="3"/>
        <v>3498059973.7349892</v>
      </c>
      <c r="AB7" s="6">
        <f t="shared" si="4"/>
        <v>4879449944.5313435</v>
      </c>
      <c r="AD7">
        <f t="shared" si="5"/>
        <v>2026</v>
      </c>
      <c r="AE7" s="33">
        <f t="shared" si="6"/>
        <v>1381.3899707963553</v>
      </c>
      <c r="AF7" s="33">
        <f t="shared" si="6"/>
        <v>3498.0599737349889</v>
      </c>
    </row>
    <row r="8" spans="1:32" x14ac:dyDescent="0.25">
      <c r="A8" s="68">
        <v>44713</v>
      </c>
      <c r="B8" s="25">
        <f>'Art. 9º-A'!J9</f>
        <v>0</v>
      </c>
      <c r="C8" s="25">
        <f>'Art. 9º-A'!K9</f>
        <v>0</v>
      </c>
      <c r="D8" s="25">
        <f>'Art. 9º-A'!I9</f>
        <v>0</v>
      </c>
      <c r="E8" s="26">
        <f>'9496'!T8</f>
        <v>0</v>
      </c>
      <c r="F8" s="26">
        <f>'9496'!U8</f>
        <v>0</v>
      </c>
      <c r="G8" s="26">
        <f>'9496'!V8</f>
        <v>0</v>
      </c>
      <c r="H8" s="47"/>
      <c r="I8" s="47"/>
      <c r="J8" s="47"/>
      <c r="K8" s="27">
        <f>'Fluxo dív. garantidas - RRF'!J8</f>
        <v>0</v>
      </c>
      <c r="L8" s="27">
        <f>'Fluxo dív. garantidas - RRF'!I8</f>
        <v>0</v>
      </c>
      <c r="M8" s="27">
        <f>'Fluxo dív. garantidas - RRF'!K8</f>
        <v>0</v>
      </c>
      <c r="N8" s="69">
        <f>'Contratos fora RRF'!AN8</f>
        <v>700716.39372766635</v>
      </c>
      <c r="O8" s="69">
        <f>'Contratos fora RRF'!AM8</f>
        <v>1154452.9100596975</v>
      </c>
      <c r="P8" s="69">
        <f>'Contratos fora RRF'!AO8</f>
        <v>1855169.3037873628</v>
      </c>
      <c r="Q8" s="65"/>
      <c r="R8" s="65"/>
      <c r="S8" s="65"/>
      <c r="T8" s="70">
        <f t="shared" si="7"/>
        <v>700716.39372766635</v>
      </c>
      <c r="U8" s="70">
        <f t="shared" si="8"/>
        <v>1154452.9100596975</v>
      </c>
      <c r="V8" s="70">
        <f t="shared" si="9"/>
        <v>1855169.3037873637</v>
      </c>
      <c r="X8">
        <f t="shared" si="1"/>
        <v>2022</v>
      </c>
      <c r="Y8">
        <f t="shared" si="10"/>
        <v>2027</v>
      </c>
      <c r="Z8" s="6">
        <f t="shared" si="2"/>
        <v>1682352249.0938711</v>
      </c>
      <c r="AA8" s="6">
        <f t="shared" si="3"/>
        <v>4153649734.5317464</v>
      </c>
      <c r="AB8" s="6">
        <f t="shared" si="4"/>
        <v>5836001983.625618</v>
      </c>
      <c r="AD8">
        <f t="shared" si="5"/>
        <v>2027</v>
      </c>
      <c r="AE8" s="33">
        <f t="shared" si="6"/>
        <v>1682.352249093871</v>
      </c>
      <c r="AF8" s="33">
        <f t="shared" si="6"/>
        <v>4153.6497345317466</v>
      </c>
    </row>
    <row r="9" spans="1:32" x14ac:dyDescent="0.25">
      <c r="A9" s="68">
        <v>44743</v>
      </c>
      <c r="B9" s="25">
        <f>'Art. 9º-A'!J10</f>
        <v>62688464.375197895</v>
      </c>
      <c r="C9" s="25">
        <f>'Art. 9º-A'!K10</f>
        <v>27096830.850685216</v>
      </c>
      <c r="D9" s="25">
        <f>'Art. 9º-A'!I10</f>
        <v>89785295.225883111</v>
      </c>
      <c r="E9" s="26">
        <f>'9496'!T9</f>
        <v>0</v>
      </c>
      <c r="F9" s="26">
        <f>'9496'!U9</f>
        <v>0</v>
      </c>
      <c r="G9" s="26">
        <f>'9496'!V9</f>
        <v>0</v>
      </c>
      <c r="H9" s="47"/>
      <c r="I9" s="47"/>
      <c r="J9" s="47"/>
      <c r="K9" s="27">
        <f>'Fluxo dív. garantidas - RRF'!J9</f>
        <v>0</v>
      </c>
      <c r="L9" s="27">
        <f>'Fluxo dív. garantidas - RRF'!I9</f>
        <v>0</v>
      </c>
      <c r="M9" s="27">
        <f>'Fluxo dív. garantidas - RRF'!K9</f>
        <v>0</v>
      </c>
      <c r="N9" s="69">
        <f>'Contratos fora RRF'!AN9</f>
        <v>694309.76462726423</v>
      </c>
      <c r="O9" s="69">
        <f>'Contratos fora RRF'!AM9</f>
        <v>1155447.6360341264</v>
      </c>
      <c r="P9" s="69">
        <f>'Contratos fora RRF'!AO9</f>
        <v>1849757.4006613905</v>
      </c>
      <c r="Q9" s="65"/>
      <c r="R9" s="65"/>
      <c r="S9" s="65"/>
      <c r="T9" s="70">
        <f t="shared" si="7"/>
        <v>63382774.139825158</v>
      </c>
      <c r="U9" s="70">
        <f t="shared" si="8"/>
        <v>28252278.486719344</v>
      </c>
      <c r="V9" s="70">
        <f t="shared" si="9"/>
        <v>91635052.626544505</v>
      </c>
      <c r="X9">
        <f t="shared" si="1"/>
        <v>2022</v>
      </c>
      <c r="Y9">
        <f t="shared" si="10"/>
        <v>2028</v>
      </c>
      <c r="Z9" s="6">
        <f t="shared" si="2"/>
        <v>2089893739.4942961</v>
      </c>
      <c r="AA9" s="6">
        <f t="shared" si="3"/>
        <v>4278250094.0700321</v>
      </c>
      <c r="AB9" s="6">
        <f t="shared" si="4"/>
        <v>6368143833.5643272</v>
      </c>
      <c r="AD9">
        <f t="shared" si="5"/>
        <v>2028</v>
      </c>
      <c r="AE9" s="33">
        <f t="shared" si="6"/>
        <v>2089.8937394942959</v>
      </c>
      <c r="AF9" s="33">
        <f t="shared" si="6"/>
        <v>4278.250094070032</v>
      </c>
    </row>
    <row r="10" spans="1:32" x14ac:dyDescent="0.25">
      <c r="A10" s="68">
        <v>44774</v>
      </c>
      <c r="B10" s="25">
        <f>'Art. 9º-A'!J11</f>
        <v>64178687.895524919</v>
      </c>
      <c r="C10" s="25">
        <f>'Art. 9º-A'!K11</f>
        <v>27873604.586353198</v>
      </c>
      <c r="D10" s="25">
        <f>'Art. 9º-A'!I11</f>
        <v>92052292.481878117</v>
      </c>
      <c r="E10" s="26">
        <f>'9496'!T10</f>
        <v>0</v>
      </c>
      <c r="F10" s="26">
        <f>'9496'!U10</f>
        <v>0</v>
      </c>
      <c r="G10" s="26">
        <f>'9496'!V10</f>
        <v>0</v>
      </c>
      <c r="H10" s="47"/>
      <c r="I10" s="47"/>
      <c r="J10" s="47"/>
      <c r="K10" s="27">
        <f>'Fluxo dív. garantidas - RRF'!J10</f>
        <v>0</v>
      </c>
      <c r="L10" s="27">
        <f>'Fluxo dív. garantidas - RRF'!I10</f>
        <v>0</v>
      </c>
      <c r="M10" s="27">
        <f>'Fluxo dív. garantidas - RRF'!K10</f>
        <v>0</v>
      </c>
      <c r="N10" s="69">
        <f>'Contratos fora RRF'!AN10</f>
        <v>711046.78952071606</v>
      </c>
      <c r="O10" s="69">
        <f>'Contratos fora RRF'!AM10</f>
        <v>1156543.5842090878</v>
      </c>
      <c r="P10" s="69">
        <f>'Contratos fora RRF'!AO10</f>
        <v>1867590.3737298036</v>
      </c>
      <c r="Q10" s="65"/>
      <c r="R10" s="65"/>
      <c r="S10" s="65"/>
      <c r="T10" s="70">
        <f t="shared" si="7"/>
        <v>64889734.685045637</v>
      </c>
      <c r="U10" s="70">
        <f t="shared" si="8"/>
        <v>29030148.170562286</v>
      </c>
      <c r="V10" s="70">
        <f t="shared" si="9"/>
        <v>93919882.855607927</v>
      </c>
      <c r="X10">
        <f t="shared" si="1"/>
        <v>2022</v>
      </c>
      <c r="Y10">
        <f t="shared" si="10"/>
        <v>2029</v>
      </c>
      <c r="Z10" s="6">
        <f t="shared" si="2"/>
        <v>2775232345.0746493</v>
      </c>
      <c r="AA10" s="6">
        <f t="shared" si="3"/>
        <v>4313397784.2146416</v>
      </c>
      <c r="AB10" s="6">
        <f t="shared" si="4"/>
        <v>7088630129.2892914</v>
      </c>
      <c r="AD10">
        <f t="shared" si="5"/>
        <v>2029</v>
      </c>
      <c r="AE10" s="33">
        <f t="shared" si="6"/>
        <v>2775.2323450746494</v>
      </c>
      <c r="AF10" s="33">
        <f t="shared" si="6"/>
        <v>4313.3977842146414</v>
      </c>
    </row>
    <row r="11" spans="1:32" x14ac:dyDescent="0.25">
      <c r="A11" s="68">
        <v>44805</v>
      </c>
      <c r="B11" s="25">
        <f>'Art. 9º-A'!J12</f>
        <v>65683566.207374536</v>
      </c>
      <c r="C11" s="25">
        <f>'Art. 9º-A'!K12</f>
        <v>28663779.435648657</v>
      </c>
      <c r="D11" s="25">
        <f>'Art. 9º-A'!I12</f>
        <v>94347345.643023193</v>
      </c>
      <c r="E11" s="26">
        <f>'9496'!T11</f>
        <v>0</v>
      </c>
      <c r="F11" s="26">
        <f>'9496'!U11</f>
        <v>0</v>
      </c>
      <c r="G11" s="26">
        <f>'9496'!V11</f>
        <v>0</v>
      </c>
      <c r="H11" s="47"/>
      <c r="I11" s="47"/>
      <c r="J11" s="47"/>
      <c r="K11" s="27">
        <f>'Fluxo dív. garantidas - RRF'!J11</f>
        <v>0</v>
      </c>
      <c r="L11" s="27">
        <f>'Fluxo dív. garantidas - RRF'!I11</f>
        <v>0</v>
      </c>
      <c r="M11" s="27">
        <f>'Fluxo dív. garantidas - RRF'!K11</f>
        <v>0</v>
      </c>
      <c r="N11" s="69">
        <f>'Contratos fora RRF'!AN11</f>
        <v>705252.0470913233</v>
      </c>
      <c r="O11" s="69">
        <f>'Contratos fora RRF'!AM11</f>
        <v>1157578.716722291</v>
      </c>
      <c r="P11" s="69">
        <f>'Contratos fora RRF'!AO11</f>
        <v>1862830.7638136141</v>
      </c>
      <c r="Q11" s="65"/>
      <c r="R11" s="65"/>
      <c r="S11" s="65"/>
      <c r="T11" s="70">
        <f t="shared" si="7"/>
        <v>66388818.254465856</v>
      </c>
      <c r="U11" s="70">
        <f t="shared" si="8"/>
        <v>29821358.152370948</v>
      </c>
      <c r="V11" s="70">
        <f t="shared" si="9"/>
        <v>96210176.406836808</v>
      </c>
      <c r="X11">
        <f t="shared" si="1"/>
        <v>2022</v>
      </c>
      <c r="Y11">
        <f t="shared" si="10"/>
        <v>2030</v>
      </c>
      <c r="Z11" s="6">
        <f t="shared" si="2"/>
        <v>3614185413.5843601</v>
      </c>
      <c r="AA11" s="6">
        <f t="shared" si="3"/>
        <v>4317197092.9562588</v>
      </c>
      <c r="AB11" s="6">
        <f t="shared" si="4"/>
        <v>7931382506.5406208</v>
      </c>
      <c r="AD11">
        <f t="shared" si="5"/>
        <v>2030</v>
      </c>
      <c r="AE11" s="33">
        <f t="shared" si="6"/>
        <v>3614.18541358436</v>
      </c>
      <c r="AF11" s="33">
        <f t="shared" si="6"/>
        <v>4317.1970929562585</v>
      </c>
    </row>
    <row r="12" spans="1:32" x14ac:dyDescent="0.25">
      <c r="A12" s="68">
        <v>44835</v>
      </c>
      <c r="B12" s="25">
        <f>'Art. 9º-A'!J13</f>
        <v>67762300.700911716</v>
      </c>
      <c r="C12" s="25">
        <f>'Art. 9º-A'!K13</f>
        <v>29712713.469356775</v>
      </c>
      <c r="D12" s="25">
        <f>'Art. 9º-A'!I13</f>
        <v>97475014.170268491</v>
      </c>
      <c r="E12" s="26">
        <f>'9496'!T12</f>
        <v>0</v>
      </c>
      <c r="F12" s="26">
        <f>'9496'!U12</f>
        <v>0</v>
      </c>
      <c r="G12" s="26">
        <f>'9496'!V12</f>
        <v>0</v>
      </c>
      <c r="H12" s="47"/>
      <c r="I12" s="47"/>
      <c r="J12" s="47"/>
      <c r="K12" s="27">
        <f>'Fluxo dív. garantidas - RRF'!J12</f>
        <v>0</v>
      </c>
      <c r="L12" s="27">
        <f>'Fluxo dív. garantidas - RRF'!I12</f>
        <v>0</v>
      </c>
      <c r="M12" s="27">
        <f>'Fluxo dív. garantidas - RRF'!K12</f>
        <v>0</v>
      </c>
      <c r="N12" s="69">
        <f>'Contratos fora RRF'!AN12</f>
        <v>1674871.3371226438</v>
      </c>
      <c r="O12" s="69">
        <f>'Contratos fora RRF'!AM12</f>
        <v>1159774.0534945736</v>
      </c>
      <c r="P12" s="69">
        <f>'Contratos fora RRF'!AO12</f>
        <v>2834645.3906172174</v>
      </c>
      <c r="Q12" s="65"/>
      <c r="R12" s="65"/>
      <c r="S12" s="65"/>
      <c r="T12" s="70">
        <f t="shared" si="7"/>
        <v>69437172.038034365</v>
      </c>
      <c r="U12" s="70">
        <f t="shared" si="8"/>
        <v>30872487.522851348</v>
      </c>
      <c r="V12" s="70">
        <f t="shared" si="9"/>
        <v>100309659.56088571</v>
      </c>
      <c r="X12">
        <f t="shared" si="1"/>
        <v>2022</v>
      </c>
      <c r="Y12">
        <f t="shared" si="10"/>
        <v>2031</v>
      </c>
      <c r="Z12" s="6">
        <f t="shared" si="2"/>
        <v>4347514171.5562134</v>
      </c>
      <c r="AA12" s="6">
        <f t="shared" si="3"/>
        <v>4288984729.2823777</v>
      </c>
      <c r="AB12" s="6">
        <f t="shared" si="4"/>
        <v>8636498900.8385925</v>
      </c>
      <c r="AD12">
        <f t="shared" si="5"/>
        <v>2031</v>
      </c>
      <c r="AE12" s="33">
        <f t="shared" si="6"/>
        <v>4347.5141715562131</v>
      </c>
      <c r="AF12" s="33">
        <f t="shared" si="6"/>
        <v>4288.9847292823779</v>
      </c>
    </row>
    <row r="13" spans="1:32" x14ac:dyDescent="0.25">
      <c r="A13" s="68">
        <v>44866</v>
      </c>
      <c r="B13" s="25">
        <f>'Art. 9º-A'!J14</f>
        <v>69300850.927136615</v>
      </c>
      <c r="C13" s="25">
        <f>'Art. 9º-A'!K14</f>
        <v>30533262.794076473</v>
      </c>
      <c r="D13" s="25">
        <f>'Art. 9º-A'!I14</f>
        <v>99834113.721213087</v>
      </c>
      <c r="E13" s="26">
        <f>'9496'!T13</f>
        <v>0</v>
      </c>
      <c r="F13" s="26">
        <f>'9496'!U13</f>
        <v>0</v>
      </c>
      <c r="G13" s="26">
        <f>'9496'!V13</f>
        <v>0</v>
      </c>
      <c r="H13" s="47"/>
      <c r="I13" s="47"/>
      <c r="J13" s="47"/>
      <c r="K13" s="27">
        <f>'Fluxo dív. garantidas - RRF'!J13</f>
        <v>0</v>
      </c>
      <c r="L13" s="27">
        <f>'Fluxo dív. garantidas - RRF'!I13</f>
        <v>0</v>
      </c>
      <c r="M13" s="27">
        <f>'Fluxo dív. garantidas - RRF'!K13</f>
        <v>0</v>
      </c>
      <c r="N13" s="69">
        <f>'Contratos fora RRF'!AN13</f>
        <v>3628630.9797165887</v>
      </c>
      <c r="O13" s="69">
        <f>'Contratos fora RRF'!AM13</f>
        <v>25041684.174306918</v>
      </c>
      <c r="P13" s="69">
        <f>'Contratos fora RRF'!AO13</f>
        <v>28670315.15402342</v>
      </c>
      <c r="Q13" s="65"/>
      <c r="R13" s="65"/>
      <c r="S13" s="65"/>
      <c r="T13" s="70">
        <f t="shared" si="7"/>
        <v>72929481.906853199</v>
      </c>
      <c r="U13" s="70">
        <f t="shared" si="8"/>
        <v>55574946.968383387</v>
      </c>
      <c r="V13" s="70">
        <f t="shared" si="9"/>
        <v>128504428.87523659</v>
      </c>
      <c r="X13">
        <f t="shared" si="1"/>
        <v>2022</v>
      </c>
    </row>
    <row r="14" spans="1:32" x14ac:dyDescent="0.25">
      <c r="A14" s="68">
        <v>44896</v>
      </c>
      <c r="B14" s="25">
        <f>'Art. 9º-A'!J15</f>
        <v>70885382.45844847</v>
      </c>
      <c r="C14" s="25">
        <f>'Art. 9º-A'!K15</f>
        <v>31381584.242215738</v>
      </c>
      <c r="D14" s="25">
        <f>'Art. 9º-A'!I15</f>
        <v>102266966.70066421</v>
      </c>
      <c r="E14" s="26">
        <f>'9496'!T14</f>
        <v>0</v>
      </c>
      <c r="F14" s="26">
        <f>'9496'!U14</f>
        <v>0</v>
      </c>
      <c r="G14" s="26">
        <f>'9496'!V14</f>
        <v>0</v>
      </c>
      <c r="H14" s="47"/>
      <c r="I14" s="47"/>
      <c r="J14" s="47"/>
      <c r="K14" s="27">
        <f>'Fluxo dív. garantidas - RRF'!J14</f>
        <v>0</v>
      </c>
      <c r="L14" s="27">
        <f>'Fluxo dív. garantidas - RRF'!I14</f>
        <v>0</v>
      </c>
      <c r="M14" s="27">
        <f>'Fluxo dív. garantidas - RRF'!K14</f>
        <v>0</v>
      </c>
      <c r="N14" s="69">
        <f>'Contratos fora RRF'!AN14</f>
        <v>690914.81252018141</v>
      </c>
      <c r="O14" s="69">
        <f>'Contratos fora RRF'!AM14</f>
        <v>1164289.9172228742</v>
      </c>
      <c r="P14" s="69">
        <f>'Contratos fora RRF'!AO14</f>
        <v>1855204.7297430546</v>
      </c>
      <c r="Q14" s="65"/>
      <c r="R14" s="65"/>
      <c r="S14" s="65"/>
      <c r="T14" s="70">
        <f t="shared" si="7"/>
        <v>71576297.270968646</v>
      </c>
      <c r="U14" s="70">
        <f t="shared" si="8"/>
        <v>32545874.15943861</v>
      </c>
      <c r="V14" s="70">
        <f t="shared" si="9"/>
        <v>104122171.43040726</v>
      </c>
      <c r="X14">
        <f t="shared" si="1"/>
        <v>2022</v>
      </c>
    </row>
    <row r="15" spans="1:32" x14ac:dyDescent="0.25">
      <c r="A15" s="68">
        <v>44927</v>
      </c>
      <c r="B15" s="25">
        <f>'Art. 9º-A'!J16</f>
        <v>72410518.253335148</v>
      </c>
      <c r="C15" s="25">
        <f>'Art. 9º-A'!K16</f>
        <v>32211165.122739613</v>
      </c>
      <c r="D15" s="25">
        <f>'Art. 9º-A'!I16</f>
        <v>104621683.37607476</v>
      </c>
      <c r="E15" s="26">
        <f>'9496'!T15</f>
        <v>35600753.489800625</v>
      </c>
      <c r="F15" s="26">
        <f>'9496'!U15</f>
        <v>0</v>
      </c>
      <c r="G15" s="26">
        <f>'9496'!V15</f>
        <v>35600753.489800625</v>
      </c>
      <c r="H15" s="47"/>
      <c r="I15" s="47"/>
      <c r="J15" s="47"/>
      <c r="K15" s="27">
        <f>'Fluxo dív. garantidas - RRF'!J15</f>
        <v>5516211.1366666667</v>
      </c>
      <c r="L15" s="27">
        <f>'Fluxo dív. garantidas - RRF'!I15</f>
        <v>0</v>
      </c>
      <c r="M15" s="27">
        <f>'Fluxo dív. garantidas - RRF'!K15</f>
        <v>5516211.1366666667</v>
      </c>
      <c r="N15" s="69">
        <f>'Contratos fora RRF'!AN15</f>
        <v>758010.49736681511</v>
      </c>
      <c r="O15" s="69">
        <f>'Contratos fora RRF'!AM15</f>
        <v>1123053.024857902</v>
      </c>
      <c r="P15" s="69">
        <f>'Contratos fora RRF'!AO15</f>
        <v>1881063.5222247171</v>
      </c>
      <c r="Q15" s="65"/>
      <c r="R15" s="65"/>
      <c r="S15" s="65"/>
      <c r="T15" s="70">
        <f t="shared" si="7"/>
        <v>114285493.37716927</v>
      </c>
      <c r="U15" s="70">
        <f t="shared" si="8"/>
        <v>33334218.147597514</v>
      </c>
      <c r="V15" s="70">
        <f t="shared" si="9"/>
        <v>147619711.52476677</v>
      </c>
      <c r="X15">
        <f t="shared" si="1"/>
        <v>2023</v>
      </c>
    </row>
    <row r="16" spans="1:32" x14ac:dyDescent="0.25">
      <c r="A16" s="68">
        <v>44958</v>
      </c>
      <c r="B16" s="25">
        <f>'Art. 9º-A'!J17</f>
        <v>73855770.948317856</v>
      </c>
      <c r="C16" s="25">
        <f>'Art. 9º-A'!K17</f>
        <v>33012537.405263186</v>
      </c>
      <c r="D16" s="25">
        <f>'Art. 9º-A'!I17</f>
        <v>106868308.35358104</v>
      </c>
      <c r="E16" s="26">
        <f>'9496'!T16</f>
        <v>35855623.190849282</v>
      </c>
      <c r="F16" s="26">
        <f>'9496'!U16</f>
        <v>0</v>
      </c>
      <c r="G16" s="26">
        <f>'9496'!V16</f>
        <v>35855623.190849282</v>
      </c>
      <c r="H16" s="47"/>
      <c r="I16" s="47"/>
      <c r="J16" s="47"/>
      <c r="K16" s="27">
        <f>'Fluxo dív. garantidas - RRF'!J16</f>
        <v>5467484.8477777774</v>
      </c>
      <c r="L16" s="27">
        <f>'Fluxo dív. garantidas - RRF'!I16</f>
        <v>0</v>
      </c>
      <c r="M16" s="27">
        <f>'Fluxo dív. garantidas - RRF'!K16</f>
        <v>5467484.8477777774</v>
      </c>
      <c r="N16" s="69">
        <f>'Contratos fora RRF'!AN16</f>
        <v>707558.192415928</v>
      </c>
      <c r="O16" s="69">
        <f>'Contratos fora RRF'!AM16</f>
        <v>1125015.5059534661</v>
      </c>
      <c r="P16" s="69">
        <f>'Contratos fora RRF'!AO16</f>
        <v>1832573.6983693929</v>
      </c>
      <c r="Q16" s="65"/>
      <c r="R16" s="65"/>
      <c r="S16" s="65"/>
      <c r="T16" s="70">
        <f t="shared" si="7"/>
        <v>115886437.17936084</v>
      </c>
      <c r="U16" s="70">
        <f t="shared" si="8"/>
        <v>34137552.911216654</v>
      </c>
      <c r="V16" s="70">
        <f t="shared" si="9"/>
        <v>150023990.09057748</v>
      </c>
      <c r="X16">
        <f t="shared" si="1"/>
        <v>2023</v>
      </c>
    </row>
    <row r="17" spans="1:24" x14ac:dyDescent="0.25">
      <c r="A17" s="68">
        <v>44986</v>
      </c>
      <c r="B17" s="25">
        <f>'Art. 9º-A'!J18</f>
        <v>75294160.031811461</v>
      </c>
      <c r="C17" s="25">
        <f>'Art. 9º-A'!K18</f>
        <v>33818050.308891669</v>
      </c>
      <c r="D17" s="25">
        <f>'Art. 9º-A'!I18</f>
        <v>109112210.34070313</v>
      </c>
      <c r="E17" s="26">
        <f>'9496'!T17</f>
        <v>36054152.972152293</v>
      </c>
      <c r="F17" s="26">
        <f>'9496'!U17</f>
        <v>0</v>
      </c>
      <c r="G17" s="26">
        <f>'9496'!V17</f>
        <v>36054152.972152293</v>
      </c>
      <c r="H17" s="47"/>
      <c r="I17" s="47"/>
      <c r="J17" s="47"/>
      <c r="K17" s="27">
        <f>'Fluxo dív. garantidas - RRF'!J17</f>
        <v>17337509.30888889</v>
      </c>
      <c r="L17" s="27">
        <f>'Fluxo dív. garantidas - RRF'!I17</f>
        <v>0</v>
      </c>
      <c r="M17" s="27">
        <f>'Fluxo dív. garantidas - RRF'!K17</f>
        <v>17337509.30888889</v>
      </c>
      <c r="N17" s="69">
        <f>'Contratos fora RRF'!AN17</f>
        <v>654083.65800198296</v>
      </c>
      <c r="O17" s="69">
        <f>'Contratos fora RRF'!AM17</f>
        <v>1127171.908788264</v>
      </c>
      <c r="P17" s="69">
        <f>'Contratos fora RRF'!AO17</f>
        <v>1781255.5667902469</v>
      </c>
      <c r="Q17" s="65"/>
      <c r="R17" s="65"/>
      <c r="S17" s="65"/>
      <c r="T17" s="70">
        <f t="shared" si="7"/>
        <v>129339905.97085464</v>
      </c>
      <c r="U17" s="70">
        <f t="shared" si="8"/>
        <v>34945222.217679933</v>
      </c>
      <c r="V17" s="70">
        <f t="shared" si="9"/>
        <v>164285128.18853456</v>
      </c>
      <c r="X17">
        <f t="shared" si="1"/>
        <v>2023</v>
      </c>
    </row>
    <row r="18" spans="1:24" x14ac:dyDescent="0.25">
      <c r="A18" s="68">
        <v>45017</v>
      </c>
      <c r="B18" s="25">
        <f>'Art. 9º-A'!J19</f>
        <v>76916548.573713139</v>
      </c>
      <c r="C18" s="25">
        <f>'Art. 9º-A'!K19</f>
        <v>34713866.938779682</v>
      </c>
      <c r="D18" s="25">
        <f>'Art. 9º-A'!I19</f>
        <v>111630415.51249282</v>
      </c>
      <c r="E18" s="26">
        <f>'9496'!T18</f>
        <v>36147167.85272821</v>
      </c>
      <c r="F18" s="26">
        <f>'9496'!U18</f>
        <v>0</v>
      </c>
      <c r="G18" s="26">
        <f>'9496'!V18</f>
        <v>36147167.85272821</v>
      </c>
      <c r="H18" s="47"/>
      <c r="I18" s="47"/>
      <c r="J18" s="47"/>
      <c r="K18" s="27">
        <f>'Fluxo dív. garantidas - RRF'!J18</f>
        <v>5520297.5966666667</v>
      </c>
      <c r="L18" s="27">
        <f>'Fluxo dív. garantidas - RRF'!I18</f>
        <v>0</v>
      </c>
      <c r="M18" s="27">
        <f>'Fluxo dív. garantidas - RRF'!K18</f>
        <v>5520297.5966666667</v>
      </c>
      <c r="N18" s="69">
        <f>'Contratos fora RRF'!AN18</f>
        <v>1550053.3311640001</v>
      </c>
      <c r="O18" s="69">
        <f>'Contratos fora RRF'!AM18</f>
        <v>1129168.6931045239</v>
      </c>
      <c r="P18" s="69">
        <f>'Contratos fora RRF'!AO18</f>
        <v>2679222.0242685247</v>
      </c>
      <c r="Q18" s="65"/>
      <c r="R18" s="65"/>
      <c r="S18" s="65"/>
      <c r="T18" s="70">
        <f t="shared" si="7"/>
        <v>120134067.35427201</v>
      </c>
      <c r="U18" s="70">
        <f t="shared" si="8"/>
        <v>35843035.631884202</v>
      </c>
      <c r="V18" s="70">
        <f t="shared" si="9"/>
        <v>155977102.98615623</v>
      </c>
      <c r="X18">
        <f t="shared" si="1"/>
        <v>2023</v>
      </c>
    </row>
    <row r="19" spans="1:24" x14ac:dyDescent="0.25">
      <c r="A19" s="68">
        <v>45047</v>
      </c>
      <c r="B19" s="25">
        <f>'Art. 9º-A'!J20</f>
        <v>78357782.565099791</v>
      </c>
      <c r="C19" s="25">
        <f>'Art. 9º-A'!K20</f>
        <v>35535663.365350932</v>
      </c>
      <c r="D19" s="25">
        <f>'Art. 9º-A'!I20</f>
        <v>113893445.93045072</v>
      </c>
      <c r="E19" s="26">
        <f>'9496'!T19</f>
        <v>36404820.873290479</v>
      </c>
      <c r="F19" s="26">
        <f>'9496'!U19</f>
        <v>0</v>
      </c>
      <c r="G19" s="26">
        <f>'9496'!V19</f>
        <v>36404820.873290479</v>
      </c>
      <c r="H19" s="47"/>
      <c r="I19" s="47"/>
      <c r="J19" s="47"/>
      <c r="K19" s="27">
        <f>'Fluxo dív. garantidas - RRF'!J19</f>
        <v>18147383.365555558</v>
      </c>
      <c r="L19" s="27">
        <f>'Fluxo dív. garantidas - RRF'!I19</f>
        <v>0</v>
      </c>
      <c r="M19" s="27">
        <f>'Fluxo dív. garantidas - RRF'!K19</f>
        <v>18147383.365555558</v>
      </c>
      <c r="N19" s="69">
        <f>'Contratos fora RRF'!AN19</f>
        <v>3636541.2624931112</v>
      </c>
      <c r="O19" s="69">
        <f>'Contratos fora RRF'!AM19</f>
        <v>25164472.491202831</v>
      </c>
      <c r="P19" s="69">
        <f>'Contratos fora RRF'!AO19</f>
        <v>28801013.753695965</v>
      </c>
      <c r="Q19" s="65"/>
      <c r="R19" s="65"/>
      <c r="S19" s="65"/>
      <c r="T19" s="70">
        <f t="shared" si="7"/>
        <v>136546528.06643894</v>
      </c>
      <c r="U19" s="70">
        <f t="shared" si="8"/>
        <v>60700135.856553763</v>
      </c>
      <c r="V19" s="70">
        <f t="shared" si="9"/>
        <v>197246663.92299271</v>
      </c>
      <c r="X19">
        <f t="shared" si="1"/>
        <v>2023</v>
      </c>
    </row>
    <row r="20" spans="1:24" x14ac:dyDescent="0.25">
      <c r="A20" s="68">
        <v>45078</v>
      </c>
      <c r="B20" s="25">
        <f>'Art. 9º-A'!J21</f>
        <v>79985547.193886265</v>
      </c>
      <c r="C20" s="25">
        <f>'Art. 9º-A'!K21</f>
        <v>36449876.695096493</v>
      </c>
      <c r="D20" s="25">
        <f>'Art. 9º-A'!I21</f>
        <v>116435423.88898276</v>
      </c>
      <c r="E20" s="26">
        <f>'9496'!T20</f>
        <v>36477525.851729549</v>
      </c>
      <c r="F20" s="26">
        <f>'9496'!U20</f>
        <v>0</v>
      </c>
      <c r="G20" s="26">
        <f>'9496'!V20</f>
        <v>36477525.851729549</v>
      </c>
      <c r="H20" s="47"/>
      <c r="I20" s="47"/>
      <c r="J20" s="47"/>
      <c r="K20" s="27">
        <f>'Fluxo dív. garantidas - RRF'!J20</f>
        <v>5466734.0177777773</v>
      </c>
      <c r="L20" s="27">
        <f>'Fluxo dív. garantidas - RRF'!I20</f>
        <v>0</v>
      </c>
      <c r="M20" s="27">
        <f>'Fluxo dív. garantidas - RRF'!K20</f>
        <v>5466734.0177777773</v>
      </c>
      <c r="N20" s="69">
        <f>'Contratos fora RRF'!AN20</f>
        <v>708897.33608195803</v>
      </c>
      <c r="O20" s="69">
        <f>'Contratos fora RRF'!AM20</f>
        <v>1133445.5657098221</v>
      </c>
      <c r="P20" s="69">
        <f>'Contratos fora RRF'!AO20</f>
        <v>1842342.901791781</v>
      </c>
      <c r="Q20" s="65"/>
      <c r="R20" s="65"/>
      <c r="S20" s="65"/>
      <c r="T20" s="70">
        <f t="shared" si="7"/>
        <v>122638704.39947554</v>
      </c>
      <c r="U20" s="70">
        <f t="shared" si="8"/>
        <v>37583322.260806315</v>
      </c>
      <c r="V20" s="70">
        <f t="shared" si="9"/>
        <v>160222026.66028187</v>
      </c>
      <c r="X20">
        <f t="shared" si="1"/>
        <v>2023</v>
      </c>
    </row>
    <row r="21" spans="1:24" x14ac:dyDescent="0.25">
      <c r="A21" s="68">
        <v>45108</v>
      </c>
      <c r="B21" s="25">
        <f>'Art. 9º-A'!J22</f>
        <v>81382550.578613952</v>
      </c>
      <c r="C21" s="25">
        <f>'Art. 9º-A'!K22</f>
        <v>37266729.766723856</v>
      </c>
      <c r="D21" s="25">
        <f>'Art. 9º-A'!I22</f>
        <v>118649280.34533781</v>
      </c>
      <c r="E21" s="26">
        <f>'9496'!T21</f>
        <v>36695942.063803248</v>
      </c>
      <c r="F21" s="26">
        <f>'9496'!U21</f>
        <v>0</v>
      </c>
      <c r="G21" s="26">
        <f>'9496'!V21</f>
        <v>36695942.063803248</v>
      </c>
      <c r="H21" s="47"/>
      <c r="I21" s="47"/>
      <c r="J21" s="47"/>
      <c r="K21" s="27">
        <f>'Fluxo dív. garantidas - RRF'!J21</f>
        <v>5475930.6888888888</v>
      </c>
      <c r="L21" s="27">
        <f>'Fluxo dív. garantidas - RRF'!I21</f>
        <v>0</v>
      </c>
      <c r="M21" s="27">
        <f>'Fluxo dív. garantidas - RRF'!K21</f>
        <v>5475930.6888888888</v>
      </c>
      <c r="N21" s="69">
        <f>'Contratos fora RRF'!AN21</f>
        <v>725152.76905950904</v>
      </c>
      <c r="O21" s="69">
        <f>'Contratos fora RRF'!AM21</f>
        <v>1135574.4896412571</v>
      </c>
      <c r="P21" s="69">
        <f>'Contratos fora RRF'!AO21</f>
        <v>1860727.2587007659</v>
      </c>
      <c r="Q21" s="65"/>
      <c r="R21" s="65"/>
      <c r="S21" s="65"/>
      <c r="T21" s="70">
        <f t="shared" si="7"/>
        <v>124279576.10036559</v>
      </c>
      <c r="U21" s="70">
        <f t="shared" si="8"/>
        <v>38402304.256365113</v>
      </c>
      <c r="V21" s="70">
        <f t="shared" si="9"/>
        <v>162681880.3567307</v>
      </c>
      <c r="X21">
        <f t="shared" si="1"/>
        <v>2023</v>
      </c>
    </row>
    <row r="22" spans="1:24" x14ac:dyDescent="0.25">
      <c r="A22" s="68">
        <v>45139</v>
      </c>
      <c r="B22" s="25">
        <f>'Art. 9º-A'!J23</f>
        <v>82728249.341996998</v>
      </c>
      <c r="C22" s="25">
        <f>'Art. 9º-A'!K23</f>
        <v>38067335.216602638</v>
      </c>
      <c r="D22" s="25">
        <f>'Art. 9º-A'!I23</f>
        <v>120795584.55859964</v>
      </c>
      <c r="E22" s="26">
        <f>'9496'!T22</f>
        <v>36825574.825924918</v>
      </c>
      <c r="F22" s="26">
        <f>'9496'!U22</f>
        <v>0</v>
      </c>
      <c r="G22" s="26">
        <f>'9496'!V22</f>
        <v>36825574.825924918</v>
      </c>
      <c r="H22" s="47"/>
      <c r="I22" s="47"/>
      <c r="J22" s="47"/>
      <c r="K22" s="27">
        <f>'Fluxo dív. garantidas - RRF'!J22</f>
        <v>5415383.5022222213</v>
      </c>
      <c r="L22" s="27">
        <f>'Fluxo dív. garantidas - RRF'!I22</f>
        <v>0</v>
      </c>
      <c r="M22" s="27">
        <f>'Fluxo dív. garantidas - RRF'!K22</f>
        <v>5415383.5022222213</v>
      </c>
      <c r="N22" s="69">
        <f>'Contratos fora RRF'!AN22</f>
        <v>651595.74571994296</v>
      </c>
      <c r="O22" s="69">
        <f>'Contratos fora RRF'!AM22</f>
        <v>1137781.5011537559</v>
      </c>
      <c r="P22" s="69">
        <f>'Contratos fora RRF'!AO22</f>
        <v>1789377.2468736991</v>
      </c>
      <c r="Q22" s="65"/>
      <c r="R22" s="65"/>
      <c r="S22" s="65"/>
      <c r="T22" s="70">
        <f t="shared" si="7"/>
        <v>125620803.41586408</v>
      </c>
      <c r="U22" s="70">
        <f t="shared" si="8"/>
        <v>39205116.717756391</v>
      </c>
      <c r="V22" s="70">
        <f t="shared" si="9"/>
        <v>164825920.13362047</v>
      </c>
      <c r="X22">
        <f t="shared" si="1"/>
        <v>2023</v>
      </c>
    </row>
    <row r="23" spans="1:24" x14ac:dyDescent="0.25">
      <c r="A23" s="68">
        <v>45170</v>
      </c>
      <c r="B23" s="25">
        <f>'Art. 9º-A'!J24</f>
        <v>84060719.687418804</v>
      </c>
      <c r="C23" s="25">
        <f>'Art. 9º-A'!K24</f>
        <v>38869023.73698464</v>
      </c>
      <c r="D23" s="25">
        <f>'Art. 9º-A'!I24</f>
        <v>122929743.42440344</v>
      </c>
      <c r="E23" s="26">
        <f>'9496'!T23</f>
        <v>36974722.166186027</v>
      </c>
      <c r="F23" s="26">
        <f>'9496'!U23</f>
        <v>0</v>
      </c>
      <c r="G23" s="26">
        <f>'9496'!V23</f>
        <v>36974722.166186027</v>
      </c>
      <c r="H23" s="47"/>
      <c r="I23" s="47"/>
      <c r="J23" s="47"/>
      <c r="K23" s="27">
        <f>'Fluxo dív. garantidas - RRF'!J23</f>
        <v>20454542.914444447</v>
      </c>
      <c r="L23" s="27">
        <f>'Fluxo dív. garantidas - RRF'!I23</f>
        <v>0</v>
      </c>
      <c r="M23" s="27">
        <f>'Fluxo dív. garantidas - RRF'!K23</f>
        <v>20454542.914444447</v>
      </c>
      <c r="N23" s="69">
        <f>'Contratos fora RRF'!AN23</f>
        <v>690662.47539439204</v>
      </c>
      <c r="O23" s="69">
        <f>'Contratos fora RRF'!AM23</f>
        <v>1139887.0536005369</v>
      </c>
      <c r="P23" s="69">
        <f>'Contratos fora RRF'!AO23</f>
        <v>1830549.52899493</v>
      </c>
      <c r="Q23" s="65"/>
      <c r="R23" s="65"/>
      <c r="S23" s="65"/>
      <c r="T23" s="70">
        <f t="shared" si="7"/>
        <v>142180647.24344367</v>
      </c>
      <c r="U23" s="70">
        <f t="shared" si="8"/>
        <v>40008910.790585175</v>
      </c>
      <c r="V23" s="70">
        <f t="shared" si="9"/>
        <v>182189558.03402883</v>
      </c>
      <c r="X23">
        <f t="shared" si="1"/>
        <v>2023</v>
      </c>
    </row>
    <row r="24" spans="1:24" x14ac:dyDescent="0.25">
      <c r="A24" s="68">
        <v>45200</v>
      </c>
      <c r="B24" s="25">
        <f>'Art. 9º-A'!J25</f>
        <v>85836856.109228298</v>
      </c>
      <c r="C24" s="25">
        <f>'Art. 9º-A'!K25</f>
        <v>39884070.018565923</v>
      </c>
      <c r="D24" s="25">
        <f>'Art. 9º-A'!I25</f>
        <v>125720926.12779422</v>
      </c>
      <c r="E24" s="26">
        <f>'9496'!T24</f>
        <v>37145887.244456969</v>
      </c>
      <c r="F24" s="26">
        <f>'9496'!U24</f>
        <v>0</v>
      </c>
      <c r="G24" s="26">
        <f>'9496'!V24</f>
        <v>37145887.244456969</v>
      </c>
      <c r="H24" s="47"/>
      <c r="I24" s="47"/>
      <c r="J24" s="47"/>
      <c r="K24" s="27">
        <f>'Fluxo dív. garantidas - RRF'!J24</f>
        <v>5438866.9811111102</v>
      </c>
      <c r="L24" s="27">
        <f>'Fluxo dív. garantidas - RRF'!I24</f>
        <v>0</v>
      </c>
      <c r="M24" s="27">
        <f>'Fluxo dív. garantidas - RRF'!K24</f>
        <v>5438866.9811111102</v>
      </c>
      <c r="N24" s="69">
        <f>'Contratos fora RRF'!AN24</f>
        <v>1377490.3510887341</v>
      </c>
      <c r="O24" s="69">
        <f>'Contratos fora RRF'!AM24</f>
        <v>1142021.1247380511</v>
      </c>
      <c r="P24" s="69">
        <f>'Contratos fora RRF'!AO24</f>
        <v>2519511.475826785</v>
      </c>
      <c r="Q24" s="65"/>
      <c r="R24" s="65"/>
      <c r="S24" s="65"/>
      <c r="T24" s="70">
        <f t="shared" si="7"/>
        <v>129799100.6858851</v>
      </c>
      <c r="U24" s="70">
        <f t="shared" si="8"/>
        <v>41026091.143303975</v>
      </c>
      <c r="V24" s="70">
        <f t="shared" si="9"/>
        <v>170825191.82918906</v>
      </c>
      <c r="X24">
        <f t="shared" si="1"/>
        <v>2023</v>
      </c>
    </row>
    <row r="25" spans="1:24" x14ac:dyDescent="0.25">
      <c r="A25" s="68">
        <v>45231</v>
      </c>
      <c r="B25" s="25">
        <f>'Art. 9º-A'!J26</f>
        <v>87109969.482324883</v>
      </c>
      <c r="C25" s="25">
        <f>'Art. 9º-A'!K26</f>
        <v>40673537.003403276</v>
      </c>
      <c r="D25" s="25">
        <f>'Art. 9º-A'!I26</f>
        <v>127783506.48572816</v>
      </c>
      <c r="E25" s="26">
        <f>'9496'!T25</f>
        <v>37225156.983867012</v>
      </c>
      <c r="F25" s="26">
        <f>'9496'!U25</f>
        <v>0</v>
      </c>
      <c r="G25" s="26">
        <f>'9496'!V25</f>
        <v>37225156.983867012</v>
      </c>
      <c r="H25" s="47"/>
      <c r="I25" s="47"/>
      <c r="J25" s="47"/>
      <c r="K25" s="27">
        <f>'Fluxo dív. garantidas - RRF'!J25</f>
        <v>18112490.57</v>
      </c>
      <c r="L25" s="27">
        <f>'Fluxo dív. garantidas - RRF'!I25</f>
        <v>118387.60888889059</v>
      </c>
      <c r="M25" s="27">
        <f>'Fluxo dív. garantidas - RRF'!K25</f>
        <v>18230878.178888891</v>
      </c>
      <c r="N25" s="69">
        <f>'Contratos fora RRF'!AN25</f>
        <v>3836118.8308922737</v>
      </c>
      <c r="O25" s="69">
        <f>'Contratos fora RRF'!AM25</f>
        <v>25721198.569991428</v>
      </c>
      <c r="P25" s="69">
        <f>'Contratos fora RRF'!AO25</f>
        <v>29557317.400883764</v>
      </c>
      <c r="Q25" s="65"/>
      <c r="R25" s="65"/>
      <c r="S25" s="65"/>
      <c r="T25" s="70">
        <f t="shared" si="7"/>
        <v>146283735.86708415</v>
      </c>
      <c r="U25" s="70">
        <f t="shared" si="8"/>
        <v>66513123.182283595</v>
      </c>
      <c r="V25" s="70">
        <f t="shared" si="9"/>
        <v>212796859.04936773</v>
      </c>
      <c r="X25">
        <f t="shared" si="1"/>
        <v>2023</v>
      </c>
    </row>
    <row r="26" spans="1:24" x14ac:dyDescent="0.25">
      <c r="A26" s="68">
        <v>45261</v>
      </c>
      <c r="B26" s="25">
        <f>'Art. 9º-A'!J27</f>
        <v>88728533.2607667</v>
      </c>
      <c r="C26" s="25">
        <f>'Art. 9º-A'!K27</f>
        <v>41632173.743815646</v>
      </c>
      <c r="D26" s="25">
        <f>'Art. 9º-A'!I27</f>
        <v>130360707.00458235</v>
      </c>
      <c r="E26" s="26">
        <f>'9496'!T26</f>
        <v>37335780.221700639</v>
      </c>
      <c r="F26" s="26">
        <f>'9496'!U26</f>
        <v>0</v>
      </c>
      <c r="G26" s="26">
        <f>'9496'!V26</f>
        <v>37335780.221700639</v>
      </c>
      <c r="H26" s="47"/>
      <c r="I26" s="47"/>
      <c r="J26" s="47"/>
      <c r="K26" s="27">
        <f>'Fluxo dív. garantidas - RRF'!J26</f>
        <v>5390046.6311111106</v>
      </c>
      <c r="L26" s="27">
        <f>'Fluxo dív. garantidas - RRF'!I26</f>
        <v>0</v>
      </c>
      <c r="M26" s="27">
        <f>'Fluxo dív. garantidas - RRF'!K26</f>
        <v>5390046.6311111106</v>
      </c>
      <c r="N26" s="69">
        <f>'Contratos fora RRF'!AN26</f>
        <v>628082.58820780797</v>
      </c>
      <c r="O26" s="69">
        <f>'Contratos fora RRF'!AM26</f>
        <v>1146236.347994834</v>
      </c>
      <c r="P26" s="69">
        <f>'Contratos fora RRF'!AO26</f>
        <v>1774318.936202642</v>
      </c>
      <c r="Q26" s="65"/>
      <c r="R26" s="65"/>
      <c r="S26" s="65"/>
      <c r="T26" s="70">
        <f t="shared" si="7"/>
        <v>132082442.70178626</v>
      </c>
      <c r="U26" s="70">
        <f t="shared" si="8"/>
        <v>42778410.09181048</v>
      </c>
      <c r="V26" s="70">
        <f t="shared" si="9"/>
        <v>174860852.79359674</v>
      </c>
      <c r="X26">
        <f t="shared" si="1"/>
        <v>2023</v>
      </c>
    </row>
    <row r="27" spans="1:24" x14ac:dyDescent="0.25">
      <c r="A27" s="68">
        <v>45292</v>
      </c>
      <c r="B27" s="25">
        <f>'Art. 9º-A'!J28</f>
        <v>89959740.07078518</v>
      </c>
      <c r="C27" s="25">
        <f>'Art. 9º-A'!K28</f>
        <v>42416907.115611494</v>
      </c>
      <c r="D27" s="25">
        <f>'Art. 9º-A'!I28</f>
        <v>132376647.18639667</v>
      </c>
      <c r="E27" s="26">
        <f>'9496'!T27</f>
        <v>74826255.586165056</v>
      </c>
      <c r="F27" s="26">
        <f>'9496'!U27</f>
        <v>0</v>
      </c>
      <c r="G27" s="26">
        <f>'9496'!V27</f>
        <v>74826255.586165056</v>
      </c>
      <c r="H27" s="47"/>
      <c r="I27" s="47"/>
      <c r="J27" s="47"/>
      <c r="K27" s="27">
        <f>'Fluxo dív. garantidas - RRF'!J27</f>
        <v>6782358.8500000006</v>
      </c>
      <c r="L27" s="27">
        <f>'Fluxo dív. garantidas - RRF'!I27</f>
        <v>4073141.3744444428</v>
      </c>
      <c r="M27" s="27">
        <f>'Fluxo dív. garantidas - RRF'!K27</f>
        <v>10855500.224444443</v>
      </c>
      <c r="N27" s="69">
        <f>'Contratos fora RRF'!AN27</f>
        <v>663199.15290342306</v>
      </c>
      <c r="O27" s="69">
        <f>'Contratos fora RRF'!AM27</f>
        <v>1148396.994054642</v>
      </c>
      <c r="P27" s="69">
        <f>'Contratos fora RRF'!AO27</f>
        <v>1811596.1469580648</v>
      </c>
      <c r="Q27" s="65"/>
      <c r="R27" s="65"/>
      <c r="S27" s="65"/>
      <c r="T27" s="70">
        <f t="shared" si="7"/>
        <v>172231553.65985367</v>
      </c>
      <c r="U27" s="70">
        <f t="shared" si="8"/>
        <v>47638445.484110579</v>
      </c>
      <c r="V27" s="70">
        <f t="shared" si="9"/>
        <v>219869999.14396423</v>
      </c>
      <c r="X27">
        <f t="shared" si="1"/>
        <v>2024</v>
      </c>
    </row>
    <row r="28" spans="1:24" x14ac:dyDescent="0.25">
      <c r="A28" s="68">
        <v>45323</v>
      </c>
      <c r="B28" s="25">
        <f>'Art. 9º-A'!J29</f>
        <v>91035115.641107202</v>
      </c>
      <c r="C28" s="25">
        <f>'Art. 9º-A'!K29</f>
        <v>43134832.189791977</v>
      </c>
      <c r="D28" s="25">
        <f>'Art. 9º-A'!I29</f>
        <v>134169947.83089918</v>
      </c>
      <c r="E28" s="26">
        <f>'9496'!T28</f>
        <v>74992023.800845057</v>
      </c>
      <c r="F28" s="26">
        <f>'9496'!U28</f>
        <v>0</v>
      </c>
      <c r="G28" s="26">
        <f>'9496'!V28</f>
        <v>74992023.800845057</v>
      </c>
      <c r="H28" s="47"/>
      <c r="I28" s="47"/>
      <c r="J28" s="47"/>
      <c r="K28" s="27">
        <f>'Fluxo dív. garantidas - RRF'!J28</f>
        <v>6700094.1900000004</v>
      </c>
      <c r="L28" s="27">
        <f>'Fluxo dív. garantidas - RRF'!I28</f>
        <v>4142956.8811111106</v>
      </c>
      <c r="M28" s="27">
        <f>'Fluxo dív. garantidas - RRF'!K28</f>
        <v>10843051.071111111</v>
      </c>
      <c r="N28" s="69">
        <f>'Contratos fora RRF'!AN28</f>
        <v>656846.95543805498</v>
      </c>
      <c r="O28" s="69">
        <f>'Contratos fora RRF'!AM28</f>
        <v>1150455.398929476</v>
      </c>
      <c r="P28" s="69">
        <f>'Contratos fora RRF'!AO28</f>
        <v>1807302.3543675311</v>
      </c>
      <c r="Q28" s="65"/>
      <c r="R28" s="65"/>
      <c r="S28" s="65"/>
      <c r="T28" s="70">
        <f t="shared" si="7"/>
        <v>173384080.5873903</v>
      </c>
      <c r="U28" s="70">
        <f t="shared" si="8"/>
        <v>48428244.469832562</v>
      </c>
      <c r="V28" s="70">
        <f t="shared" si="9"/>
        <v>221812325.05722287</v>
      </c>
      <c r="X28">
        <f t="shared" si="1"/>
        <v>2024</v>
      </c>
    </row>
    <row r="29" spans="1:24" x14ac:dyDescent="0.25">
      <c r="A29" s="68">
        <v>45352</v>
      </c>
      <c r="B29" s="25">
        <f>'Art. 9º-A'!J30</f>
        <v>92164888.178425044</v>
      </c>
      <c r="C29" s="25">
        <f>'Art. 9º-A'!K30</f>
        <v>43885028.229065329</v>
      </c>
      <c r="D29" s="25">
        <f>'Art. 9º-A'!I30</f>
        <v>136049916.40749037</v>
      </c>
      <c r="E29" s="26">
        <f>'9496'!T29</f>
        <v>75258602.694361106</v>
      </c>
      <c r="F29" s="26">
        <f>'9496'!U29</f>
        <v>0</v>
      </c>
      <c r="G29" s="26">
        <f>'9496'!V29</f>
        <v>75258602.694361106</v>
      </c>
      <c r="H29" s="47"/>
      <c r="I29" s="47"/>
      <c r="J29" s="47"/>
      <c r="K29" s="27">
        <f>'Fluxo dív. garantidas - RRF'!J29</f>
        <v>21624483.02</v>
      </c>
      <c r="L29" s="27">
        <f>'Fluxo dív. garantidas - RRF'!I29</f>
        <v>14701049.088888887</v>
      </c>
      <c r="M29" s="27">
        <f>'Fluxo dív. garantidas - RRF'!K29</f>
        <v>36325532.108888887</v>
      </c>
      <c r="N29" s="69">
        <f>'Contratos fora RRF'!AN29</f>
        <v>609383.20639500592</v>
      </c>
      <c r="O29" s="69">
        <f>'Contratos fora RRF'!AM29</f>
        <v>1152558.301375563</v>
      </c>
      <c r="P29" s="69">
        <f>'Contratos fora RRF'!AO29</f>
        <v>1761941.50777057</v>
      </c>
      <c r="Q29" s="65"/>
      <c r="R29" s="65"/>
      <c r="S29" s="65"/>
      <c r="T29" s="70">
        <f t="shared" si="7"/>
        <v>189657357.09918118</v>
      </c>
      <c r="U29" s="70">
        <f t="shared" si="8"/>
        <v>59738635.61932978</v>
      </c>
      <c r="V29" s="70">
        <f t="shared" si="9"/>
        <v>249395992.71851096</v>
      </c>
      <c r="X29">
        <f t="shared" si="1"/>
        <v>2024</v>
      </c>
    </row>
    <row r="30" spans="1:24" x14ac:dyDescent="0.25">
      <c r="A30" s="68">
        <v>45383</v>
      </c>
      <c r="B30" s="25">
        <f>'Art. 9º-A'!J31</f>
        <v>93484041.69286637</v>
      </c>
      <c r="C30" s="25">
        <f>'Art. 9º-A'!K31</f>
        <v>44732529.751195982</v>
      </c>
      <c r="D30" s="25">
        <f>'Art. 9º-A'!I31</f>
        <v>138216571.44406235</v>
      </c>
      <c r="E30" s="26">
        <f>'9496'!T30</f>
        <v>75318727.108241707</v>
      </c>
      <c r="F30" s="26">
        <f>'9496'!U30</f>
        <v>0</v>
      </c>
      <c r="G30" s="26">
        <f>'9496'!V30</f>
        <v>75318727.108241707</v>
      </c>
      <c r="H30" s="47"/>
      <c r="I30" s="47"/>
      <c r="J30" s="47"/>
      <c r="K30" s="27">
        <f>'Fluxo dív. garantidas - RRF'!J30</f>
        <v>6537083.3300000001</v>
      </c>
      <c r="L30" s="27">
        <f>'Fluxo dív. garantidas - RRF'!I30</f>
        <v>4281344.0877777766</v>
      </c>
      <c r="M30" s="27">
        <f>'Fluxo dív. garantidas - RRF'!K30</f>
        <v>10818427.417777777</v>
      </c>
      <c r="N30" s="69">
        <f>'Contratos fora RRF'!AN30</f>
        <v>1242461.8533043093</v>
      </c>
      <c r="O30" s="69">
        <f>'Contratos fora RRF'!AM30</f>
        <v>1154732.9454756379</v>
      </c>
      <c r="P30" s="69">
        <f>'Contratos fora RRF'!AO30</f>
        <v>2397194.7987799468</v>
      </c>
      <c r="Q30" s="65"/>
      <c r="R30" s="65"/>
      <c r="S30" s="65"/>
      <c r="T30" s="70">
        <f t="shared" si="7"/>
        <v>176582313.98441237</v>
      </c>
      <c r="U30" s="70">
        <f t="shared" si="8"/>
        <v>50168606.784449399</v>
      </c>
      <c r="V30" s="70">
        <f t="shared" si="9"/>
        <v>226750920.76886177</v>
      </c>
      <c r="X30">
        <f t="shared" si="1"/>
        <v>2024</v>
      </c>
    </row>
    <row r="31" spans="1:24" x14ac:dyDescent="0.25">
      <c r="A31" s="68">
        <v>45413</v>
      </c>
      <c r="B31" s="25">
        <f>'Art. 9º-A'!J32</f>
        <v>94530800.629431039</v>
      </c>
      <c r="C31" s="25">
        <f>'Art. 9º-A'!K32</f>
        <v>45456690.682259232</v>
      </c>
      <c r="D31" s="25">
        <f>'Art. 9º-A'!I32</f>
        <v>139987491.31169027</v>
      </c>
      <c r="E31" s="26">
        <f>'9496'!T31</f>
        <v>75479629.590466231</v>
      </c>
      <c r="F31" s="26">
        <f>'9496'!U31</f>
        <v>0</v>
      </c>
      <c r="G31" s="26">
        <f>'9496'!V31</f>
        <v>75479629.590466231</v>
      </c>
      <c r="H31" s="47"/>
      <c r="I31" s="47"/>
      <c r="J31" s="47"/>
      <c r="K31" s="27">
        <f>'Fluxo dív. garantidas - RRF'!J31</f>
        <v>16879067.850000001</v>
      </c>
      <c r="L31" s="27">
        <f>'Fluxo dív. garantidas - RRF'!I31</f>
        <v>19468356.967777774</v>
      </c>
      <c r="M31" s="27">
        <f>'Fluxo dív. garantidas - RRF'!K31</f>
        <v>36347424.817777775</v>
      </c>
      <c r="N31" s="69">
        <f>'Contratos fora RRF'!AN31</f>
        <v>3758770.101840266</v>
      </c>
      <c r="O31" s="69">
        <f>'Contratos fora RRF'!AM31</f>
        <v>26287224.341370765</v>
      </c>
      <c r="P31" s="69">
        <f>'Contratos fora RRF'!AO31</f>
        <v>30045994.443211004</v>
      </c>
      <c r="Q31" s="65"/>
      <c r="R31" s="65"/>
      <c r="S31" s="65"/>
      <c r="T31" s="70">
        <f t="shared" si="7"/>
        <v>190648268.17173752</v>
      </c>
      <c r="U31" s="70">
        <f t="shared" si="8"/>
        <v>91212271.991407767</v>
      </c>
      <c r="V31" s="70">
        <f t="shared" si="9"/>
        <v>281860540.1631453</v>
      </c>
      <c r="X31">
        <f t="shared" si="1"/>
        <v>2024</v>
      </c>
    </row>
    <row r="32" spans="1:24" x14ac:dyDescent="0.25">
      <c r="A32" s="68">
        <v>45444</v>
      </c>
      <c r="B32" s="25">
        <f>'Art. 9º-A'!J33</f>
        <v>95927950.217470035</v>
      </c>
      <c r="C32" s="25">
        <f>'Art. 9º-A'!K33</f>
        <v>46356599.268773958</v>
      </c>
      <c r="D32" s="25">
        <f>'Art. 9º-A'!I33</f>
        <v>142284549.48624399</v>
      </c>
      <c r="E32" s="26">
        <f>'9496'!T32</f>
        <v>75726471.917163372</v>
      </c>
      <c r="F32" s="26">
        <f>'9496'!U32</f>
        <v>0</v>
      </c>
      <c r="G32" s="26">
        <f>'9496'!V32</f>
        <v>75726471.917163372</v>
      </c>
      <c r="H32" s="47"/>
      <c r="I32" s="47"/>
      <c r="J32" s="47"/>
      <c r="K32" s="27">
        <f>'Fluxo dív. garantidas - RRF'!J32</f>
        <v>6690223.96</v>
      </c>
      <c r="L32" s="27">
        <f>'Fluxo dív. garantidas - RRF'!I32</f>
        <v>4173723.9222222222</v>
      </c>
      <c r="M32" s="27">
        <f>'Fluxo dív. garantidas - RRF'!K32</f>
        <v>10863947.882222222</v>
      </c>
      <c r="N32" s="69">
        <f>'Contratos fora RRF'!AN32</f>
        <v>671942.98951777001</v>
      </c>
      <c r="O32" s="69">
        <f>'Contratos fora RRF'!AM32</f>
        <v>1159007.4861797332</v>
      </c>
      <c r="P32" s="69">
        <f>'Contratos fora RRF'!AO32</f>
        <v>1830950.4756975041</v>
      </c>
      <c r="Q32" s="65"/>
      <c r="R32" s="65"/>
      <c r="S32" s="65"/>
      <c r="T32" s="70">
        <f t="shared" si="7"/>
        <v>179016589.08415121</v>
      </c>
      <c r="U32" s="70">
        <f t="shared" si="8"/>
        <v>51689330.677175909</v>
      </c>
      <c r="V32" s="70">
        <f t="shared" si="9"/>
        <v>230705919.76132712</v>
      </c>
      <c r="X32">
        <f t="shared" si="1"/>
        <v>2024</v>
      </c>
    </row>
    <row r="33" spans="1:24" x14ac:dyDescent="0.25">
      <c r="A33" s="68">
        <v>45474</v>
      </c>
      <c r="B33" s="25">
        <f>'Art. 9º-A'!J34</f>
        <v>97005339.777317405</v>
      </c>
      <c r="C33" s="25">
        <f>'Art. 9º-A'!K34</f>
        <v>47109383.110994905</v>
      </c>
      <c r="D33" s="25">
        <f>'Art. 9º-A'!I34</f>
        <v>144114722.88831231</v>
      </c>
      <c r="E33" s="26">
        <f>'9496'!T33</f>
        <v>75868601.227690324</v>
      </c>
      <c r="F33" s="26">
        <f>'9496'!U33</f>
        <v>0</v>
      </c>
      <c r="G33" s="26">
        <f>'9496'!V33</f>
        <v>75868601.227690324</v>
      </c>
      <c r="H33" s="47"/>
      <c r="I33" s="47"/>
      <c r="J33" s="47"/>
      <c r="K33" s="27">
        <f>'Fluxo dív. garantidas - RRF'!J33</f>
        <v>5773221.6799999997</v>
      </c>
      <c r="L33" s="27">
        <f>'Fluxo dív. garantidas - RRF'!I33</f>
        <v>4892559.6155555546</v>
      </c>
      <c r="M33" s="27">
        <f>'Fluxo dív. garantidas - RRF'!K33</f>
        <v>10665781.295555554</v>
      </c>
      <c r="N33" s="69">
        <f>'Contratos fora RRF'!AN33</f>
        <v>564508.22157865297</v>
      </c>
      <c r="O33" s="69">
        <f>'Contratos fora RRF'!AM33</f>
        <v>1161241.9507216038</v>
      </c>
      <c r="P33" s="69">
        <f>'Contratos fora RRF'!AO33</f>
        <v>1725750.172300257</v>
      </c>
      <c r="Q33" s="65"/>
      <c r="R33" s="65"/>
      <c r="S33" s="65"/>
      <c r="T33" s="70">
        <f t="shared" si="7"/>
        <v>179211670.90658641</v>
      </c>
      <c r="U33" s="70">
        <f t="shared" si="8"/>
        <v>53163184.677272066</v>
      </c>
      <c r="V33" s="70">
        <f t="shared" si="9"/>
        <v>232374855.58385849</v>
      </c>
      <c r="X33">
        <f t="shared" si="1"/>
        <v>2024</v>
      </c>
    </row>
    <row r="34" spans="1:24" x14ac:dyDescent="0.25">
      <c r="A34" s="68">
        <v>45505</v>
      </c>
      <c r="B34" s="25">
        <f>'Art. 9º-A'!J35</f>
        <v>98056140.9311672</v>
      </c>
      <c r="C34" s="25">
        <f>'Art. 9º-A'!K35</f>
        <v>47855891.98525171</v>
      </c>
      <c r="D34" s="25">
        <f>'Art. 9º-A'!I35</f>
        <v>145912032.91641891</v>
      </c>
      <c r="E34" s="26">
        <f>'9496'!T34</f>
        <v>76004589.640836239</v>
      </c>
      <c r="F34" s="26">
        <f>'9496'!U34</f>
        <v>0</v>
      </c>
      <c r="G34" s="26">
        <f>'9496'!V34</f>
        <v>76004589.640836239</v>
      </c>
      <c r="H34" s="47"/>
      <c r="I34" s="47"/>
      <c r="J34" s="47"/>
      <c r="K34" s="27">
        <f>'Fluxo dív. garantidas - RRF'!J34</f>
        <v>6208612.6400000006</v>
      </c>
      <c r="L34" s="27">
        <f>'Fluxo dív. garantidas - RRF'!I34</f>
        <v>4559797.0111111104</v>
      </c>
      <c r="M34" s="27">
        <f>'Fluxo dív. garantidas - RRF'!K34</f>
        <v>10768409.651111111</v>
      </c>
      <c r="N34" s="69">
        <f>'Contratos fora RRF'!AN34</f>
        <v>618982.76675394597</v>
      </c>
      <c r="O34" s="69">
        <f>'Contratos fora RRF'!AM34</f>
        <v>1163454.938701936</v>
      </c>
      <c r="P34" s="69">
        <f>'Contratos fora RRF'!AO34</f>
        <v>1782437.705455882</v>
      </c>
      <c r="Q34" s="73"/>
      <c r="R34" s="73"/>
      <c r="S34" s="73"/>
      <c r="T34" s="70">
        <f t="shared" si="7"/>
        <v>180888325.97875735</v>
      </c>
      <c r="U34" s="70">
        <f t="shared" si="8"/>
        <v>53579143.935064755</v>
      </c>
      <c r="V34" s="70">
        <f t="shared" si="9"/>
        <v>234467469.91382211</v>
      </c>
      <c r="X34">
        <f t="shared" si="1"/>
        <v>2024</v>
      </c>
    </row>
    <row r="35" spans="1:24" x14ac:dyDescent="0.25">
      <c r="A35" s="68">
        <v>45536</v>
      </c>
      <c r="B35" s="25">
        <f>'Art. 9º-A'!J36</f>
        <v>99188429.529950321</v>
      </c>
      <c r="C35" s="25">
        <f>'Art. 9º-A'!K36</f>
        <v>48649005.548113614</v>
      </c>
      <c r="D35" s="25">
        <f>'Art. 9º-A'!I36</f>
        <v>147837435.07806394</v>
      </c>
      <c r="E35" s="26">
        <f>'9496'!T35</f>
        <v>76293390.537969247</v>
      </c>
      <c r="F35" s="26">
        <f>'9496'!U35</f>
        <v>0</v>
      </c>
      <c r="G35" s="26">
        <f>'9496'!V35</f>
        <v>76293390.537969247</v>
      </c>
      <c r="H35" s="47"/>
      <c r="I35" s="47"/>
      <c r="J35" s="47"/>
      <c r="K35" s="27">
        <f>'Fluxo dív. garantidas - RRF'!J35</f>
        <v>21331606.240000002</v>
      </c>
      <c r="L35" s="27">
        <f>'Fluxo dív. garantidas - RRF'!I35</f>
        <v>17522733.019999996</v>
      </c>
      <c r="M35" s="27">
        <f>'Fluxo dív. garantidas - RRF'!K35</f>
        <v>38854339.259999998</v>
      </c>
      <c r="N35" s="69">
        <f>'Contratos fora RRF'!AN35</f>
        <v>632155.86450499098</v>
      </c>
      <c r="O35" s="69">
        <f>'Contratos fora RRF'!AM35</f>
        <v>1165642.1170342779</v>
      </c>
      <c r="P35" s="28">
        <f>'Contratos fora RRF'!AO35</f>
        <v>1797797.981539269</v>
      </c>
      <c r="Q35" s="30"/>
      <c r="R35" s="30"/>
      <c r="S35" s="30"/>
      <c r="T35" s="70">
        <f t="shared" si="7"/>
        <v>197445582.17242455</v>
      </c>
      <c r="U35" s="70">
        <f t="shared" si="8"/>
        <v>67337380.685147882</v>
      </c>
      <c r="V35" s="70">
        <f t="shared" si="9"/>
        <v>264782962.85757244</v>
      </c>
      <c r="X35">
        <f t="shared" ref="X35:X66" si="11">YEAR(A35)</f>
        <v>2024</v>
      </c>
    </row>
    <row r="36" spans="1:24" x14ac:dyDescent="0.25">
      <c r="A36" s="68">
        <v>45566</v>
      </c>
      <c r="B36" s="25">
        <f>'Art. 9º-A'!J37</f>
        <v>100625517.43830863</v>
      </c>
      <c r="C36" s="25">
        <f>'Art. 9º-A'!K37</f>
        <v>49599457.970983058</v>
      </c>
      <c r="D36" s="25">
        <f>'Art. 9º-A'!I37</f>
        <v>150224975.40929168</v>
      </c>
      <c r="E36" s="26">
        <f>'9496'!T36</f>
        <v>76456463.431252927</v>
      </c>
      <c r="F36" s="26">
        <f>'9496'!U36</f>
        <v>0</v>
      </c>
      <c r="G36" s="26">
        <f>'9496'!V36</f>
        <v>76456463.431252927</v>
      </c>
      <c r="H36" s="47"/>
      <c r="I36" s="47"/>
      <c r="J36" s="47"/>
      <c r="K36" s="27">
        <f>'Fluxo dív. garantidas - RRF'!J36</f>
        <v>5698636.4000000004</v>
      </c>
      <c r="L36" s="27">
        <f>'Fluxo dív. garantidas - RRF'!I36</f>
        <v>7420543.7111111097</v>
      </c>
      <c r="M36" s="27">
        <f>'Fluxo dív. garantidas - RRF'!K36</f>
        <v>13119180.11111111</v>
      </c>
      <c r="N36" s="69">
        <f>'Contratos fora RRF'!AN36</f>
        <v>1068624.9463597382</v>
      </c>
      <c r="O36" s="69">
        <f>'Contratos fora RRF'!AM36</f>
        <v>1167908.0061222441</v>
      </c>
      <c r="P36" s="28">
        <f>'Contratos fora RRF'!AO36</f>
        <v>2236532.9524819818</v>
      </c>
      <c r="Q36" s="30"/>
      <c r="R36" s="30"/>
      <c r="S36" s="30"/>
      <c r="T36" s="70">
        <f t="shared" si="7"/>
        <v>183849242.21592128</v>
      </c>
      <c r="U36" s="70">
        <f t="shared" si="8"/>
        <v>58187909.688216411</v>
      </c>
      <c r="V36" s="70">
        <f t="shared" si="9"/>
        <v>242037151.9041377</v>
      </c>
      <c r="X36">
        <f t="shared" si="11"/>
        <v>2024</v>
      </c>
    </row>
    <row r="37" spans="1:24" x14ac:dyDescent="0.25">
      <c r="A37" s="68">
        <v>45597</v>
      </c>
      <c r="B37" s="25">
        <f>'Art. 9º-A'!J38</f>
        <v>101737924.01721643</v>
      </c>
      <c r="C37" s="25">
        <f>'Art. 9º-A'!K38</f>
        <v>50397740.425077304</v>
      </c>
      <c r="D37" s="25">
        <f>'Art. 9º-A'!I38</f>
        <v>152135664.44229373</v>
      </c>
      <c r="E37" s="26">
        <f>'9496'!T37</f>
        <v>76627543.209742993</v>
      </c>
      <c r="F37" s="26">
        <f>'9496'!U37</f>
        <v>0</v>
      </c>
      <c r="G37" s="26">
        <f>'9496'!V37</f>
        <v>76627543.209742993</v>
      </c>
      <c r="H37" s="47"/>
      <c r="I37" s="47"/>
      <c r="J37" s="47"/>
      <c r="K37" s="27">
        <f>'Fluxo dív. garantidas - RRF'!J37</f>
        <v>16722663.139999999</v>
      </c>
      <c r="L37" s="27">
        <f>'Fluxo dív. garantidas - RRF'!I37</f>
        <v>22195759.255555555</v>
      </c>
      <c r="M37" s="27">
        <f>'Fluxo dív. garantidas - RRF'!K37</f>
        <v>38918422.395555556</v>
      </c>
      <c r="N37" s="69">
        <f>'Contratos fora RRF'!AN37</f>
        <v>3824090.1136594978</v>
      </c>
      <c r="O37" s="69">
        <f>'Contratos fora RRF'!AM37</f>
        <v>26886898.662533991</v>
      </c>
      <c r="P37" s="28">
        <f>'Contratos fora RRF'!AO37</f>
        <v>30710988.776193433</v>
      </c>
      <c r="Q37" s="30"/>
      <c r="R37" s="30"/>
      <c r="S37" s="30"/>
      <c r="T37" s="70">
        <f t="shared" si="7"/>
        <v>198912220.48061889</v>
      </c>
      <c r="U37" s="70">
        <f t="shared" si="8"/>
        <v>99480398.343166858</v>
      </c>
      <c r="V37" s="70">
        <f t="shared" si="9"/>
        <v>298392618.82378578</v>
      </c>
      <c r="X37">
        <f t="shared" si="11"/>
        <v>2024</v>
      </c>
    </row>
    <row r="38" spans="1:24" x14ac:dyDescent="0.25">
      <c r="A38" s="68">
        <v>45627</v>
      </c>
      <c r="B38" s="25">
        <f>'Art. 9º-A'!J39</f>
        <v>103207727.7129074</v>
      </c>
      <c r="C38" s="25">
        <f>'Art. 9º-A'!K39</f>
        <v>51381095.88580808</v>
      </c>
      <c r="D38" s="25">
        <f>'Art. 9º-A'!I39</f>
        <v>154588823.59871548</v>
      </c>
      <c r="E38" s="26">
        <f>'9496'!T38</f>
        <v>76871078.198251322</v>
      </c>
      <c r="F38" s="26">
        <f>'9496'!U38</f>
        <v>0</v>
      </c>
      <c r="G38" s="26">
        <f>'9496'!V38</f>
        <v>76871078.198251322</v>
      </c>
      <c r="H38" s="47"/>
      <c r="I38" s="47"/>
      <c r="J38" s="47"/>
      <c r="K38" s="27">
        <f>'Fluxo dív. garantidas - RRF'!J38</f>
        <v>5385036.3700000001</v>
      </c>
      <c r="L38" s="27">
        <f>'Fluxo dív. garantidas - RRF'!I38</f>
        <v>7680049.3322222205</v>
      </c>
      <c r="M38" s="27">
        <f>'Fluxo dív. garantidas - RRF'!K38</f>
        <v>13065085.702222221</v>
      </c>
      <c r="N38" s="69">
        <f>'Contratos fora RRF'!AN38</f>
        <v>536272.91518625699</v>
      </c>
      <c r="O38" s="69">
        <f>'Contratos fora RRF'!AM38</f>
        <v>1172284.6132781249</v>
      </c>
      <c r="P38" s="28">
        <f>'Contratos fora RRF'!AO38</f>
        <v>1708557.528464382</v>
      </c>
      <c r="Q38" s="30"/>
      <c r="R38" s="30"/>
      <c r="S38" s="30"/>
      <c r="T38" s="70">
        <f t="shared" si="7"/>
        <v>186000115.196345</v>
      </c>
      <c r="U38" s="70">
        <f t="shared" si="8"/>
        <v>60233429.831308424</v>
      </c>
      <c r="V38" s="70">
        <f t="shared" si="9"/>
        <v>246233545.02765343</v>
      </c>
      <c r="X38">
        <f t="shared" si="11"/>
        <v>2024</v>
      </c>
    </row>
    <row r="39" spans="1:24" x14ac:dyDescent="0.25">
      <c r="A39" s="68">
        <v>45658</v>
      </c>
      <c r="B39" s="25">
        <f>'Art. 9º-A'!J40</f>
        <v>104296629.90233855</v>
      </c>
      <c r="C39" s="25">
        <f>'Art. 9º-A'!K40</f>
        <v>52182869.973822877</v>
      </c>
      <c r="D39" s="25">
        <f>'Art. 9º-A'!I40</f>
        <v>156479499.87616143</v>
      </c>
      <c r="E39" s="26">
        <f>'9496'!T39</f>
        <v>115455322.75662155</v>
      </c>
      <c r="F39" s="26">
        <f>'9496'!U39</f>
        <v>0</v>
      </c>
      <c r="G39" s="26">
        <f>'9496'!V39</f>
        <v>115455322.75662155</v>
      </c>
      <c r="H39" s="47"/>
      <c r="I39" s="47"/>
      <c r="J39" s="47"/>
      <c r="K39" s="27">
        <f>'Fluxo dív. garantidas - RRF'!J39</f>
        <v>5636136.0899999999</v>
      </c>
      <c r="L39" s="27">
        <f>'Fluxo dív. garantidas - RRF'!I39</f>
        <v>14056658.16</v>
      </c>
      <c r="M39" s="27">
        <f>'Fluxo dív. garantidas - RRF'!K39</f>
        <v>19692794.25</v>
      </c>
      <c r="N39" s="69">
        <f>'Contratos fora RRF'!AN39</f>
        <v>567950.72420800198</v>
      </c>
      <c r="O39" s="69">
        <f>'Contratos fora RRF'!AM39</f>
        <v>1174546.5792554822</v>
      </c>
      <c r="P39" s="28">
        <f>'Contratos fora RRF'!AO39</f>
        <v>1742497.3034634842</v>
      </c>
      <c r="Q39" s="30"/>
      <c r="R39" s="30"/>
      <c r="S39" s="30"/>
      <c r="T39" s="70">
        <f t="shared" si="7"/>
        <v>225956039.4731681</v>
      </c>
      <c r="U39" s="70">
        <f t="shared" si="8"/>
        <v>67414074.713078365</v>
      </c>
      <c r="V39" s="70">
        <f t="shared" si="9"/>
        <v>293370114.18624645</v>
      </c>
      <c r="X39">
        <f t="shared" si="11"/>
        <v>2025</v>
      </c>
    </row>
    <row r="40" spans="1:24" x14ac:dyDescent="0.25">
      <c r="A40" s="68">
        <v>45689</v>
      </c>
      <c r="B40" s="25">
        <f>'Art. 9º-A'!J41</f>
        <v>105264790.25397147</v>
      </c>
      <c r="C40" s="25">
        <f>'Art. 9º-A'!K41</f>
        <v>52931105.450551942</v>
      </c>
      <c r="D40" s="25">
        <f>'Art. 9º-A'!I41</f>
        <v>158195895.70452341</v>
      </c>
      <c r="E40" s="26">
        <f>'9496'!T40</f>
        <v>115770230.43541995</v>
      </c>
      <c r="F40" s="26">
        <f>'9496'!U40</f>
        <v>0</v>
      </c>
      <c r="G40" s="26">
        <f>'9496'!V40</f>
        <v>115770230.43541995</v>
      </c>
      <c r="H40" s="47"/>
      <c r="I40" s="47"/>
      <c r="J40" s="47"/>
      <c r="K40" s="27">
        <f>'Fluxo dív. garantidas - RRF'!J40</f>
        <v>5972933.8799999999</v>
      </c>
      <c r="L40" s="27">
        <f>'Fluxo dív. garantidas - RRF'!I40</f>
        <v>13844395.23</v>
      </c>
      <c r="M40" s="27">
        <f>'Fluxo dív. garantidas - RRF'!K40</f>
        <v>19817329.109999999</v>
      </c>
      <c r="N40" s="69">
        <f>'Contratos fora RRF'!AN40</f>
        <v>618475.15028244606</v>
      </c>
      <c r="O40" s="69">
        <f>'Contratos fora RRF'!AM40</f>
        <v>1176746.0148305669</v>
      </c>
      <c r="P40" s="28">
        <f>'Contratos fora RRF'!AO40</f>
        <v>1795221.1651130121</v>
      </c>
      <c r="Q40" s="30"/>
      <c r="R40" s="30"/>
      <c r="S40" s="30"/>
      <c r="T40" s="70">
        <f t="shared" si="7"/>
        <v>227626429.71967387</v>
      </c>
      <c r="U40" s="70">
        <f t="shared" si="8"/>
        <v>67952246.695382506</v>
      </c>
      <c r="V40" s="70">
        <f t="shared" si="9"/>
        <v>295578676.41505635</v>
      </c>
      <c r="X40">
        <f t="shared" si="11"/>
        <v>2025</v>
      </c>
    </row>
    <row r="41" spans="1:24" x14ac:dyDescent="0.25">
      <c r="A41" s="68">
        <v>45717</v>
      </c>
      <c r="B41" s="25">
        <f>'Art. 9º-A'!J42</f>
        <v>106263771.2524097</v>
      </c>
      <c r="C41" s="25">
        <f>'Art. 9º-A'!K42</f>
        <v>53701552.749720603</v>
      </c>
      <c r="D41" s="25">
        <f>'Art. 9º-A'!I42</f>
        <v>159965324.0021303</v>
      </c>
      <c r="E41" s="26">
        <f>'9496'!T41</f>
        <v>116079438.29044273</v>
      </c>
      <c r="F41" s="26">
        <f>'9496'!U41</f>
        <v>0</v>
      </c>
      <c r="G41" s="26">
        <f>'9496'!V41</f>
        <v>116079438.29044273</v>
      </c>
      <c r="H41" s="47"/>
      <c r="I41" s="47"/>
      <c r="J41" s="47"/>
      <c r="K41" s="27">
        <f>'Fluxo dív. garantidas - RRF'!J41</f>
        <v>19343651.260000002</v>
      </c>
      <c r="L41" s="27">
        <f>'Fluxo dív. garantidas - RRF'!I41</f>
        <v>43862435.983333334</v>
      </c>
      <c r="M41" s="27">
        <f>'Fluxo dív. garantidas - RRF'!K41</f>
        <v>63206087.24333334</v>
      </c>
      <c r="N41" s="69">
        <f>'Contratos fora RRF'!AN41</f>
        <v>518423.74811778899</v>
      </c>
      <c r="O41" s="69">
        <f>'Contratos fora RRF'!AM41</f>
        <v>1178908.8897956489</v>
      </c>
      <c r="P41" s="28">
        <f>'Contratos fora RRF'!AO41</f>
        <v>1697332.637913439</v>
      </c>
      <c r="Q41" s="30"/>
      <c r="R41" s="30"/>
      <c r="S41" s="30"/>
      <c r="T41" s="70">
        <f t="shared" si="7"/>
        <v>242205284.5509702</v>
      </c>
      <c r="U41" s="70">
        <f t="shared" si="8"/>
        <v>98742897.622849584</v>
      </c>
      <c r="V41" s="70">
        <f t="shared" si="9"/>
        <v>340948182.17381978</v>
      </c>
      <c r="X41">
        <f t="shared" si="11"/>
        <v>2025</v>
      </c>
    </row>
    <row r="42" spans="1:24" x14ac:dyDescent="0.25">
      <c r="A42" s="68">
        <v>45748</v>
      </c>
      <c r="B42" s="25">
        <f>'Art. 9º-A'!J43</f>
        <v>107497108.31305034</v>
      </c>
      <c r="C42" s="25">
        <f>'Art. 9º-A'!K43</f>
        <v>54597887.948490128</v>
      </c>
      <c r="D42" s="25">
        <f>'Art. 9º-A'!I43</f>
        <v>162094996.26154047</v>
      </c>
      <c r="E42" s="26">
        <f>'9496'!T42</f>
        <v>116277781.54207686</v>
      </c>
      <c r="F42" s="26">
        <f>'9496'!U42</f>
        <v>0</v>
      </c>
      <c r="G42" s="26">
        <f>'9496'!V42</f>
        <v>116277781.54207686</v>
      </c>
      <c r="H42" s="47"/>
      <c r="I42" s="47"/>
      <c r="J42" s="47"/>
      <c r="K42" s="27">
        <f>'Fluxo dív. garantidas - RRF'!J42</f>
        <v>5247737.8499999996</v>
      </c>
      <c r="L42" s="27">
        <f>'Fluxo dív. garantidas - RRF'!I42</f>
        <v>17124812.126666665</v>
      </c>
      <c r="M42" s="27">
        <f>'Fluxo dív. garantidas - RRF'!K42</f>
        <v>22372549.976666667</v>
      </c>
      <c r="N42" s="69">
        <f>'Contratos fora RRF'!AN42</f>
        <v>935096.45802498888</v>
      </c>
      <c r="O42" s="69">
        <f>'Contratos fora RRF'!AM42</f>
        <v>1181121.1165694201</v>
      </c>
      <c r="P42" s="28">
        <f>'Contratos fora RRF'!AO42</f>
        <v>2116217.5745944078</v>
      </c>
      <c r="Q42" s="30"/>
      <c r="R42" s="30"/>
      <c r="S42" s="30"/>
      <c r="T42" s="70">
        <f t="shared" si="7"/>
        <v>229957724.16315219</v>
      </c>
      <c r="U42" s="70">
        <f t="shared" si="8"/>
        <v>72903821.191726208</v>
      </c>
      <c r="V42" s="70">
        <f t="shared" si="9"/>
        <v>302861545.35487843</v>
      </c>
      <c r="X42">
        <f t="shared" si="11"/>
        <v>2025</v>
      </c>
    </row>
    <row r="43" spans="1:24" x14ac:dyDescent="0.25">
      <c r="A43" s="68">
        <v>45778</v>
      </c>
      <c r="B43" s="25">
        <f>'Art. 9º-A'!J44</f>
        <v>108430067.05056287</v>
      </c>
      <c r="C43" s="25">
        <f>'Art. 9º-A'!K44</f>
        <v>55349017.147867039</v>
      </c>
      <c r="D43" s="25">
        <f>'Art. 9º-A'!I44</f>
        <v>163779084.19842991</v>
      </c>
      <c r="E43" s="26">
        <f>'9496'!T43</f>
        <v>116435423.60797229</v>
      </c>
      <c r="F43" s="26">
        <f>'9496'!U43</f>
        <v>0</v>
      </c>
      <c r="G43" s="26">
        <f>'9496'!V43</f>
        <v>116435423.60797229</v>
      </c>
      <c r="H43" s="47"/>
      <c r="I43" s="47"/>
      <c r="J43" s="47"/>
      <c r="K43" s="27">
        <f>'Fluxo dív. garantidas - RRF'!J43</f>
        <v>14984362.890000001</v>
      </c>
      <c r="L43" s="27">
        <f>'Fluxo dív. garantidas - RRF'!I43</f>
        <v>45832905.75666666</v>
      </c>
      <c r="M43" s="27">
        <f>'Fluxo dív. garantidas - RRF'!K43</f>
        <v>60817268.646666661</v>
      </c>
      <c r="N43" s="69">
        <f>'Contratos fora RRF'!AN43</f>
        <v>3601207.5900041726</v>
      </c>
      <c r="O43" s="69">
        <f>'Contratos fora RRF'!AM43</f>
        <v>27490509.185541555</v>
      </c>
      <c r="P43" s="28">
        <f>'Contratos fora RRF'!AO43</f>
        <v>31091716.77554578</v>
      </c>
      <c r="Q43" s="30"/>
      <c r="R43" s="30"/>
      <c r="S43" s="30"/>
      <c r="T43" s="70">
        <f t="shared" si="7"/>
        <v>243451061.13853934</v>
      </c>
      <c r="U43" s="70">
        <f t="shared" si="8"/>
        <v>128672432.09007525</v>
      </c>
      <c r="V43" s="70">
        <f t="shared" si="9"/>
        <v>372123493.22861457</v>
      </c>
      <c r="X43">
        <f t="shared" si="11"/>
        <v>2025</v>
      </c>
    </row>
    <row r="44" spans="1:24" x14ac:dyDescent="0.25">
      <c r="A44" s="68">
        <v>45809</v>
      </c>
      <c r="B44" s="25">
        <f>'Art. 9º-A'!J45</f>
        <v>109648777.84754445</v>
      </c>
      <c r="C44" s="25">
        <f>'Art. 9º-A'!K45</f>
        <v>56253405.171507463</v>
      </c>
      <c r="D44" s="25">
        <f>'Art. 9º-A'!I45</f>
        <v>165902183.01905191</v>
      </c>
      <c r="E44" s="26">
        <f>'9496'!T44</f>
        <v>116722268.25720525</v>
      </c>
      <c r="F44" s="26">
        <f>'9496'!U44</f>
        <v>0</v>
      </c>
      <c r="G44" s="26">
        <f>'9496'!V44</f>
        <v>116722268.25720525</v>
      </c>
      <c r="H44" s="47"/>
      <c r="I44" s="47"/>
      <c r="J44" s="47"/>
      <c r="K44" s="27">
        <f>'Fluxo dív. garantidas - RRF'!J44</f>
        <v>5465675.7599999998</v>
      </c>
      <c r="L44" s="27">
        <f>'Fluxo dív. garantidas - RRF'!I44</f>
        <v>15971140.266666664</v>
      </c>
      <c r="M44" s="27">
        <f>'Fluxo dív. garantidas - RRF'!K44</f>
        <v>21436816.026666664</v>
      </c>
      <c r="N44" s="69">
        <f>'Contratos fora RRF'!AN44</f>
        <v>573823.67820443003</v>
      </c>
      <c r="O44" s="69">
        <f>'Contratos fora RRF'!AM44</f>
        <v>1185630.630058242</v>
      </c>
      <c r="P44" s="28">
        <f>'Contratos fora RRF'!AO44</f>
        <v>1759454.308262672</v>
      </c>
      <c r="Q44" s="30"/>
      <c r="R44" s="30"/>
      <c r="S44" s="30"/>
      <c r="T44" s="70">
        <f t="shared" si="7"/>
        <v>232410545.54295409</v>
      </c>
      <c r="U44" s="70">
        <f t="shared" si="8"/>
        <v>73410176.068232372</v>
      </c>
      <c r="V44" s="70">
        <f t="shared" si="9"/>
        <v>305820721.61118644</v>
      </c>
      <c r="X44">
        <f t="shared" si="11"/>
        <v>2025</v>
      </c>
    </row>
    <row r="45" spans="1:24" x14ac:dyDescent="0.25">
      <c r="A45" s="68">
        <v>45839</v>
      </c>
      <c r="B45" s="25">
        <f>'Art. 9º-A'!J46</f>
        <v>110635657.22514138</v>
      </c>
      <c r="C45" s="25">
        <f>'Art. 9º-A'!K46</f>
        <v>57046461.215413213</v>
      </c>
      <c r="D45" s="25">
        <f>'Art. 9º-A'!I46</f>
        <v>167682118.44055459</v>
      </c>
      <c r="E45" s="26">
        <f>'9496'!T45</f>
        <v>117002034.34882987</v>
      </c>
      <c r="F45" s="26">
        <f>'9496'!U45</f>
        <v>0</v>
      </c>
      <c r="G45" s="26">
        <f>'9496'!V45</f>
        <v>117002034.34882987</v>
      </c>
      <c r="H45" s="47"/>
      <c r="I45" s="47"/>
      <c r="J45" s="47"/>
      <c r="K45" s="27">
        <f>'Fluxo dív. garantidas - RRF'!J45</f>
        <v>4960620.87</v>
      </c>
      <c r="L45" s="27">
        <f>'Fluxo dív. garantidas - RRF'!I45</f>
        <v>16321547.193333331</v>
      </c>
      <c r="M45" s="27">
        <f>'Fluxo dív. garantidas - RRF'!K45</f>
        <v>21282168.063333333</v>
      </c>
      <c r="N45" s="69">
        <f>'Contratos fora RRF'!AN45</f>
        <v>514013.56908284104</v>
      </c>
      <c r="O45" s="69">
        <f>'Contratos fora RRF'!AM45</f>
        <v>1188004.619088341</v>
      </c>
      <c r="P45" s="28">
        <f>'Contratos fora RRF'!AO45</f>
        <v>1702018.188171183</v>
      </c>
      <c r="Q45" s="30"/>
      <c r="R45" s="30"/>
      <c r="S45" s="30"/>
      <c r="T45" s="70">
        <f t="shared" si="7"/>
        <v>233112326.01305407</v>
      </c>
      <c r="U45" s="70">
        <f t="shared" si="8"/>
        <v>74556013.027834892</v>
      </c>
      <c r="V45" s="70">
        <f t="shared" si="9"/>
        <v>307668339.04088897</v>
      </c>
      <c r="X45">
        <f t="shared" si="11"/>
        <v>2025</v>
      </c>
    </row>
    <row r="46" spans="1:24" x14ac:dyDescent="0.25">
      <c r="A46" s="68">
        <v>45870</v>
      </c>
      <c r="B46" s="25">
        <f>'Art. 9º-A'!J47</f>
        <v>111593417.91285513</v>
      </c>
      <c r="C46" s="25">
        <f>'Art. 9º-A'!K47</f>
        <v>57831504.974466547</v>
      </c>
      <c r="D46" s="25">
        <f>'Art. 9º-A'!I47</f>
        <v>169424922.88732168</v>
      </c>
      <c r="E46" s="26">
        <f>'9496'!T46</f>
        <v>117211751.15826717</v>
      </c>
      <c r="F46" s="26">
        <f>'9496'!U46</f>
        <v>0</v>
      </c>
      <c r="G46" s="26">
        <f>'9496'!V46</f>
        <v>117211751.15826717</v>
      </c>
      <c r="H46" s="47"/>
      <c r="I46" s="47"/>
      <c r="J46" s="47"/>
      <c r="K46" s="27">
        <f>'Fluxo dív. garantidas - RRF'!J46</f>
        <v>5189458.91</v>
      </c>
      <c r="L46" s="27">
        <f>'Fluxo dív. garantidas - RRF'!I46</f>
        <v>16183646.316666666</v>
      </c>
      <c r="M46" s="27">
        <f>'Fluxo dív. garantidas - RRF'!K46</f>
        <v>21373105.226666667</v>
      </c>
      <c r="N46" s="69">
        <f>'Contratos fora RRF'!AN46</f>
        <v>543855.13440944604</v>
      </c>
      <c r="O46" s="69">
        <f>'Contratos fora RRF'!AM46</f>
        <v>1190312.296524226</v>
      </c>
      <c r="P46" s="28">
        <f>'Contratos fora RRF'!AO46</f>
        <v>1734167.4309336729</v>
      </c>
      <c r="Q46" s="30"/>
      <c r="R46" s="30"/>
      <c r="S46" s="30"/>
      <c r="T46" s="70">
        <f t="shared" si="7"/>
        <v>234538483.11553174</v>
      </c>
      <c r="U46" s="70">
        <f t="shared" si="8"/>
        <v>75205463.587657437</v>
      </c>
      <c r="V46" s="70">
        <f t="shared" si="9"/>
        <v>309743946.70318919</v>
      </c>
      <c r="X46">
        <f t="shared" si="11"/>
        <v>2025</v>
      </c>
    </row>
    <row r="47" spans="1:24" x14ac:dyDescent="0.25">
      <c r="A47" s="68">
        <v>45901</v>
      </c>
      <c r="B47" s="25">
        <f>'Art. 9º-A'!J48</f>
        <v>112642459.86748965</v>
      </c>
      <c r="C47" s="25">
        <f>'Art. 9º-A'!K48</f>
        <v>58671089.225869164</v>
      </c>
      <c r="D47" s="25">
        <f>'Art. 9º-A'!I48</f>
        <v>171313549.09335881</v>
      </c>
      <c r="E47" s="26">
        <f>'9496'!T47</f>
        <v>117657130.29982956</v>
      </c>
      <c r="F47" s="26">
        <f>'9496'!U47</f>
        <v>0</v>
      </c>
      <c r="G47" s="26">
        <f>'9496'!V47</f>
        <v>117657130.29982956</v>
      </c>
      <c r="H47" s="47"/>
      <c r="I47" s="47"/>
      <c r="J47" s="47"/>
      <c r="K47" s="27">
        <f>'Fluxo dív. garantidas - RRF'!J47</f>
        <v>19068630.579999998</v>
      </c>
      <c r="L47" s="27">
        <f>'Fluxo dív. garantidas - RRF'!I47</f>
        <v>43277967.626666665</v>
      </c>
      <c r="M47" s="27">
        <f>'Fluxo dív. garantidas - RRF'!K47</f>
        <v>62346598.206666663</v>
      </c>
      <c r="N47" s="69">
        <f>'Contratos fora RRF'!AN47</f>
        <v>536942.30855888803</v>
      </c>
      <c r="O47" s="69">
        <f>'Contratos fora RRF'!AM47</f>
        <v>1192677.7570055251</v>
      </c>
      <c r="P47" s="28">
        <f>'Contratos fora RRF'!AO47</f>
        <v>1729620.0655644131</v>
      </c>
      <c r="Q47" s="30"/>
      <c r="R47" s="30"/>
      <c r="S47" s="30"/>
      <c r="T47" s="70">
        <f t="shared" si="7"/>
        <v>249905163.0558781</v>
      </c>
      <c r="U47" s="70">
        <f t="shared" si="8"/>
        <v>103141734.60954136</v>
      </c>
      <c r="V47" s="70">
        <f t="shared" si="9"/>
        <v>353046897.66541946</v>
      </c>
      <c r="X47">
        <f t="shared" si="11"/>
        <v>2025</v>
      </c>
    </row>
    <row r="48" spans="1:24" x14ac:dyDescent="0.25">
      <c r="A48" s="68">
        <v>45931</v>
      </c>
      <c r="B48" s="25">
        <f>'Art. 9º-A'!J49</f>
        <v>113907151.51063737</v>
      </c>
      <c r="C48" s="25">
        <f>'Art. 9º-A'!K49</f>
        <v>59631115.906198531</v>
      </c>
      <c r="D48" s="25">
        <f>'Art. 9º-A'!I49</f>
        <v>173538267.4168359</v>
      </c>
      <c r="E48" s="26">
        <f>'9496'!T48</f>
        <v>117847393.12510362</v>
      </c>
      <c r="F48" s="26">
        <f>'9496'!U48</f>
        <v>0</v>
      </c>
      <c r="G48" s="26">
        <f>'9496'!V48</f>
        <v>117847393.12510362</v>
      </c>
      <c r="H48" s="47"/>
      <c r="I48" s="47"/>
      <c r="J48" s="47"/>
      <c r="K48" s="27">
        <f>'Fluxo dív. garantidas - RRF'!J48</f>
        <v>4880090.8499999996</v>
      </c>
      <c r="L48" s="27">
        <f>'Fluxo dív. garantidas - RRF'!I48</f>
        <v>16417344.499999998</v>
      </c>
      <c r="M48" s="27">
        <f>'Fluxo dív. garantidas - RRF'!K48</f>
        <v>21297435.349999998</v>
      </c>
      <c r="N48" s="69">
        <f>'Contratos fora RRF'!AN48</f>
        <v>820980.49831343</v>
      </c>
      <c r="O48" s="69">
        <f>'Contratos fora RRF'!AM48</f>
        <v>1195097.1163822729</v>
      </c>
      <c r="P48" s="28">
        <f>'Contratos fora RRF'!AO48</f>
        <v>2016077.6146957031</v>
      </c>
      <c r="Q48" s="30"/>
      <c r="R48" s="30"/>
      <c r="S48" s="30"/>
      <c r="T48" s="70">
        <f t="shared" si="7"/>
        <v>237455615.98405442</v>
      </c>
      <c r="U48" s="70">
        <f t="shared" si="8"/>
        <v>77243557.522580802</v>
      </c>
      <c r="V48" s="70">
        <f t="shared" si="9"/>
        <v>314699173.50663519</v>
      </c>
      <c r="X48">
        <f t="shared" si="11"/>
        <v>2025</v>
      </c>
    </row>
    <row r="49" spans="1:24" x14ac:dyDescent="0.25">
      <c r="A49" s="68">
        <v>45962</v>
      </c>
      <c r="B49" s="25">
        <f>'Art. 9º-A'!J50</f>
        <v>114929907.79239161</v>
      </c>
      <c r="C49" s="25">
        <f>'Art. 9º-A'!K50</f>
        <v>60472616.41441007</v>
      </c>
      <c r="D49" s="25">
        <f>'Art. 9º-A'!I50</f>
        <v>175402524.20680168</v>
      </c>
      <c r="E49" s="26">
        <f>'9496'!T49</f>
        <v>118203107.16757245</v>
      </c>
      <c r="F49" s="26">
        <f>'9496'!U49</f>
        <v>0</v>
      </c>
      <c r="G49" s="26">
        <f>'9496'!V49</f>
        <v>118203107.16757245</v>
      </c>
      <c r="H49" s="47"/>
      <c r="I49" s="47"/>
      <c r="J49" s="47"/>
      <c r="K49" s="27">
        <f>'Fluxo dív. garantidas - RRF'!J49</f>
        <v>14683526.34</v>
      </c>
      <c r="L49" s="27">
        <f>'Fluxo dív. garantidas - RRF'!I49</f>
        <v>45258430.346666664</v>
      </c>
      <c r="M49" s="27">
        <f>'Fluxo dív. garantidas - RRF'!K49</f>
        <v>59941956.686666667</v>
      </c>
      <c r="N49" s="69">
        <f>'Contratos fora RRF'!AN49</f>
        <v>3576050.6827536072</v>
      </c>
      <c r="O49" s="69">
        <f>'Contratos fora RRF'!AM49</f>
        <v>28163893.114883967</v>
      </c>
      <c r="P49" s="28">
        <f>'Contratos fora RRF'!AO49</f>
        <v>31739943.797637552</v>
      </c>
      <c r="Q49" s="30"/>
      <c r="R49" s="30"/>
      <c r="S49" s="30"/>
      <c r="T49" s="70">
        <f t="shared" si="7"/>
        <v>251392591.98271766</v>
      </c>
      <c r="U49" s="70">
        <f t="shared" si="8"/>
        <v>133894939.87596069</v>
      </c>
      <c r="V49" s="70">
        <f t="shared" si="9"/>
        <v>385287531.85867834</v>
      </c>
      <c r="X49">
        <f t="shared" si="11"/>
        <v>2025</v>
      </c>
    </row>
    <row r="50" spans="1:24" x14ac:dyDescent="0.25">
      <c r="A50" s="68">
        <v>45992</v>
      </c>
      <c r="B50" s="25">
        <f>'Art. 9º-A'!J51</f>
        <v>116243218.84968491</v>
      </c>
      <c r="C50" s="25">
        <f>'Art. 9º-A'!K51</f>
        <v>61475340.993920639</v>
      </c>
      <c r="D50" s="25">
        <f>'Art. 9º-A'!I51</f>
        <v>177718559.84360555</v>
      </c>
      <c r="E50" s="26">
        <f>'9496'!T50</f>
        <v>118548021.00266953</v>
      </c>
      <c r="F50" s="26">
        <f>'9496'!U50</f>
        <v>0</v>
      </c>
      <c r="G50" s="26">
        <f>'9496'!V50</f>
        <v>118548021.00266953</v>
      </c>
      <c r="H50" s="47"/>
      <c r="I50" s="47"/>
      <c r="J50" s="47"/>
      <c r="K50" s="27">
        <f>'Fluxo dív. garantidas - RRF'!J50</f>
        <v>4497426.1500000004</v>
      </c>
      <c r="L50" s="27">
        <f>'Fluxo dív. garantidas - RRF'!I50</f>
        <v>16700885.51</v>
      </c>
      <c r="M50" s="27">
        <f>'Fluxo dív. garantidas - RRF'!K50</f>
        <v>21198311.66</v>
      </c>
      <c r="N50" s="69">
        <f>'Contratos fora RRF'!AN50</f>
        <v>468186.58735637699</v>
      </c>
      <c r="O50" s="69">
        <f>'Contratos fora RRF'!AM50</f>
        <v>1199807.9325651391</v>
      </c>
      <c r="P50" s="28">
        <f>'Contratos fora RRF'!AO50</f>
        <v>1667994.5199215179</v>
      </c>
      <c r="Q50" s="30"/>
      <c r="R50" s="30"/>
      <c r="S50" s="30"/>
      <c r="T50" s="70">
        <f t="shared" si="7"/>
        <v>239756852.58971083</v>
      </c>
      <c r="U50" s="70">
        <f t="shared" si="8"/>
        <v>79376034.436485782</v>
      </c>
      <c r="V50" s="70">
        <f t="shared" si="9"/>
        <v>319132887.0261966</v>
      </c>
      <c r="X50">
        <f t="shared" si="11"/>
        <v>2025</v>
      </c>
    </row>
    <row r="51" spans="1:24" x14ac:dyDescent="0.25">
      <c r="A51" s="68">
        <v>46023</v>
      </c>
      <c r="B51" s="25">
        <f>'Art. 9º-A'!J52</f>
        <v>117207399.39148556</v>
      </c>
      <c r="C51" s="25">
        <f>'Art. 9º-A'!K52</f>
        <v>62301694.028840676</v>
      </c>
      <c r="D51" s="25">
        <f>'Art. 9º-A'!I52</f>
        <v>179509093.42032623</v>
      </c>
      <c r="E51" s="26">
        <f>'9496'!T51</f>
        <v>158267875.66144094</v>
      </c>
      <c r="F51" s="26">
        <f>'9496'!U51</f>
        <v>0</v>
      </c>
      <c r="G51" s="26">
        <f>'9496'!V51</f>
        <v>158267875.66144094</v>
      </c>
      <c r="H51" s="47"/>
      <c r="I51" s="47"/>
      <c r="J51" s="47"/>
      <c r="K51" s="27">
        <f>'Fluxo dív. garantidas - RRF'!J51</f>
        <v>4827466.18</v>
      </c>
      <c r="L51" s="27">
        <f>'Fluxo dív. garantidas - RRF'!I51</f>
        <v>23601972.775555555</v>
      </c>
      <c r="M51" s="27">
        <f>'Fluxo dív. garantidas - RRF'!K51</f>
        <v>28429438.955555554</v>
      </c>
      <c r="N51" s="69">
        <f>'Contratos fora RRF'!AN51</f>
        <v>511807.15483322606</v>
      </c>
      <c r="O51" s="69">
        <f>'Contratos fora RRF'!AM51</f>
        <v>1202196.741671179</v>
      </c>
      <c r="P51" s="28">
        <f>'Contratos fora RRF'!AO51</f>
        <v>1714003.896504405</v>
      </c>
      <c r="Q51" s="30"/>
      <c r="R51" s="30"/>
      <c r="S51" s="30"/>
      <c r="T51" s="70">
        <f t="shared" si="7"/>
        <v>280814548.38775969</v>
      </c>
      <c r="U51" s="70">
        <f t="shared" si="8"/>
        <v>87105863.546067417</v>
      </c>
      <c r="V51" s="70">
        <f t="shared" si="9"/>
        <v>367920411.9338271</v>
      </c>
      <c r="X51">
        <f t="shared" si="11"/>
        <v>2026</v>
      </c>
    </row>
    <row r="52" spans="1:24" x14ac:dyDescent="0.25">
      <c r="A52" s="68">
        <v>46054</v>
      </c>
      <c r="B52" s="25">
        <f>'Art. 9º-A'!J53</f>
        <v>118079977.1900278</v>
      </c>
      <c r="C52" s="25">
        <f>'Art. 9º-A'!K53</f>
        <v>63086510.850867748</v>
      </c>
      <c r="D52" s="25">
        <f>'Art. 9º-A'!I53</f>
        <v>181166488.04089555</v>
      </c>
      <c r="E52" s="26">
        <f>'9496'!T52</f>
        <v>158783228.8234356</v>
      </c>
      <c r="F52" s="26">
        <f>'9496'!U52</f>
        <v>0</v>
      </c>
      <c r="G52" s="26">
        <f>'9496'!V52</f>
        <v>158783228.8234356</v>
      </c>
      <c r="H52" s="47"/>
      <c r="I52" s="47"/>
      <c r="J52" s="47"/>
      <c r="K52" s="27">
        <f>'Fluxo dív. garantidas - RRF'!J52</f>
        <v>5108375.7699999996</v>
      </c>
      <c r="L52" s="27">
        <f>'Fluxo dív. garantidas - RRF'!I52</f>
        <v>23466202.745555557</v>
      </c>
      <c r="M52" s="27">
        <f>'Fluxo dív. garantidas - RRF'!K52</f>
        <v>28574578.515555557</v>
      </c>
      <c r="N52" s="69">
        <f>'Contratos fora RRF'!AN52</f>
        <v>554175.05739841005</v>
      </c>
      <c r="O52" s="69">
        <f>'Contratos fora RRF'!AM52</f>
        <v>1204470.133753476</v>
      </c>
      <c r="P52" s="28">
        <f>'Contratos fora RRF'!AO52</f>
        <v>1758645.1911518849</v>
      </c>
      <c r="Q52" s="30"/>
      <c r="R52" s="30"/>
      <c r="S52" s="30"/>
      <c r="T52" s="70">
        <f t="shared" si="7"/>
        <v>282525756.8408618</v>
      </c>
      <c r="U52" s="70">
        <f t="shared" si="8"/>
        <v>87757183.730176777</v>
      </c>
      <c r="V52" s="70">
        <f t="shared" si="9"/>
        <v>370282940.5710386</v>
      </c>
      <c r="X52">
        <f t="shared" si="11"/>
        <v>2026</v>
      </c>
    </row>
    <row r="53" spans="1:24" x14ac:dyDescent="0.25">
      <c r="A53" s="68">
        <v>46082</v>
      </c>
      <c r="B53" s="25">
        <f>'Art. 9º-A'!J54</f>
        <v>118923112.17481536</v>
      </c>
      <c r="C53" s="25">
        <f>'Art. 9º-A'!K54</f>
        <v>63862494.499774486</v>
      </c>
      <c r="D53" s="25">
        <f>'Art. 9º-A'!I54</f>
        <v>182785606.67458984</v>
      </c>
      <c r="E53" s="26">
        <f>'9496'!T53</f>
        <v>159083482.66759655</v>
      </c>
      <c r="F53" s="26">
        <f>'9496'!U53</f>
        <v>0</v>
      </c>
      <c r="G53" s="26">
        <f>'9496'!V53</f>
        <v>159083482.66759655</v>
      </c>
      <c r="H53" s="47"/>
      <c r="I53" s="47"/>
      <c r="J53" s="47"/>
      <c r="K53" s="27">
        <f>'Fluxo dív. garantidas - RRF'!J53</f>
        <v>17137412.289999999</v>
      </c>
      <c r="L53" s="27">
        <f>'Fluxo dív. garantidas - RRF'!I53</f>
        <v>75427060.75888887</v>
      </c>
      <c r="M53" s="27">
        <f>'Fluxo dív. garantidas - RRF'!K53</f>
        <v>92564473.048888877</v>
      </c>
      <c r="N53" s="69">
        <f>'Contratos fora RRF'!AN53</f>
        <v>418614.98124840902</v>
      </c>
      <c r="O53" s="69">
        <f>'Contratos fora RRF'!AM53</f>
        <v>1206927.761619291</v>
      </c>
      <c r="P53" s="28">
        <f>'Contratos fora RRF'!AO53</f>
        <v>1625542.7428676998</v>
      </c>
      <c r="Q53" s="30"/>
      <c r="R53" s="30"/>
      <c r="S53" s="30"/>
      <c r="T53" s="70">
        <f t="shared" si="7"/>
        <v>295562622.11366034</v>
      </c>
      <c r="U53" s="70">
        <f t="shared" si="8"/>
        <v>140496483.02028263</v>
      </c>
      <c r="V53" s="70">
        <f t="shared" si="9"/>
        <v>436059105.13394296</v>
      </c>
      <c r="X53">
        <f t="shared" si="11"/>
        <v>2026</v>
      </c>
    </row>
    <row r="54" spans="1:24" x14ac:dyDescent="0.25">
      <c r="A54" s="68">
        <v>46113</v>
      </c>
      <c r="B54" s="25">
        <f>'Art. 9º-A'!J55</f>
        <v>119937754.65697712</v>
      </c>
      <c r="C54" s="25">
        <f>'Art. 9º-A'!K55</f>
        <v>64737937.739236921</v>
      </c>
      <c r="D54" s="25">
        <f>'Art. 9º-A'!I55</f>
        <v>184675692.39621404</v>
      </c>
      <c r="E54" s="26">
        <f>'9496'!T54</f>
        <v>159227051.23822168</v>
      </c>
      <c r="F54" s="26">
        <f>'9496'!U54</f>
        <v>0</v>
      </c>
      <c r="G54" s="26">
        <f>'9496'!V54</f>
        <v>159227051.23822168</v>
      </c>
      <c r="H54" s="47"/>
      <c r="I54" s="47"/>
      <c r="J54" s="47"/>
      <c r="K54" s="27">
        <f>'Fluxo dív. garantidas - RRF'!J54</f>
        <v>4496361.82</v>
      </c>
      <c r="L54" s="27">
        <f>'Fluxo dív. garantidas - RRF'!I54</f>
        <v>28821747.575555556</v>
      </c>
      <c r="M54" s="27">
        <f>'Fluxo dív. garantidas - RRF'!K54</f>
        <v>33318109.395555556</v>
      </c>
      <c r="N54" s="69">
        <f>'Contratos fora RRF'!AN54</f>
        <v>699171.67476230196</v>
      </c>
      <c r="O54" s="69">
        <f>'Contratos fora RRF'!AM54</f>
        <v>2048357.1650562931</v>
      </c>
      <c r="P54" s="28">
        <f>'Contratos fora RRF'!AO54</f>
        <v>2747528.839818595</v>
      </c>
      <c r="Q54" s="30"/>
      <c r="R54" s="30"/>
      <c r="S54" s="30"/>
      <c r="T54" s="70">
        <f t="shared" si="7"/>
        <v>284360339.38996112</v>
      </c>
      <c r="U54" s="70">
        <f t="shared" si="8"/>
        <v>95608042.479848772</v>
      </c>
      <c r="V54" s="70">
        <f t="shared" si="9"/>
        <v>379968381.86980987</v>
      </c>
      <c r="X54">
        <f t="shared" si="11"/>
        <v>2026</v>
      </c>
    </row>
    <row r="55" spans="1:24" x14ac:dyDescent="0.25">
      <c r="A55" s="68">
        <v>46143</v>
      </c>
      <c r="B55" s="25">
        <f>'Art. 9º-A'!J56</f>
        <v>120833485.77199212</v>
      </c>
      <c r="C55" s="25">
        <f>'Art. 9º-A'!K56</f>
        <v>65556775.164211631</v>
      </c>
      <c r="D55" s="25">
        <f>'Art. 9º-A'!I56</f>
        <v>186390260.93620375</v>
      </c>
      <c r="E55" s="26">
        <f>'9496'!T55</f>
        <v>159774537.83026049</v>
      </c>
      <c r="F55" s="26">
        <f>'9496'!U55</f>
        <v>0</v>
      </c>
      <c r="G55" s="26">
        <f>'9496'!V55</f>
        <v>159774537.83026049</v>
      </c>
      <c r="H55" s="47"/>
      <c r="I55" s="47"/>
      <c r="J55" s="47"/>
      <c r="K55" s="27">
        <f>'Fluxo dív. garantidas - RRF'!J55</f>
        <v>13259849.189999999</v>
      </c>
      <c r="L55" s="27">
        <f>'Fluxo dív. garantidas - RRF'!I55</f>
        <v>71361049.058888882</v>
      </c>
      <c r="M55" s="27">
        <f>'Fluxo dív. garantidas - RRF'!K55</f>
        <v>84620898.24888888</v>
      </c>
      <c r="N55" s="69">
        <f>'Contratos fora RRF'!AN55</f>
        <v>3317666.4121066211</v>
      </c>
      <c r="O55" s="69">
        <f>'Contratos fora RRF'!AM55</f>
        <v>28862216.733472981</v>
      </c>
      <c r="P55" s="28">
        <f>'Contratos fora RRF'!AO55</f>
        <v>32179883.145579662</v>
      </c>
      <c r="Q55" s="30"/>
      <c r="R55" s="30"/>
      <c r="S55" s="30"/>
      <c r="T55" s="70">
        <f t="shared" si="7"/>
        <v>297185539.20435923</v>
      </c>
      <c r="U55" s="70">
        <f t="shared" si="8"/>
        <v>165780040.95657349</v>
      </c>
      <c r="V55" s="70">
        <f t="shared" si="9"/>
        <v>462965580.16093272</v>
      </c>
      <c r="X55">
        <f t="shared" si="11"/>
        <v>2026</v>
      </c>
    </row>
    <row r="56" spans="1:24" x14ac:dyDescent="0.25">
      <c r="A56" s="68">
        <v>46174</v>
      </c>
      <c r="B56" s="25">
        <f>'Art. 9º-A'!J57</f>
        <v>121880045.15937951</v>
      </c>
      <c r="C56" s="25">
        <f>'Art. 9º-A'!K57</f>
        <v>66465188.464272588</v>
      </c>
      <c r="D56" s="25">
        <f>'Art. 9º-A'!I57</f>
        <v>188345233.6236521</v>
      </c>
      <c r="E56" s="26">
        <f>'9496'!T56</f>
        <v>160047542.26436442</v>
      </c>
      <c r="F56" s="26">
        <f>'9496'!U56</f>
        <v>0</v>
      </c>
      <c r="G56" s="26">
        <f>'9496'!V56</f>
        <v>160047542.26436442</v>
      </c>
      <c r="H56" s="47"/>
      <c r="I56" s="47"/>
      <c r="J56" s="47"/>
      <c r="K56" s="27">
        <f>'Fluxo dív. garantidas - RRF'!J56</f>
        <v>4450425.25</v>
      </c>
      <c r="L56" s="27">
        <f>'Fluxo dív. garantidas - RRF'!I56</f>
        <v>27502798.949999999</v>
      </c>
      <c r="M56" s="27">
        <f>'Fluxo dív. garantidas - RRF'!K56</f>
        <v>31953224.199999999</v>
      </c>
      <c r="N56" s="69">
        <f>'Contratos fora RRF'!AN56</f>
        <v>479928.92174667603</v>
      </c>
      <c r="O56" s="69">
        <f>'Contratos fora RRF'!AM56</f>
        <v>1214184.5722558638</v>
      </c>
      <c r="P56" s="28">
        <f>'Contratos fora RRF'!AO56</f>
        <v>1694113.4940025411</v>
      </c>
      <c r="Q56" s="30"/>
      <c r="R56" s="30"/>
      <c r="S56" s="30"/>
      <c r="T56" s="70">
        <f t="shared" si="7"/>
        <v>286857941.59549063</v>
      </c>
      <c r="U56" s="70">
        <f t="shared" si="8"/>
        <v>95182171.986528456</v>
      </c>
      <c r="V56" s="70">
        <f t="shared" si="9"/>
        <v>382040113.58201909</v>
      </c>
      <c r="X56">
        <f t="shared" si="11"/>
        <v>2026</v>
      </c>
    </row>
    <row r="57" spans="1:24" x14ac:dyDescent="0.25">
      <c r="A57" s="68">
        <v>46204</v>
      </c>
      <c r="B57" s="25">
        <f>'Art. 9º-A'!J58</f>
        <v>122707287.06048292</v>
      </c>
      <c r="C57" s="25">
        <f>'Art. 9º-A'!K58</f>
        <v>67261631.573560923</v>
      </c>
      <c r="D57" s="25">
        <f>'Art. 9º-A'!I58</f>
        <v>189968918.63404384</v>
      </c>
      <c r="E57" s="26">
        <f>'9496'!T57</f>
        <v>160347828.17053574</v>
      </c>
      <c r="F57" s="26">
        <f>'9496'!U57</f>
        <v>0</v>
      </c>
      <c r="G57" s="26">
        <f>'9496'!V57</f>
        <v>160347828.17053574</v>
      </c>
      <c r="H57" s="47"/>
      <c r="I57" s="47"/>
      <c r="J57" s="47"/>
      <c r="K57" s="27">
        <f>'Fluxo dív. garantidas - RRF'!J57</f>
        <v>4247647.41</v>
      </c>
      <c r="L57" s="27">
        <f>'Fluxo dív. garantidas - RRF'!I57</f>
        <v>27638414.336666662</v>
      </c>
      <c r="M57" s="27">
        <f>'Fluxo dív. garantidas - RRF'!K57</f>
        <v>31886061.746666662</v>
      </c>
      <c r="N57" s="69">
        <f>'Contratos fora RRF'!AN57</f>
        <v>459218.36428961501</v>
      </c>
      <c r="O57" s="69">
        <f>'Contratos fora RRF'!AM57</f>
        <v>1216762.8287755172</v>
      </c>
      <c r="P57" s="28">
        <f>'Contratos fora RRF'!AO57</f>
        <v>1675981.1930651329</v>
      </c>
      <c r="Q57" s="30"/>
      <c r="R57" s="30"/>
      <c r="S57" s="30"/>
      <c r="T57" s="70">
        <f t="shared" si="7"/>
        <v>287761981.00530833</v>
      </c>
      <c r="U57" s="70">
        <f t="shared" si="8"/>
        <v>96116808.739003107</v>
      </c>
      <c r="V57" s="70">
        <f t="shared" si="9"/>
        <v>383878789.74431145</v>
      </c>
      <c r="X57">
        <f t="shared" si="11"/>
        <v>2026</v>
      </c>
    </row>
    <row r="58" spans="1:24" x14ac:dyDescent="0.25">
      <c r="A58" s="68">
        <v>46235</v>
      </c>
      <c r="B58" s="25">
        <f>'Art. 9º-A'!J59</f>
        <v>123567602.60215157</v>
      </c>
      <c r="C58" s="25">
        <f>'Art. 9º-A'!K59</f>
        <v>68083387.344316244</v>
      </c>
      <c r="D58" s="25">
        <f>'Art. 9º-A'!I59</f>
        <v>191650989.94646782</v>
      </c>
      <c r="E58" s="26">
        <f>'9496'!T58</f>
        <v>160759073.93490207</v>
      </c>
      <c r="F58" s="26">
        <f>'9496'!U58</f>
        <v>0</v>
      </c>
      <c r="G58" s="26">
        <f>'9496'!V58</f>
        <v>160759073.93490207</v>
      </c>
      <c r="H58" s="47"/>
      <c r="I58" s="47"/>
      <c r="J58" s="47"/>
      <c r="K58" s="27">
        <f>'Fluxo dív. garantidas - RRF'!J58</f>
        <v>4550439.1500000004</v>
      </c>
      <c r="L58" s="27">
        <f>'Fluxo dív. garantidas - RRF'!I58</f>
        <v>27493097.645555556</v>
      </c>
      <c r="M58" s="27">
        <f>'Fluxo dív. garantidas - RRF'!K58</f>
        <v>32043536.795555558</v>
      </c>
      <c r="N58" s="69">
        <f>'Contratos fora RRF'!AN58</f>
        <v>498132.60191748699</v>
      </c>
      <c r="O58" s="69">
        <f>'Contratos fora RRF'!AM58</f>
        <v>1219270.092087867</v>
      </c>
      <c r="P58" s="28">
        <f>'Contratos fora RRF'!AO58</f>
        <v>1717402.6940053538</v>
      </c>
      <c r="Q58" s="30"/>
      <c r="R58" s="30"/>
      <c r="S58" s="30"/>
      <c r="T58" s="70">
        <f t="shared" si="7"/>
        <v>289375248.28897113</v>
      </c>
      <c r="U58" s="70">
        <f t="shared" si="8"/>
        <v>96795755.081959665</v>
      </c>
      <c r="V58" s="70">
        <f t="shared" si="9"/>
        <v>386171003.37093079</v>
      </c>
      <c r="X58">
        <f t="shared" si="11"/>
        <v>2026</v>
      </c>
    </row>
    <row r="59" spans="1:24" x14ac:dyDescent="0.25">
      <c r="A59" s="68">
        <v>46266</v>
      </c>
      <c r="B59" s="25">
        <f>'Art. 9º-A'!J60</f>
        <v>124495913.298011</v>
      </c>
      <c r="C59" s="25">
        <f>'Art. 9º-A'!K60</f>
        <v>68950152.411910743</v>
      </c>
      <c r="D59" s="25">
        <f>'Art. 9º-A'!I60</f>
        <v>193446065.70992175</v>
      </c>
      <c r="E59" s="26">
        <f>'9496'!T59</f>
        <v>161329408.82258245</v>
      </c>
      <c r="F59" s="26">
        <f>'9496'!U59</f>
        <v>0</v>
      </c>
      <c r="G59" s="26">
        <f>'9496'!V59</f>
        <v>161329408.82258245</v>
      </c>
      <c r="H59" s="47"/>
      <c r="I59" s="47"/>
      <c r="J59" s="47"/>
      <c r="K59" s="27">
        <f>'Fluxo dív. garantidas - RRF'!J59</f>
        <v>16749376.380000001</v>
      </c>
      <c r="L59" s="27">
        <f>'Fluxo dív. garantidas - RRF'!I59</f>
        <v>74659513.397777781</v>
      </c>
      <c r="M59" s="27">
        <f>'Fluxo dív. garantidas - RRF'!K59</f>
        <v>91408889.777777776</v>
      </c>
      <c r="N59" s="69">
        <f>'Contratos fora RRF'!AN59</f>
        <v>431564.05739558197</v>
      </c>
      <c r="O59" s="69">
        <f>'Contratos fora RRF'!AM59</f>
        <v>1221789.32767319</v>
      </c>
      <c r="P59" s="28">
        <f>'Contratos fora RRF'!AO59</f>
        <v>1653353.3850687719</v>
      </c>
      <c r="Q59" s="30"/>
      <c r="R59" s="30"/>
      <c r="S59" s="30"/>
      <c r="T59" s="70">
        <f t="shared" si="7"/>
        <v>303006262.557989</v>
      </c>
      <c r="U59" s="70">
        <f t="shared" si="8"/>
        <v>144831455.13736171</v>
      </c>
      <c r="V59" s="70">
        <f t="shared" si="9"/>
        <v>447837717.69535071</v>
      </c>
      <c r="X59">
        <f t="shared" si="11"/>
        <v>2026</v>
      </c>
    </row>
    <row r="60" spans="1:24" x14ac:dyDescent="0.25">
      <c r="A60" s="68">
        <v>46296</v>
      </c>
      <c r="B60" s="25">
        <f>'Art. 9º-A'!J61</f>
        <v>125606709.48702268</v>
      </c>
      <c r="C60" s="25">
        <f>'Art. 9º-A'!K61</f>
        <v>69926326.424940333</v>
      </c>
      <c r="D60" s="25">
        <f>'Art. 9º-A'!I61</f>
        <v>195533035.91196302</v>
      </c>
      <c r="E60" s="26">
        <f>'9496'!T60</f>
        <v>161590293.89639103</v>
      </c>
      <c r="F60" s="26">
        <f>'9496'!U60</f>
        <v>0</v>
      </c>
      <c r="G60" s="26">
        <f>'9496'!V60</f>
        <v>161590293.89639103</v>
      </c>
      <c r="H60" s="47"/>
      <c r="I60" s="47"/>
      <c r="J60" s="47"/>
      <c r="K60" s="27">
        <f>'Fluxo dív. garantidas - RRF'!J60</f>
        <v>4076265.69</v>
      </c>
      <c r="L60" s="27">
        <f>'Fluxo dív. garantidas - RRF'!I60</f>
        <v>27802444.550000001</v>
      </c>
      <c r="M60" s="27">
        <f>'Fluxo dív. garantidas - RRF'!K60</f>
        <v>31878710.240000002</v>
      </c>
      <c r="N60" s="69">
        <f>'Contratos fora RRF'!AN60</f>
        <v>656436.61607983895</v>
      </c>
      <c r="O60" s="69">
        <f>'Contratos fora RRF'!AM60</f>
        <v>2067538.3040569022</v>
      </c>
      <c r="P60" s="28">
        <f>'Contratos fora RRF'!AO60</f>
        <v>2723974.9201367409</v>
      </c>
      <c r="Q60" s="30"/>
      <c r="R60" s="30"/>
      <c r="S60" s="30"/>
      <c r="T60" s="70">
        <f t="shared" si="7"/>
        <v>291929705.6894936</v>
      </c>
      <c r="U60" s="70">
        <f t="shared" si="8"/>
        <v>99796309.278997242</v>
      </c>
      <c r="V60" s="70">
        <f t="shared" si="9"/>
        <v>391726014.96849084</v>
      </c>
      <c r="X60">
        <f t="shared" si="11"/>
        <v>2026</v>
      </c>
    </row>
    <row r="61" spans="1:24" x14ac:dyDescent="0.25">
      <c r="A61" s="68">
        <v>46327</v>
      </c>
      <c r="B61" s="25">
        <f>'Art. 9º-A'!J62</f>
        <v>126469976.72449468</v>
      </c>
      <c r="C61" s="25">
        <f>'Art. 9º-A'!K62</f>
        <v>70772937.366820499</v>
      </c>
      <c r="D61" s="25">
        <f>'Art. 9º-A'!I62</f>
        <v>197242914.09131518</v>
      </c>
      <c r="E61" s="26">
        <f>'9496'!T61</f>
        <v>161992530.02524549</v>
      </c>
      <c r="F61" s="26">
        <f>'9496'!U61</f>
        <v>0</v>
      </c>
      <c r="G61" s="26">
        <f>'9496'!V61</f>
        <v>161992530.02524549</v>
      </c>
      <c r="H61" s="47"/>
      <c r="I61" s="47"/>
      <c r="J61" s="47"/>
      <c r="K61" s="27">
        <f>'Fluxo dív. garantidas - RRF'!J61</f>
        <v>12845888.49</v>
      </c>
      <c r="L61" s="27">
        <f>'Fluxo dív. garantidas - RRF'!I61</f>
        <v>70572135.87444444</v>
      </c>
      <c r="M61" s="27">
        <f>'Fluxo dív. garantidas - RRF'!K61</f>
        <v>83418024.364444435</v>
      </c>
      <c r="N61" s="69">
        <f>'Contratos fora RRF'!AN61</f>
        <v>3212729.8851063638</v>
      </c>
      <c r="O61" s="69">
        <f>'Contratos fora RRF'!AM61</f>
        <v>29626417.437404972</v>
      </c>
      <c r="P61" s="28">
        <f>'Contratos fora RRF'!AO61</f>
        <v>32839147.322511397</v>
      </c>
      <c r="Q61" s="30"/>
      <c r="R61" s="30"/>
      <c r="S61" s="30"/>
      <c r="T61" s="70">
        <f t="shared" si="7"/>
        <v>304521125.12484658</v>
      </c>
      <c r="U61" s="70">
        <f t="shared" si="8"/>
        <v>170971490.67866993</v>
      </c>
      <c r="V61" s="70">
        <f t="shared" si="9"/>
        <v>475492615.80351651</v>
      </c>
      <c r="X61">
        <f t="shared" si="11"/>
        <v>2026</v>
      </c>
    </row>
    <row r="62" spans="1:24" x14ac:dyDescent="0.25">
      <c r="A62" s="68">
        <v>46357</v>
      </c>
      <c r="B62" s="25">
        <f>'Art. 9º-A'!J63</f>
        <v>127548717.17046621</v>
      </c>
      <c r="C62" s="25">
        <f>'Art. 9º-A'!K63</f>
        <v>71748360.666774273</v>
      </c>
      <c r="D62" s="25">
        <f>'Art. 9º-A'!I63</f>
        <v>199297077.83724049</v>
      </c>
      <c r="E62" s="26">
        <f>'9496'!T62</f>
        <v>162338675.09901878</v>
      </c>
      <c r="F62" s="26">
        <f>'9496'!U62</f>
        <v>0</v>
      </c>
      <c r="G62" s="26">
        <f>'9496'!V62</f>
        <v>162338675.09901878</v>
      </c>
      <c r="H62" s="47"/>
      <c r="I62" s="47"/>
      <c r="J62" s="47"/>
      <c r="K62" s="27">
        <f>'Fluxo dív. garantidas - RRF'!J62</f>
        <v>3857468.9299999997</v>
      </c>
      <c r="L62" s="27">
        <f>'Fluxo dív. garantidas - RRF'!I62</f>
        <v>27970545.65666667</v>
      </c>
      <c r="M62" s="27">
        <f>'Fluxo dív. garantidas - RRF'!K62</f>
        <v>31828014.58666667</v>
      </c>
      <c r="N62" s="69">
        <f>'Contratos fora RRF'!AN62</f>
        <v>414042.33680224797</v>
      </c>
      <c r="O62" s="69">
        <f>'Contratos fora RRF'!AM62</f>
        <v>1229459.8374453988</v>
      </c>
      <c r="P62" s="28">
        <f>'Contratos fora RRF'!AO62</f>
        <v>1643502.1742476469</v>
      </c>
      <c r="Q62" s="30"/>
      <c r="R62" s="30"/>
      <c r="S62" s="30"/>
      <c r="T62" s="70">
        <f t="shared" si="7"/>
        <v>294158903.53628725</v>
      </c>
      <c r="U62" s="70">
        <f t="shared" si="8"/>
        <v>100948366.16088635</v>
      </c>
      <c r="V62" s="70">
        <f t="shared" si="9"/>
        <v>395107269.6971736</v>
      </c>
      <c r="X62">
        <f t="shared" si="11"/>
        <v>2026</v>
      </c>
    </row>
    <row r="63" spans="1:24" x14ac:dyDescent="0.25">
      <c r="A63" s="68">
        <v>46388</v>
      </c>
      <c r="B63" s="25">
        <f>'Art. 9º-A'!J64</f>
        <v>128379038.94574153</v>
      </c>
      <c r="C63" s="25">
        <f>'Art. 9º-A'!K64</f>
        <v>72592263.81979242</v>
      </c>
      <c r="D63" s="25">
        <f>'Art. 9º-A'!I64</f>
        <v>200971302.76553395</v>
      </c>
      <c r="E63" s="26">
        <f>'9496'!T63</f>
        <v>203287067.77374163</v>
      </c>
      <c r="F63" s="26">
        <f>'9496'!U63</f>
        <v>0</v>
      </c>
      <c r="G63" s="26">
        <f>'9496'!V63</f>
        <v>203287067.77374163</v>
      </c>
      <c r="H63" s="47"/>
      <c r="I63" s="47"/>
      <c r="J63" s="47"/>
      <c r="K63" s="27">
        <f>'Fluxo dív. garantidas - RRF'!J63</f>
        <v>4036864.0100000002</v>
      </c>
      <c r="L63" s="27">
        <f>'Fluxo dív. garantidas - RRF'!I63</f>
        <v>35876609.406666674</v>
      </c>
      <c r="M63" s="27">
        <f>'Fluxo dív. garantidas - RRF'!K63</f>
        <v>39913473.416666672</v>
      </c>
      <c r="N63" s="69">
        <f>'Contratos fora RRF'!AN63</f>
        <v>435827.850103923</v>
      </c>
      <c r="O63" s="69">
        <f>'Contratos fora RRF'!AM63</f>
        <v>1232000.556292088</v>
      </c>
      <c r="P63" s="28">
        <f>'Contratos fora RRF'!AO63</f>
        <v>1667828.4063960111</v>
      </c>
      <c r="Q63" s="30"/>
      <c r="R63" s="30"/>
      <c r="S63" s="30"/>
      <c r="T63" s="70">
        <f t="shared" si="7"/>
        <v>336138798.57958704</v>
      </c>
      <c r="U63" s="70">
        <f t="shared" si="8"/>
        <v>109700873.78275117</v>
      </c>
      <c r="V63" s="70">
        <f t="shared" si="9"/>
        <v>445839672.36233819</v>
      </c>
      <c r="X63">
        <f t="shared" si="11"/>
        <v>2027</v>
      </c>
    </row>
    <row r="64" spans="1:24" x14ac:dyDescent="0.25">
      <c r="A64" s="68">
        <v>46419</v>
      </c>
      <c r="B64" s="25">
        <f>'Art. 9º-A'!J65</f>
        <v>129116656.02334285</v>
      </c>
      <c r="C64" s="25">
        <f>'Art. 9º-A'!K65</f>
        <v>73391046.364005327</v>
      </c>
      <c r="D64" s="25">
        <f>'Art. 9º-A'!I65</f>
        <v>202507702.38734818</v>
      </c>
      <c r="E64" s="26">
        <f>'9496'!T64</f>
        <v>203949012.80037436</v>
      </c>
      <c r="F64" s="26">
        <f>'9496'!U64</f>
        <v>0</v>
      </c>
      <c r="G64" s="26">
        <f>'9496'!V64</f>
        <v>203949012.80037436</v>
      </c>
      <c r="H64" s="47"/>
      <c r="I64" s="47"/>
      <c r="J64" s="47"/>
      <c r="K64" s="27">
        <f>'Fluxo dív. garantidas - RRF'!J64</f>
        <v>3976749.63</v>
      </c>
      <c r="L64" s="27">
        <f>'Fluxo dív. garantidas - RRF'!I64</f>
        <v>35932141.88666667</v>
      </c>
      <c r="M64" s="27">
        <f>'Fluxo dív. garantidas - RRF'!K64</f>
        <v>39908891.516666673</v>
      </c>
      <c r="N64" s="69">
        <f>'Contratos fora RRF'!AN64</f>
        <v>428830.91699078702</v>
      </c>
      <c r="O64" s="69">
        <f>'Contratos fora RRF'!AM64</f>
        <v>1234456.195299763</v>
      </c>
      <c r="P64" s="28">
        <f>'Contratos fora RRF'!AO64</f>
        <v>1663287.112290551</v>
      </c>
      <c r="Q64" s="30"/>
      <c r="R64" s="30"/>
      <c r="S64" s="30"/>
      <c r="T64" s="70">
        <f t="shared" si="7"/>
        <v>337471249.37070805</v>
      </c>
      <c r="U64" s="70">
        <f t="shared" si="8"/>
        <v>110557644.44597176</v>
      </c>
      <c r="V64" s="70">
        <f t="shared" si="9"/>
        <v>448028893.81667984</v>
      </c>
      <c r="X64">
        <f t="shared" si="11"/>
        <v>2027</v>
      </c>
    </row>
    <row r="65" spans="1:24" x14ac:dyDescent="0.25">
      <c r="A65" s="68">
        <v>46447</v>
      </c>
      <c r="B65" s="25">
        <f>'Art. 9º-A'!J66</f>
        <v>129785825.66382799</v>
      </c>
      <c r="C65" s="25">
        <f>'Art. 9º-A'!K66</f>
        <v>74157819.514910996</v>
      </c>
      <c r="D65" s="25">
        <f>'Art. 9º-A'!I66</f>
        <v>203943645.17873898</v>
      </c>
      <c r="E65" s="26">
        <f>'9496'!T65</f>
        <v>204228546.61871812</v>
      </c>
      <c r="F65" s="26">
        <f>'9496'!U65</f>
        <v>0</v>
      </c>
      <c r="G65" s="26">
        <f>'9496'!V65</f>
        <v>204228546.61871812</v>
      </c>
      <c r="H65" s="47"/>
      <c r="I65" s="47"/>
      <c r="J65" s="47"/>
      <c r="K65" s="27">
        <f>'Fluxo dív. garantidas - RRF'!J65</f>
        <v>15354779.740000002</v>
      </c>
      <c r="L65" s="27">
        <f>'Fluxo dív. garantidas - RRF'!I65</f>
        <v>98947299.532222211</v>
      </c>
      <c r="M65" s="27">
        <f>'Fluxo dív. garantidas - RRF'!K65</f>
        <v>114302079.27222222</v>
      </c>
      <c r="N65" s="69">
        <f>'Contratos fora RRF'!AN65</f>
        <v>382271.2154862649</v>
      </c>
      <c r="O65" s="69">
        <f>'Contratos fora RRF'!AM65</f>
        <v>1237124.9004129921</v>
      </c>
      <c r="P65" s="28">
        <f>'Contratos fora RRF'!AO65</f>
        <v>1619396.1158992569</v>
      </c>
      <c r="Q65" s="30"/>
      <c r="R65" s="30"/>
      <c r="S65" s="30"/>
      <c r="T65" s="70">
        <f t="shared" si="7"/>
        <v>349751423.2380324</v>
      </c>
      <c r="U65" s="70">
        <f t="shared" si="8"/>
        <v>174342243.94754618</v>
      </c>
      <c r="V65" s="70">
        <f t="shared" si="9"/>
        <v>524093667.18557858</v>
      </c>
      <c r="X65">
        <f t="shared" si="11"/>
        <v>2027</v>
      </c>
    </row>
    <row r="66" spans="1:24" x14ac:dyDescent="0.25">
      <c r="A66" s="68">
        <v>46478</v>
      </c>
      <c r="B66" s="25">
        <f>'Art. 9º-A'!J67</f>
        <v>130583302.94285482</v>
      </c>
      <c r="C66" s="25">
        <f>'Art. 9º-A'!K67</f>
        <v>75005054.745020688</v>
      </c>
      <c r="D66" s="25">
        <f>'Art. 9º-A'!I67</f>
        <v>205588357.68787551</v>
      </c>
      <c r="E66" s="26">
        <f>'9496'!T66</f>
        <v>204464191.53119478</v>
      </c>
      <c r="F66" s="26">
        <f>'9496'!U66</f>
        <v>0</v>
      </c>
      <c r="G66" s="26">
        <f>'9496'!V66</f>
        <v>204464191.53119478</v>
      </c>
      <c r="H66" s="47"/>
      <c r="I66" s="47"/>
      <c r="J66" s="47"/>
      <c r="K66" s="27">
        <f>'Fluxo dív. garantidas - RRF'!J66</f>
        <v>3860606.3600000003</v>
      </c>
      <c r="L66" s="27">
        <f>'Fluxo dív. garantidas - RRF'!I66</f>
        <v>29756037.745555557</v>
      </c>
      <c r="M66" s="27">
        <f>'Fluxo dív. garantidas - RRF'!K66</f>
        <v>33616644.105555557</v>
      </c>
      <c r="N66" s="69">
        <f>'Contratos fora RRF'!AN66</f>
        <v>627182.01431034401</v>
      </c>
      <c r="O66" s="69">
        <f>'Contratos fora RRF'!AM66</f>
        <v>2087214.7834246031</v>
      </c>
      <c r="P66" s="28">
        <f>'Contratos fora RRF'!AO66</f>
        <v>2714396.7977349469</v>
      </c>
      <c r="Q66" s="30"/>
      <c r="R66" s="30"/>
      <c r="S66" s="30"/>
      <c r="T66" s="70">
        <f t="shared" si="7"/>
        <v>339535282.84835994</v>
      </c>
      <c r="U66" s="70">
        <f t="shared" si="8"/>
        <v>106848307.27400085</v>
      </c>
      <c r="V66" s="70">
        <f t="shared" si="9"/>
        <v>446383590.12236083</v>
      </c>
      <c r="X66">
        <f t="shared" si="11"/>
        <v>2027</v>
      </c>
    </row>
    <row r="67" spans="1:24" x14ac:dyDescent="0.25">
      <c r="A67" s="68">
        <v>46508</v>
      </c>
      <c r="B67" s="25">
        <f>'Art. 9º-A'!J68</f>
        <v>131304796.22489335</v>
      </c>
      <c r="C67" s="25">
        <f>'Art. 9º-A'!K68</f>
        <v>75816026.256393358</v>
      </c>
      <c r="D67" s="25">
        <f>'Art. 9º-A'!I68</f>
        <v>207120822.4812867</v>
      </c>
      <c r="E67" s="26">
        <f>'9496'!T67</f>
        <v>205167221.59138161</v>
      </c>
      <c r="F67" s="26">
        <f>'9496'!U67</f>
        <v>0</v>
      </c>
      <c r="G67" s="26">
        <f>'9496'!V67</f>
        <v>205167221.59138161</v>
      </c>
      <c r="H67" s="47"/>
      <c r="I67" s="47"/>
      <c r="J67" s="47"/>
      <c r="K67" s="27">
        <f>'Fluxo dív. garantidas - RRF'!J67</f>
        <v>11888344.540000001</v>
      </c>
      <c r="L67" s="27">
        <f>'Fluxo dív. garantidas - RRF'!I67</f>
        <v>86034762.343333319</v>
      </c>
      <c r="M67" s="27">
        <f>'Fluxo dív. garantidas - RRF'!K67</f>
        <v>97923106.883333325</v>
      </c>
      <c r="N67" s="69">
        <f>'Contratos fora RRF'!AN67</f>
        <v>2958377.547367644</v>
      </c>
      <c r="O67" s="69">
        <f>'Contratos fora RRF'!AM67</f>
        <v>30374454.797969643</v>
      </c>
      <c r="P67" s="28">
        <f>'Contratos fora RRF'!AO67</f>
        <v>33332832.34533722</v>
      </c>
      <c r="Q67" s="30"/>
      <c r="R67" s="30"/>
      <c r="S67" s="30"/>
      <c r="T67" s="70">
        <f t="shared" si="7"/>
        <v>351318739.90364259</v>
      </c>
      <c r="U67" s="70">
        <f t="shared" si="8"/>
        <v>192225243.39769632</v>
      </c>
      <c r="V67" s="70">
        <f t="shared" si="9"/>
        <v>543543983.30133891</v>
      </c>
      <c r="X67">
        <f t="shared" ref="X67:X98" si="12">YEAR(A67)</f>
        <v>2027</v>
      </c>
    </row>
    <row r="68" spans="1:24" x14ac:dyDescent="0.25">
      <c r="A68" s="68">
        <v>46539</v>
      </c>
      <c r="B68" s="25">
        <f>'Art. 9º-A'!J69</f>
        <v>132163639.51361115</v>
      </c>
      <c r="C68" s="25">
        <f>'Art. 9º-A'!K69</f>
        <v>76713949.647856846</v>
      </c>
      <c r="D68" s="25">
        <f>'Art. 9º-A'!I69</f>
        <v>208877589.161468</v>
      </c>
      <c r="E68" s="26">
        <f>'9496'!T68</f>
        <v>205626305.90221736</v>
      </c>
      <c r="F68" s="26">
        <f>'9496'!U68</f>
        <v>0</v>
      </c>
      <c r="G68" s="26">
        <f>'9496'!V68</f>
        <v>205626305.90221736</v>
      </c>
      <c r="H68" s="47"/>
      <c r="I68" s="47"/>
      <c r="J68" s="47"/>
      <c r="K68" s="27">
        <f>'Fluxo dív. garantidas - RRF'!J68</f>
        <v>3558102.99</v>
      </c>
      <c r="L68" s="27">
        <f>'Fluxo dív. garantidas - RRF'!I68</f>
        <v>28265290.943333335</v>
      </c>
      <c r="M68" s="27">
        <f>'Fluxo dív. garantidas - RRF'!K68</f>
        <v>31823393.933333334</v>
      </c>
      <c r="N68" s="69">
        <f>'Contratos fora RRF'!AN68</f>
        <v>377487.05924470548</v>
      </c>
      <c r="O68" s="69">
        <f>'Contratos fora RRF'!AM68</f>
        <v>1245101.0460190082</v>
      </c>
      <c r="P68" s="28">
        <f>'Contratos fora RRF'!AO68</f>
        <v>1622588.105263713</v>
      </c>
      <c r="Q68" s="30"/>
      <c r="R68" s="30"/>
      <c r="S68" s="30"/>
      <c r="T68" s="70">
        <f t="shared" ref="T68:T122" si="13">B68+E68+K68+N68+Q68+H68</f>
        <v>341725535.46507323</v>
      </c>
      <c r="U68" s="70">
        <f t="shared" ref="U68:U122" si="14">R68+O68+L68+F68+C68+I68</f>
        <v>106224341.63720919</v>
      </c>
      <c r="V68" s="70">
        <f t="shared" ref="V68:V122" si="15">IFERROR(T68+U68,"")</f>
        <v>447949877.1022824</v>
      </c>
      <c r="X68">
        <f t="shared" si="12"/>
        <v>2027</v>
      </c>
    </row>
    <row r="69" spans="1:24" x14ac:dyDescent="0.25">
      <c r="A69" s="68">
        <v>46569</v>
      </c>
      <c r="B69" s="25">
        <f>'Art. 9º-A'!J70</f>
        <v>132810843.50479867</v>
      </c>
      <c r="C69" s="25">
        <f>'Art. 9º-A'!K70</f>
        <v>77496524.473767862</v>
      </c>
      <c r="D69" s="25">
        <f>'Art. 9º-A'!I70</f>
        <v>210307367.97856653</v>
      </c>
      <c r="E69" s="26">
        <f>'9496'!T69</f>
        <v>205958661.39256924</v>
      </c>
      <c r="F69" s="26">
        <f>'9496'!U69</f>
        <v>0</v>
      </c>
      <c r="G69" s="26">
        <f>'9496'!V69</f>
        <v>205958661.39256924</v>
      </c>
      <c r="H69" s="47"/>
      <c r="I69" s="47"/>
      <c r="J69" s="47"/>
      <c r="K69" s="27">
        <f>'Fluxo dív. garantidas - RRF'!J69</f>
        <v>3595589.64</v>
      </c>
      <c r="L69" s="27">
        <f>'Fluxo dív. garantidas - RRF'!I69</f>
        <v>28272229.293333333</v>
      </c>
      <c r="M69" s="27">
        <f>'Fluxo dív. garantidas - RRF'!K69</f>
        <v>31867818.933333334</v>
      </c>
      <c r="N69" s="69">
        <f>'Contratos fora RRF'!AN69</f>
        <v>384584.44815596403</v>
      </c>
      <c r="O69" s="69">
        <f>'Contratos fora RRF'!AM69</f>
        <v>1247846.7354581151</v>
      </c>
      <c r="P69" s="28">
        <f>'Contratos fora RRF'!AO69</f>
        <v>1632431.1836140801</v>
      </c>
      <c r="Q69" s="30"/>
      <c r="R69" s="30"/>
      <c r="S69" s="30"/>
      <c r="T69" s="70">
        <f t="shared" si="13"/>
        <v>342749678.98552382</v>
      </c>
      <c r="U69" s="70">
        <f t="shared" si="14"/>
        <v>107016600.5025593</v>
      </c>
      <c r="V69" s="70">
        <f t="shared" si="15"/>
        <v>449766279.48808312</v>
      </c>
      <c r="X69">
        <f t="shared" si="12"/>
        <v>2027</v>
      </c>
    </row>
    <row r="70" spans="1:24" x14ac:dyDescent="0.25">
      <c r="A70" s="68">
        <v>46600</v>
      </c>
      <c r="B70" s="25">
        <f>'Art. 9º-A'!J71</f>
        <v>133529185.64324832</v>
      </c>
      <c r="C70" s="25">
        <f>'Art. 9º-A'!K71</f>
        <v>78327753.846208721</v>
      </c>
      <c r="D70" s="25">
        <f>'Art. 9º-A'!I71</f>
        <v>211856939.48945704</v>
      </c>
      <c r="E70" s="26">
        <f>'9496'!T70</f>
        <v>206594157.51522318</v>
      </c>
      <c r="F70" s="26">
        <f>'9496'!U70</f>
        <v>0</v>
      </c>
      <c r="G70" s="26">
        <f>'9496'!V70</f>
        <v>206594157.51522318</v>
      </c>
      <c r="H70" s="47"/>
      <c r="I70" s="47"/>
      <c r="J70" s="47"/>
      <c r="K70" s="27">
        <f>'Fluxo dív. garantidas - RRF'!J70</f>
        <v>3777674.5999999996</v>
      </c>
      <c r="L70" s="27">
        <f>'Fluxo dív. garantidas - RRF'!I70</f>
        <v>28213857.622222222</v>
      </c>
      <c r="M70" s="27">
        <f>'Fluxo dív. garantidas - RRF'!K70</f>
        <v>31991532.222222224</v>
      </c>
      <c r="N70" s="69">
        <f>'Contratos fora RRF'!AN70</f>
        <v>403069.70265587</v>
      </c>
      <c r="O70" s="69">
        <f>'Contratos fora RRF'!AM70</f>
        <v>1250614.131504304</v>
      </c>
      <c r="P70" s="28">
        <f>'Contratos fora RRF'!AO70</f>
        <v>1653683.834160174</v>
      </c>
      <c r="Q70" s="30"/>
      <c r="R70" s="30"/>
      <c r="S70" s="30"/>
      <c r="T70" s="70">
        <f t="shared" si="13"/>
        <v>344304087.46112734</v>
      </c>
      <c r="U70" s="70">
        <f t="shared" si="14"/>
        <v>107792225.59993525</v>
      </c>
      <c r="V70" s="70">
        <f t="shared" si="15"/>
        <v>452096313.06106257</v>
      </c>
      <c r="X70">
        <f t="shared" si="12"/>
        <v>2027</v>
      </c>
    </row>
    <row r="71" spans="1:24" x14ac:dyDescent="0.25">
      <c r="A71" s="68">
        <v>46631</v>
      </c>
      <c r="B71" s="25">
        <f>'Art. 9º-A'!J72</f>
        <v>134248629.82673365</v>
      </c>
      <c r="C71" s="25">
        <f>'Art. 9º-A'!K72</f>
        <v>79167073.644835711</v>
      </c>
      <c r="D71" s="25">
        <f>'Art. 9º-A'!I72</f>
        <v>213415703.47156936</v>
      </c>
      <c r="E71" s="26">
        <f>'9496'!T71</f>
        <v>207165735.90412465</v>
      </c>
      <c r="F71" s="26">
        <f>'9496'!U71</f>
        <v>0</v>
      </c>
      <c r="G71" s="26">
        <f>'9496'!V71</f>
        <v>207165735.90412465</v>
      </c>
      <c r="H71" s="47"/>
      <c r="I71" s="47"/>
      <c r="J71" s="47"/>
      <c r="K71" s="27">
        <f>'Fluxo dív. garantidas - RRF'!J71</f>
        <v>14823399.630000001</v>
      </c>
      <c r="L71" s="27">
        <f>'Fluxo dív. garantidas - RRF'!I71</f>
        <v>115379661.79777779</v>
      </c>
      <c r="M71" s="27">
        <f>'Fluxo dív. garantidas - RRF'!K71</f>
        <v>130203061.42777778</v>
      </c>
      <c r="N71" s="69">
        <f>'Contratos fora RRF'!AN71</f>
        <v>371494.64038948069</v>
      </c>
      <c r="O71" s="69">
        <f>'Contratos fora RRF'!AM71</f>
        <v>1253343.076038142</v>
      </c>
      <c r="P71" s="28">
        <f>'Contratos fora RRF'!AO71</f>
        <v>1624837.7164276231</v>
      </c>
      <c r="Q71" s="30"/>
      <c r="R71" s="30"/>
      <c r="S71" s="30"/>
      <c r="T71" s="70">
        <f t="shared" si="13"/>
        <v>356609260.00124782</v>
      </c>
      <c r="U71" s="70">
        <f t="shared" si="14"/>
        <v>195800078.51865163</v>
      </c>
      <c r="V71" s="70">
        <f t="shared" si="15"/>
        <v>552409338.51989949</v>
      </c>
      <c r="X71">
        <f t="shared" si="12"/>
        <v>2027</v>
      </c>
    </row>
    <row r="72" spans="1:24" x14ac:dyDescent="0.25">
      <c r="A72" s="68">
        <v>46661</v>
      </c>
      <c r="B72" s="25">
        <f>'Art. 9º-A'!J73</f>
        <v>135230447.08169952</v>
      </c>
      <c r="C72" s="25">
        <f>'Art. 9º-A'!K73</f>
        <v>80169464.019477099</v>
      </c>
      <c r="D72" s="25">
        <f>'Art. 9º-A'!I73</f>
        <v>215399911.10117662</v>
      </c>
      <c r="E72" s="26">
        <f>'9496'!T72</f>
        <v>207662387.0508599</v>
      </c>
      <c r="F72" s="26">
        <f>'9496'!U72</f>
        <v>0</v>
      </c>
      <c r="G72" s="26">
        <f>'9496'!V72</f>
        <v>207662387.0508599</v>
      </c>
      <c r="H72" s="47"/>
      <c r="I72" s="47"/>
      <c r="J72" s="47"/>
      <c r="K72" s="27">
        <f>'Fluxo dív. garantidas - RRF'!J72</f>
        <v>3488306.55</v>
      </c>
      <c r="L72" s="27">
        <f>'Fluxo dív. garantidas - RRF'!I72</f>
        <v>45763226.194444448</v>
      </c>
      <c r="M72" s="27">
        <f>'Fluxo dív. garantidas - RRF'!K72</f>
        <v>49251532.744444445</v>
      </c>
      <c r="N72" s="69">
        <f>'Contratos fora RRF'!AN72</f>
        <v>572048.84788603627</v>
      </c>
      <c r="O72" s="69">
        <f>'Contratos fora RRF'!AM72</f>
        <v>2107694.2865418592</v>
      </c>
      <c r="P72" s="28">
        <f>'Contratos fora RRF'!AO72</f>
        <v>2679743.1344278953</v>
      </c>
      <c r="Q72" s="30"/>
      <c r="R72" s="30"/>
      <c r="S72" s="30"/>
      <c r="T72" s="70">
        <f t="shared" si="13"/>
        <v>346953189.53044546</v>
      </c>
      <c r="U72" s="70">
        <f t="shared" si="14"/>
        <v>128040384.5004634</v>
      </c>
      <c r="V72" s="70">
        <f t="shared" si="15"/>
        <v>474993574.03090882</v>
      </c>
      <c r="X72">
        <f t="shared" si="12"/>
        <v>2027</v>
      </c>
    </row>
    <row r="73" spans="1:24" x14ac:dyDescent="0.25">
      <c r="A73" s="68">
        <v>46692</v>
      </c>
      <c r="B73" s="25">
        <f>'Art. 9º-A'!J74</f>
        <v>135960690.70757017</v>
      </c>
      <c r="C73" s="25">
        <f>'Art. 9º-A'!K74</f>
        <v>81031180.563290477</v>
      </c>
      <c r="D73" s="25">
        <f>'Art. 9º-A'!I74</f>
        <v>216991871.27086064</v>
      </c>
      <c r="E73" s="26">
        <f>'9496'!T73</f>
        <v>208127054.56990263</v>
      </c>
      <c r="F73" s="26">
        <f>'9496'!U73</f>
        <v>0</v>
      </c>
      <c r="G73" s="26">
        <f>'9496'!V73</f>
        <v>208127054.56990263</v>
      </c>
      <c r="H73" s="47"/>
      <c r="I73" s="47"/>
      <c r="J73" s="47"/>
      <c r="K73" s="27">
        <f>'Fluxo dív. garantidas - RRF'!J73</f>
        <v>11325179.16</v>
      </c>
      <c r="L73" s="27">
        <f>'Fluxo dív. garantidas - RRF'!I73</f>
        <v>102435734.90666667</v>
      </c>
      <c r="M73" s="27">
        <f>'Fluxo dív. garantidas - RRF'!K73</f>
        <v>113760914.06666666</v>
      </c>
      <c r="N73" s="69">
        <f>'Contratos fora RRF'!AN73</f>
        <v>2765978.828779886</v>
      </c>
      <c r="O73" s="69">
        <f>'Contratos fora RRF'!AM73</f>
        <v>31164098.722027596</v>
      </c>
      <c r="P73" s="28">
        <f>'Contratos fora RRF'!AO73</f>
        <v>33930077.550807521</v>
      </c>
      <c r="Q73" s="30"/>
      <c r="R73" s="30"/>
      <c r="S73" s="30"/>
      <c r="T73" s="70">
        <f t="shared" si="13"/>
        <v>358178903.2662527</v>
      </c>
      <c r="U73" s="70">
        <f t="shared" si="14"/>
        <v>214631014.19198474</v>
      </c>
      <c r="V73" s="70">
        <f t="shared" si="15"/>
        <v>572809917.45823741</v>
      </c>
      <c r="X73">
        <f t="shared" si="12"/>
        <v>2027</v>
      </c>
    </row>
    <row r="74" spans="1:24" x14ac:dyDescent="0.25">
      <c r="A74" s="68">
        <v>46722</v>
      </c>
      <c r="B74" s="25">
        <f>'Art. 9º-A'!J75</f>
        <v>136826405.59748116</v>
      </c>
      <c r="C74" s="25">
        <f>'Art. 9º-A'!K75</f>
        <v>81981829.344216615</v>
      </c>
      <c r="D74" s="25">
        <f>'Art. 9º-A'!I75</f>
        <v>218808234.94169778</v>
      </c>
      <c r="E74" s="26">
        <f>'9496'!T74</f>
        <v>208463452.04090509</v>
      </c>
      <c r="F74" s="26">
        <f>'9496'!U74</f>
        <v>0</v>
      </c>
      <c r="G74" s="26">
        <f>'9496'!V74</f>
        <v>208463452.04090509</v>
      </c>
      <c r="H74" s="47"/>
      <c r="I74" s="47"/>
      <c r="J74" s="47"/>
      <c r="K74" s="27">
        <f>'Fluxo dív. garantidas - RRF'!J74</f>
        <v>3283080.8600000003</v>
      </c>
      <c r="L74" s="27">
        <f>'Fluxo dív. garantidas - RRF'!I74</f>
        <v>45929821.728888892</v>
      </c>
      <c r="M74" s="27">
        <f>'Fluxo dív. garantidas - RRF'!K74</f>
        <v>49212902.588888891</v>
      </c>
      <c r="N74" s="69">
        <f>'Contratos fora RRF'!AN74</f>
        <v>340647.3833599771</v>
      </c>
      <c r="O74" s="69">
        <f>'Contratos fora RRF'!AM74</f>
        <v>1261640.2219960131</v>
      </c>
      <c r="P74" s="28">
        <f>'Contratos fora RRF'!AO74</f>
        <v>1602287.6053559901</v>
      </c>
      <c r="Q74" s="30"/>
      <c r="R74" s="30"/>
      <c r="S74" s="30"/>
      <c r="T74" s="70">
        <f t="shared" si="13"/>
        <v>348913585.88174623</v>
      </c>
      <c r="U74" s="70">
        <f t="shared" si="14"/>
        <v>129173291.29510152</v>
      </c>
      <c r="V74" s="70">
        <f t="shared" si="15"/>
        <v>478086877.17684776</v>
      </c>
      <c r="X74">
        <f t="shared" si="12"/>
        <v>2027</v>
      </c>
    </row>
    <row r="75" spans="1:24" x14ac:dyDescent="0.25">
      <c r="A75" s="68">
        <v>46753</v>
      </c>
      <c r="B75" s="25">
        <f>'Art. 9º-A'!J76</f>
        <v>137519576.99826688</v>
      </c>
      <c r="C75" s="25">
        <f>'Art. 9º-A'!K76</f>
        <v>82837256.189289302</v>
      </c>
      <c r="D75" s="25">
        <f>'Art. 9º-A'!I76</f>
        <v>220356833.18755618</v>
      </c>
      <c r="E75" s="26">
        <f>'9496'!T75</f>
        <v>209583900.93043742</v>
      </c>
      <c r="F75" s="26">
        <f>'9496'!U75</f>
        <v>41083560.673814595</v>
      </c>
      <c r="G75" s="26">
        <f>'9496'!V75</f>
        <v>250667461.60425201</v>
      </c>
      <c r="H75" s="47"/>
      <c r="I75" s="47"/>
      <c r="J75" s="47"/>
      <c r="K75" s="27">
        <f>'Fluxo dív. garantidas - RRF'!J75</f>
        <v>3631681.6100000003</v>
      </c>
      <c r="L75" s="27">
        <f>'Fluxo dív. garantidas - RRF'!I75</f>
        <v>55701899.076666668</v>
      </c>
      <c r="M75" s="27">
        <f>'Fluxo dív. garantidas - RRF'!K75</f>
        <v>59333580.686666667</v>
      </c>
      <c r="N75" s="69">
        <f>'Contratos fora RRF'!AN75</f>
        <v>380388.53799597581</v>
      </c>
      <c r="O75" s="69">
        <f>'Contratos fora RRF'!AM75</f>
        <v>1264456.7675898909</v>
      </c>
      <c r="P75" s="28">
        <f>'Contratos fora RRF'!AO75</f>
        <v>1644845.3055858659</v>
      </c>
      <c r="Q75" s="30"/>
      <c r="R75" s="30"/>
      <c r="S75" s="30"/>
      <c r="T75" s="70">
        <f t="shared" si="13"/>
        <v>351115548.07670027</v>
      </c>
      <c r="U75" s="70">
        <f t="shared" si="14"/>
        <v>180887172.70736045</v>
      </c>
      <c r="V75" s="70">
        <f t="shared" si="15"/>
        <v>532002720.78406072</v>
      </c>
      <c r="X75">
        <f t="shared" si="12"/>
        <v>2028</v>
      </c>
    </row>
    <row r="76" spans="1:24" x14ac:dyDescent="0.25">
      <c r="A76" s="68">
        <v>46784</v>
      </c>
      <c r="B76" s="25">
        <f>'Art. 9º-A'!J77</f>
        <v>138151568.7625325</v>
      </c>
      <c r="C76" s="25">
        <f>'Art. 9º-A'!K77</f>
        <v>83663327.095081985</v>
      </c>
      <c r="D76" s="25">
        <f>'Art. 9º-A'!I77</f>
        <v>221814895.85761449</v>
      </c>
      <c r="E76" s="26">
        <f>'9496'!T76</f>
        <v>209774800.72159356</v>
      </c>
      <c r="F76" s="26">
        <f>'9496'!U76</f>
        <v>41789787.534741372</v>
      </c>
      <c r="G76" s="26">
        <f>'9496'!V76</f>
        <v>251564588.25633493</v>
      </c>
      <c r="H76" s="47"/>
      <c r="I76" s="47"/>
      <c r="J76" s="47"/>
      <c r="K76" s="27">
        <f>'Fluxo dív. garantidas - RRF'!J76</f>
        <v>3203406.54</v>
      </c>
      <c r="L76" s="27">
        <f>'Fluxo dív. garantidas - RRF'!I76</f>
        <v>55895170.953333326</v>
      </c>
      <c r="M76" s="27">
        <f>'Fluxo dív. garantidas - RRF'!K76</f>
        <v>59098577.493333325</v>
      </c>
      <c r="N76" s="69">
        <f>'Contratos fora RRF'!AN76</f>
        <v>328099.05018795829</v>
      </c>
      <c r="O76" s="69">
        <f>'Contratos fora RRF'!AM76</f>
        <v>1267173.0176506671</v>
      </c>
      <c r="P76" s="28">
        <f>'Contratos fora RRF'!AO76</f>
        <v>1595272.0678386251</v>
      </c>
      <c r="Q76" s="30"/>
      <c r="R76" s="30"/>
      <c r="S76" s="30"/>
      <c r="T76" s="70">
        <f t="shared" si="13"/>
        <v>351457875.07431406</v>
      </c>
      <c r="U76" s="70">
        <f t="shared" si="14"/>
        <v>182615458.60080734</v>
      </c>
      <c r="V76" s="70">
        <f t="shared" si="15"/>
        <v>534073333.67512143</v>
      </c>
      <c r="X76">
        <f t="shared" si="12"/>
        <v>2028</v>
      </c>
    </row>
    <row r="77" spans="1:24" x14ac:dyDescent="0.25">
      <c r="A77" s="68">
        <v>46813</v>
      </c>
      <c r="B77" s="25">
        <f>'Art. 9º-A'!J78</f>
        <v>138709525.54332754</v>
      </c>
      <c r="C77" s="25">
        <f>'Art. 9º-A'!K78</f>
        <v>84451701.951782554</v>
      </c>
      <c r="D77" s="25">
        <f>'Art. 9º-A'!I78</f>
        <v>223161227.49511009</v>
      </c>
      <c r="E77" s="26">
        <f>'9496'!T77</f>
        <v>209603154.86299148</v>
      </c>
      <c r="F77" s="26">
        <f>'9496'!U77</f>
        <v>42423682.032061219</v>
      </c>
      <c r="G77" s="26">
        <f>'9496'!V77</f>
        <v>252026836.8950527</v>
      </c>
      <c r="H77" s="47"/>
      <c r="I77" s="47"/>
      <c r="J77" s="47"/>
      <c r="K77" s="27">
        <f>'Fluxo dív. garantidas - RRF'!J77</f>
        <v>13533999.140000001</v>
      </c>
      <c r="L77" s="27">
        <f>'Fluxo dív. garantidas - RRF'!I77</f>
        <v>92838593.026666656</v>
      </c>
      <c r="M77" s="27">
        <f>'Fluxo dív. garantidas - RRF'!K77</f>
        <v>106372592.16666666</v>
      </c>
      <c r="N77" s="69">
        <f>'Contratos fora RRF'!AN77</f>
        <v>321234.23530836642</v>
      </c>
      <c r="O77" s="69">
        <f>'Contratos fora RRF'!AM77</f>
        <v>1270134.9937257851</v>
      </c>
      <c r="P77" s="28">
        <f>'Contratos fora RRF'!AO77</f>
        <v>1591369.2290341519</v>
      </c>
      <c r="Q77" s="30"/>
      <c r="R77" s="30"/>
      <c r="S77" s="30"/>
      <c r="T77" s="70">
        <f t="shared" si="13"/>
        <v>362167913.78162736</v>
      </c>
      <c r="U77" s="70">
        <f t="shared" si="14"/>
        <v>220984112.00423622</v>
      </c>
      <c r="V77" s="70">
        <f t="shared" si="15"/>
        <v>583152025.78586364</v>
      </c>
      <c r="X77">
        <f t="shared" si="12"/>
        <v>2028</v>
      </c>
    </row>
    <row r="78" spans="1:24" x14ac:dyDescent="0.25">
      <c r="A78" s="68">
        <v>46844</v>
      </c>
      <c r="B78" s="25">
        <f>'Art. 9º-A'!J79</f>
        <v>139271200.2511808</v>
      </c>
      <c r="C78" s="25">
        <f>'Art. 9º-A'!K79</f>
        <v>85249326.965228707</v>
      </c>
      <c r="D78" s="25">
        <f>'Art. 9º-A'!I79</f>
        <v>224520527.2164095</v>
      </c>
      <c r="E78" s="26">
        <f>'9496'!T78</f>
        <v>209358451.24524313</v>
      </c>
      <c r="F78" s="26">
        <f>'9496'!U78</f>
        <v>43029100.6501275</v>
      </c>
      <c r="G78" s="26">
        <f>'9496'!V78</f>
        <v>252387551.89537063</v>
      </c>
      <c r="H78" s="47"/>
      <c r="I78" s="47"/>
      <c r="J78" s="47"/>
      <c r="K78" s="27">
        <f>'Fluxo dív. garantidas - RRF'!J78</f>
        <v>3478268.83</v>
      </c>
      <c r="L78" s="27">
        <f>'Fluxo dív. garantidas - RRF'!I78</f>
        <v>790558.36999999918</v>
      </c>
      <c r="M78" s="27">
        <f>'Fluxo dív. garantidas - RRF'!K78</f>
        <v>4268827.1999999993</v>
      </c>
      <c r="N78" s="69">
        <f>'Contratos fora RRF'!AN78</f>
        <v>560658.76307416649</v>
      </c>
      <c r="O78" s="69">
        <f>'Contratos fora RRF'!AM78</f>
        <v>2128744.2779600988</v>
      </c>
      <c r="P78" s="28">
        <f>'Contratos fora RRF'!AO78</f>
        <v>2689403.041034264</v>
      </c>
      <c r="Q78" s="30"/>
      <c r="R78" s="30"/>
      <c r="S78" s="30"/>
      <c r="T78" s="70">
        <f t="shared" si="13"/>
        <v>352668579.0894981</v>
      </c>
      <c r="U78" s="70">
        <f t="shared" si="14"/>
        <v>131197730.2633163</v>
      </c>
      <c r="V78" s="70">
        <f t="shared" si="15"/>
        <v>483866309.35281444</v>
      </c>
      <c r="X78">
        <f t="shared" si="12"/>
        <v>2028</v>
      </c>
    </row>
    <row r="79" spans="1:24" x14ac:dyDescent="0.25">
      <c r="A79" s="68">
        <v>46874</v>
      </c>
      <c r="B79" s="25">
        <f>'Art. 9º-A'!J80</f>
        <v>139811135.0870631</v>
      </c>
      <c r="C79" s="25">
        <f>'Art. 9º-A'!K80</f>
        <v>86040647.228280514</v>
      </c>
      <c r="D79" s="25">
        <f>'Art. 9º-A'!I80</f>
        <v>225851782.31534362</v>
      </c>
      <c r="E79" s="26">
        <f>'9496'!T79</f>
        <v>209549011.26971102</v>
      </c>
      <c r="F79" s="26">
        <f>'9496'!U79</f>
        <v>43772110.978514671</v>
      </c>
      <c r="G79" s="26">
        <f>'9496'!V79</f>
        <v>253321122.24822569</v>
      </c>
      <c r="H79" s="47"/>
      <c r="I79" s="47"/>
      <c r="J79" s="47"/>
      <c r="K79" s="27">
        <f>'Fluxo dív. garantidas - RRF'!J79</f>
        <v>10168505.109999999</v>
      </c>
      <c r="L79" s="27">
        <f>'Fluxo dív. garantidas - RRF'!I79</f>
        <v>71064027.50333333</v>
      </c>
      <c r="M79" s="27">
        <f>'Fluxo dív. garantidas - RRF'!K79</f>
        <v>81232532.61333333</v>
      </c>
      <c r="N79" s="69">
        <f>'Contratos fora RRF'!AN79</f>
        <v>2443187.7017242848</v>
      </c>
      <c r="O79" s="69">
        <f>'Contratos fora RRF'!AM79</f>
        <v>32024731.005275436</v>
      </c>
      <c r="P79" s="28">
        <f>'Contratos fora RRF'!AO79</f>
        <v>34467918.706999667</v>
      </c>
      <c r="Q79" s="30"/>
      <c r="R79" s="30"/>
      <c r="S79" s="30"/>
      <c r="T79" s="70">
        <f t="shared" si="13"/>
        <v>361971839.1684984</v>
      </c>
      <c r="U79" s="70">
        <f t="shared" si="14"/>
        <v>232901516.71540394</v>
      </c>
      <c r="V79" s="70">
        <f t="shared" si="15"/>
        <v>594873355.88390231</v>
      </c>
      <c r="X79">
        <f t="shared" si="12"/>
        <v>2028</v>
      </c>
    </row>
    <row r="80" spans="1:24" x14ac:dyDescent="0.25">
      <c r="A80" s="68">
        <v>46905</v>
      </c>
      <c r="B80" s="25">
        <f>'Art. 9º-A'!J81</f>
        <v>140292177.65624985</v>
      </c>
      <c r="C80" s="25">
        <f>'Art. 9º-A'!K81</f>
        <v>86802535.525745898</v>
      </c>
      <c r="D80" s="25">
        <f>'Art. 9º-A'!I81</f>
        <v>227094713.18199575</v>
      </c>
      <c r="E80" s="26">
        <f>'9496'!T80</f>
        <v>209082277.38760766</v>
      </c>
      <c r="F80" s="26">
        <f>'9496'!U80</f>
        <v>44340211.81759426</v>
      </c>
      <c r="G80" s="26">
        <f>'9496'!V80</f>
        <v>253422489.20520192</v>
      </c>
      <c r="H80" s="47"/>
      <c r="I80" s="47"/>
      <c r="J80" s="47"/>
      <c r="K80" s="27">
        <f>'Fluxo dív. garantidas - RRF'!J80</f>
        <v>3385837.52</v>
      </c>
      <c r="L80" s="27">
        <f>'Fluxo dív. garantidas - RRF'!I80</f>
        <v>821815.97333333315</v>
      </c>
      <c r="M80" s="27">
        <f>'Fluxo dív. garantidas - RRF'!K80</f>
        <v>4207653.4933333332</v>
      </c>
      <c r="N80" s="69">
        <f>'Contratos fora RRF'!AN80</f>
        <v>334144.84955260961</v>
      </c>
      <c r="O80" s="69">
        <f>'Contratos fora RRF'!AM80</f>
        <v>1278695.8166213841</v>
      </c>
      <c r="P80" s="28">
        <f>'Contratos fora RRF'!AO80</f>
        <v>1612840.6661739941</v>
      </c>
      <c r="Q80" s="30"/>
      <c r="R80" s="30"/>
      <c r="S80" s="30"/>
      <c r="T80" s="70">
        <f t="shared" si="13"/>
        <v>353094437.41341013</v>
      </c>
      <c r="U80" s="70">
        <f t="shared" si="14"/>
        <v>133243259.13329488</v>
      </c>
      <c r="V80" s="70">
        <f t="shared" si="15"/>
        <v>486337696.54670501</v>
      </c>
      <c r="X80">
        <f t="shared" si="12"/>
        <v>2028</v>
      </c>
    </row>
    <row r="81" spans="1:24" x14ac:dyDescent="0.25">
      <c r="A81" s="68">
        <v>46935</v>
      </c>
      <c r="B81" s="25">
        <f>'Art. 9º-A'!J82</f>
        <v>140793789.92997965</v>
      </c>
      <c r="C81" s="25">
        <f>'Art. 9º-A'!K82</f>
        <v>87583907.871643126</v>
      </c>
      <c r="D81" s="25">
        <f>'Art. 9º-A'!I82</f>
        <v>228377697.80162278</v>
      </c>
      <c r="E81" s="26">
        <f>'9496'!T81</f>
        <v>209211182.9786599</v>
      </c>
      <c r="F81" s="26">
        <f>'9496'!U81</f>
        <v>45082674.589404821</v>
      </c>
      <c r="G81" s="26">
        <f>'9496'!V81</f>
        <v>254293857.56806472</v>
      </c>
      <c r="H81" s="47"/>
      <c r="I81" s="47"/>
      <c r="J81" s="47"/>
      <c r="K81" s="27">
        <f>'Fluxo dív. garantidas - RRF'!J81</f>
        <v>3263466.9899999998</v>
      </c>
      <c r="L81" s="27">
        <f>'Fluxo dív. garantidas - RRF'!I81</f>
        <v>862834.82333333325</v>
      </c>
      <c r="M81" s="27">
        <f>'Fluxo dív. garantidas - RRF'!K81</f>
        <v>4126301.813333333</v>
      </c>
      <c r="N81" s="69">
        <f>'Contratos fora RRF'!AN81</f>
        <v>316555.73382306937</v>
      </c>
      <c r="O81" s="69">
        <f>'Contratos fora RRF'!AM81</f>
        <v>1281630.3357493959</v>
      </c>
      <c r="P81" s="28">
        <f>'Contratos fora RRF'!AO81</f>
        <v>1598186.0695724648</v>
      </c>
      <c r="Q81" s="30"/>
      <c r="R81" s="30"/>
      <c r="S81" s="30"/>
      <c r="T81" s="70">
        <f t="shared" si="13"/>
        <v>353584995.63246262</v>
      </c>
      <c r="U81" s="70">
        <f t="shared" si="14"/>
        <v>134811047.62013066</v>
      </c>
      <c r="V81" s="70">
        <f t="shared" si="15"/>
        <v>488396043.25259328</v>
      </c>
      <c r="X81">
        <f t="shared" si="12"/>
        <v>2028</v>
      </c>
    </row>
    <row r="82" spans="1:24" x14ac:dyDescent="0.25">
      <c r="A82" s="68">
        <v>46966</v>
      </c>
      <c r="B82" s="25">
        <f>'Art. 9º-A'!J83</f>
        <v>141257678.79375705</v>
      </c>
      <c r="C82" s="25">
        <f>'Art. 9º-A'!K83</f>
        <v>88348585.863925815</v>
      </c>
      <c r="D82" s="25">
        <f>'Art. 9º-A'!I83</f>
        <v>229606264.65768287</v>
      </c>
      <c r="E82" s="26">
        <f>'9496'!T82</f>
        <v>209067172.99647549</v>
      </c>
      <c r="F82" s="26">
        <f>'9496'!U82</f>
        <v>45750891.06105113</v>
      </c>
      <c r="G82" s="26">
        <f>'9496'!V82</f>
        <v>254818064.05752662</v>
      </c>
      <c r="H82" s="47"/>
      <c r="I82" s="47"/>
      <c r="J82" s="47"/>
      <c r="K82" s="27">
        <f>'Fluxo dív. garantidas - RRF'!J82</f>
        <v>3080701.27</v>
      </c>
      <c r="L82" s="27">
        <f>'Fluxo dív. garantidas - RRF'!I82</f>
        <v>923978.4700000002</v>
      </c>
      <c r="M82" s="27">
        <f>'Fluxo dív. garantidas - RRF'!K82</f>
        <v>4004679.74</v>
      </c>
      <c r="N82" s="69">
        <f>'Contratos fora RRF'!AN82</f>
        <v>290075.06328644609</v>
      </c>
      <c r="O82" s="69">
        <f>'Contratos fora RRF'!AM82</f>
        <v>1284701.630991946</v>
      </c>
      <c r="P82" s="28">
        <f>'Contratos fora RRF'!AO82</f>
        <v>1574776.694278392</v>
      </c>
      <c r="Q82" s="30"/>
      <c r="R82" s="30"/>
      <c r="S82" s="30"/>
      <c r="T82" s="70">
        <f t="shared" si="13"/>
        <v>353695628.12351894</v>
      </c>
      <c r="U82" s="70">
        <f t="shared" si="14"/>
        <v>136308157.02596891</v>
      </c>
      <c r="V82" s="70">
        <f t="shared" si="15"/>
        <v>490003785.14948785</v>
      </c>
      <c r="X82">
        <f t="shared" si="12"/>
        <v>2028</v>
      </c>
    </row>
    <row r="83" spans="1:24" x14ac:dyDescent="0.25">
      <c r="A83" s="68">
        <v>46997</v>
      </c>
      <c r="B83" s="25">
        <f>'Art. 9º-A'!J84</f>
        <v>141720757.1020526</v>
      </c>
      <c r="C83" s="25">
        <f>'Art. 9º-A'!K84</f>
        <v>89119472.615940571</v>
      </c>
      <c r="D83" s="25">
        <f>'Art. 9º-A'!I84</f>
        <v>230840229.71799317</v>
      </c>
      <c r="E83" s="26">
        <f>'9496'!T83</f>
        <v>209027026.28608108</v>
      </c>
      <c r="F83" s="26">
        <f>'9496'!U83</f>
        <v>46425339.678925306</v>
      </c>
      <c r="G83" s="26">
        <f>'9496'!V83</f>
        <v>255452365.96500638</v>
      </c>
      <c r="H83" s="47"/>
      <c r="I83" s="47"/>
      <c r="J83" s="47"/>
      <c r="K83" s="27">
        <f>'Fluxo dív. garantidas - RRF'!J83</f>
        <v>12975896.609999999</v>
      </c>
      <c r="L83" s="27">
        <f>'Fluxo dív. garantidas - RRF'!I83</f>
        <v>74404388.223333329</v>
      </c>
      <c r="M83" s="27">
        <f>'Fluxo dív. garantidas - RRF'!K83</f>
        <v>87380284.833333328</v>
      </c>
      <c r="N83" s="69">
        <f>'Contratos fora RRF'!AN83</f>
        <v>303144.09657732019</v>
      </c>
      <c r="O83" s="69">
        <f>'Contratos fora RRF'!AM83</f>
        <v>1287617.6271589031</v>
      </c>
      <c r="P83" s="28">
        <f>'Contratos fora RRF'!AO83</f>
        <v>1590761.7237362231</v>
      </c>
      <c r="Q83" s="30"/>
      <c r="R83" s="30"/>
      <c r="S83" s="30"/>
      <c r="T83" s="70">
        <f t="shared" si="13"/>
        <v>364026824.09471101</v>
      </c>
      <c r="U83" s="70">
        <f t="shared" si="14"/>
        <v>211236818.14535812</v>
      </c>
      <c r="V83" s="70">
        <f t="shared" si="15"/>
        <v>575263642.24006915</v>
      </c>
      <c r="X83">
        <f t="shared" si="12"/>
        <v>2028</v>
      </c>
    </row>
    <row r="84" spans="1:24" x14ac:dyDescent="0.25">
      <c r="A84" s="68">
        <v>47027</v>
      </c>
      <c r="B84" s="25">
        <f>'Art. 9º-A'!J85</f>
        <v>142398366.53069946</v>
      </c>
      <c r="C84" s="25">
        <f>'Art. 9º-A'!K85</f>
        <v>90032785.079153091</v>
      </c>
      <c r="D84" s="25">
        <f>'Art. 9º-A'!I85</f>
        <v>232431151.60985255</v>
      </c>
      <c r="E84" s="26">
        <f>'9496'!T84</f>
        <v>209090808.20570239</v>
      </c>
      <c r="F84" s="26">
        <f>'9496'!U84</f>
        <v>47173427.570129424</v>
      </c>
      <c r="G84" s="26">
        <f>'9496'!V84</f>
        <v>256264235.77583182</v>
      </c>
      <c r="H84" s="47"/>
      <c r="I84" s="47"/>
      <c r="J84" s="47"/>
      <c r="K84" s="27">
        <f>'Fluxo dív. garantidas - RRF'!J84</f>
        <v>3216379.6399999997</v>
      </c>
      <c r="L84" s="27">
        <f>'Fluxo dív. garantidas - RRF'!I84</f>
        <v>879204.69333333336</v>
      </c>
      <c r="M84" s="27">
        <f>'Fluxo dív. garantidas - RRF'!K84</f>
        <v>4095584.333333333</v>
      </c>
      <c r="N84" s="69">
        <f>'Contratos fora RRF'!AN84</f>
        <v>492988.31782299525</v>
      </c>
      <c r="O84" s="69">
        <f>'Contratos fora RRF'!AM84</f>
        <v>2150740.977512233</v>
      </c>
      <c r="P84" s="28">
        <f>'Contratos fora RRF'!AO84</f>
        <v>2643729.2953352276</v>
      </c>
      <c r="Q84" s="30"/>
      <c r="R84" s="30"/>
      <c r="S84" s="30"/>
      <c r="T84" s="70">
        <f t="shared" si="13"/>
        <v>355198542.69422483</v>
      </c>
      <c r="U84" s="70">
        <f t="shared" si="14"/>
        <v>140236158.32012808</v>
      </c>
      <c r="V84" s="70">
        <f t="shared" si="15"/>
        <v>495434701.01435292</v>
      </c>
      <c r="X84">
        <f t="shared" si="12"/>
        <v>2028</v>
      </c>
    </row>
    <row r="85" spans="1:24" x14ac:dyDescent="0.25">
      <c r="A85" s="68">
        <v>47058</v>
      </c>
      <c r="B85" s="25">
        <f>'Art. 9º-A'!J86</f>
        <v>142822787.10783574</v>
      </c>
      <c r="C85" s="25">
        <f>'Art. 9º-A'!K86</f>
        <v>90793483.258351445</v>
      </c>
      <c r="D85" s="25">
        <f>'Art. 9º-A'!I86</f>
        <v>233616270.36618719</v>
      </c>
      <c r="E85" s="26">
        <f>'9496'!T85</f>
        <v>208828595.72573906</v>
      </c>
      <c r="F85" s="26">
        <f>'9496'!U85</f>
        <v>47809100.274198622</v>
      </c>
      <c r="G85" s="26">
        <f>'9496'!V85</f>
        <v>256637695.99993768</v>
      </c>
      <c r="H85" s="47"/>
      <c r="I85" s="47"/>
      <c r="J85" s="47"/>
      <c r="K85" s="27">
        <f>'Fluxo dív. garantidas - RRF'!J85</f>
        <v>9983838.870000001</v>
      </c>
      <c r="L85" s="27">
        <f>'Fluxo dív. garantidas - RRF'!I85</f>
        <v>71488291.976666659</v>
      </c>
      <c r="M85" s="27">
        <f>'Fluxo dív. garantidas - RRF'!K85</f>
        <v>81472130.846666664</v>
      </c>
      <c r="N85" s="69">
        <f>'Contratos fora RRF'!AN85</f>
        <v>2225244.7198171285</v>
      </c>
      <c r="O85" s="69">
        <f>'Contratos fora RRF'!AM85</f>
        <v>32937935.392012756</v>
      </c>
      <c r="P85" s="28">
        <f>'Contratos fora RRF'!AO85</f>
        <v>35163180.111829884</v>
      </c>
      <c r="Q85" s="30"/>
      <c r="R85" s="30"/>
      <c r="S85" s="30"/>
      <c r="T85" s="70">
        <f t="shared" si="13"/>
        <v>363860466.42339188</v>
      </c>
      <c r="U85" s="70">
        <f t="shared" si="14"/>
        <v>243028810.9012295</v>
      </c>
      <c r="V85" s="70">
        <f t="shared" si="15"/>
        <v>606889277.32462144</v>
      </c>
      <c r="X85">
        <f t="shared" si="12"/>
        <v>2028</v>
      </c>
    </row>
    <row r="86" spans="1:24" x14ac:dyDescent="0.25">
      <c r="A86" s="68">
        <v>47088</v>
      </c>
      <c r="B86" s="25">
        <f>'Art. 9º-A'!J87</f>
        <v>143413388.02442703</v>
      </c>
      <c r="C86" s="25">
        <f>'Art. 9º-A'!K87</f>
        <v>91667073.741998911</v>
      </c>
      <c r="D86" s="25">
        <f>'Art. 9º-A'!I87</f>
        <v>235080461.76642594</v>
      </c>
      <c r="E86" s="26">
        <f>'9496'!T86</f>
        <v>208722244.19567049</v>
      </c>
      <c r="F86" s="26">
        <f>'9496'!U86</f>
        <v>48530574.576001197</v>
      </c>
      <c r="G86" s="26">
        <f>'9496'!V86</f>
        <v>257252818.77167168</v>
      </c>
      <c r="H86" s="47"/>
      <c r="I86" s="47"/>
      <c r="J86" s="47"/>
      <c r="K86" s="27">
        <f>'Fluxo dív. garantidas - RRF'!J86</f>
        <v>3007491.44</v>
      </c>
      <c r="L86" s="27">
        <f>'Fluxo dív. garantidas - RRF'!I86</f>
        <v>949298.54666666687</v>
      </c>
      <c r="M86" s="27">
        <f>'Fluxo dív. garantidas - RRF'!K86</f>
        <v>3956789.9866666668</v>
      </c>
      <c r="N86" s="69">
        <f>'Contratos fora RRF'!AN86</f>
        <v>264320.83757716691</v>
      </c>
      <c r="O86" s="69">
        <f>'Contratos fora RRF'!AM86</f>
        <v>1296551.1923950301</v>
      </c>
      <c r="P86" s="28">
        <f>'Contratos fora RRF'!AO86</f>
        <v>1560872.029972197</v>
      </c>
      <c r="Q86" s="30"/>
      <c r="R86" s="30"/>
      <c r="S86" s="30"/>
      <c r="T86" s="70">
        <f t="shared" si="13"/>
        <v>355407444.4976747</v>
      </c>
      <c r="U86" s="70">
        <f t="shared" si="14"/>
        <v>142443498.05706179</v>
      </c>
      <c r="V86" s="70">
        <f t="shared" si="15"/>
        <v>497850942.5547365</v>
      </c>
      <c r="X86">
        <f t="shared" si="12"/>
        <v>2028</v>
      </c>
    </row>
    <row r="87" spans="1:24" x14ac:dyDescent="0.25">
      <c r="A87" s="68">
        <v>47119</v>
      </c>
      <c r="B87" s="25">
        <f>'Art. 9º-A'!J88</f>
        <v>143835841.42697656</v>
      </c>
      <c r="C87" s="25">
        <f>'Art. 9º-A'!K88</f>
        <v>92440508.780330122</v>
      </c>
      <c r="D87" s="25">
        <f>'Art. 9º-A'!I88</f>
        <v>236276350.20730668</v>
      </c>
      <c r="E87" s="26">
        <f>'9496'!T87</f>
        <v>208504780.4159686</v>
      </c>
      <c r="F87" s="26">
        <f>'9496'!U87</f>
        <v>92161464.157049716</v>
      </c>
      <c r="G87" s="26">
        <f>'9496'!V87</f>
        <v>300666244.57301831</v>
      </c>
      <c r="H87" s="47"/>
      <c r="I87" s="47"/>
      <c r="J87" s="47"/>
      <c r="K87" s="27">
        <f>'Fluxo dív. garantidas - RRF'!J87</f>
        <v>3183948.07</v>
      </c>
      <c r="L87" s="27">
        <f>'Fluxo dív. garantidas - RRF'!I87</f>
        <v>1569806.0788888889</v>
      </c>
      <c r="M87" s="27">
        <f>'Fluxo dív. garantidas - RRF'!K87</f>
        <v>4753754.1488888888</v>
      </c>
      <c r="N87" s="69">
        <f>'Contratos fora RRF'!AN87</f>
        <v>274876.88605144992</v>
      </c>
      <c r="O87" s="69">
        <f>'Contratos fora RRF'!AM87</f>
        <v>1299672.2281161831</v>
      </c>
      <c r="P87" s="28">
        <f>'Contratos fora RRF'!AO87</f>
        <v>1574549.114167633</v>
      </c>
      <c r="Q87" s="30"/>
      <c r="R87" s="30"/>
      <c r="S87" s="30"/>
      <c r="T87" s="70">
        <f t="shared" si="13"/>
        <v>355799446.79899663</v>
      </c>
      <c r="U87" s="70">
        <f t="shared" si="14"/>
        <v>187471451.24438491</v>
      </c>
      <c r="V87" s="70">
        <f t="shared" si="15"/>
        <v>543270898.04338157</v>
      </c>
      <c r="X87">
        <f t="shared" si="12"/>
        <v>2029</v>
      </c>
    </row>
    <row r="88" spans="1:24" x14ac:dyDescent="0.25">
      <c r="A88" s="68">
        <v>47150</v>
      </c>
      <c r="B88" s="25">
        <f>'Art. 9º-A'!J89</f>
        <v>144112052.43656597</v>
      </c>
      <c r="C88" s="25">
        <f>'Art. 9º-A'!K89</f>
        <v>93126252.453808665</v>
      </c>
      <c r="D88" s="25">
        <f>'Art. 9º-A'!I89</f>
        <v>237238304.89037463</v>
      </c>
      <c r="E88" s="26">
        <f>'9496'!T88</f>
        <v>208385581.23289916</v>
      </c>
      <c r="F88" s="26">
        <f>'9496'!U88</f>
        <v>92941824.045209497</v>
      </c>
      <c r="G88" s="26">
        <f>'9496'!V88</f>
        <v>301327405.27810866</v>
      </c>
      <c r="H88" s="47"/>
      <c r="I88" s="47"/>
      <c r="J88" s="47"/>
      <c r="K88" s="27">
        <f>'Fluxo dív. garantidas - RRF'!J88</f>
        <v>3168276.08</v>
      </c>
      <c r="L88" s="27">
        <f>'Fluxo dív. garantidas - RRF'!I88</f>
        <v>1573562.2411111118</v>
      </c>
      <c r="M88" s="27">
        <f>'Fluxo dív. garantidas - RRF'!K88</f>
        <v>4741838.3211111119</v>
      </c>
      <c r="N88" s="69">
        <f>'Contratos fora RRF'!AN88</f>
        <v>268405.13957085152</v>
      </c>
      <c r="O88" s="69">
        <f>'Contratos fora RRF'!AM88</f>
        <v>1302564.0331553561</v>
      </c>
      <c r="P88" s="28">
        <f>'Contratos fora RRF'!AO88</f>
        <v>1570969.1727262069</v>
      </c>
      <c r="Q88" s="30"/>
      <c r="R88" s="30"/>
      <c r="S88" s="30"/>
      <c r="T88" s="70">
        <f t="shared" si="13"/>
        <v>355934314.88903594</v>
      </c>
      <c r="U88" s="70">
        <f t="shared" si="14"/>
        <v>188944202.77328461</v>
      </c>
      <c r="V88" s="70">
        <f t="shared" si="15"/>
        <v>544878517.66232061</v>
      </c>
      <c r="X88">
        <f t="shared" si="12"/>
        <v>2029</v>
      </c>
    </row>
    <row r="89" spans="1:24" x14ac:dyDescent="0.25">
      <c r="A89" s="68">
        <v>47178</v>
      </c>
      <c r="B89" s="25">
        <f>'Art. 9º-A'!J90</f>
        <v>144464482.46863157</v>
      </c>
      <c r="C89" s="25">
        <f>'Art. 9º-A'!K90</f>
        <v>93867367.855814546</v>
      </c>
      <c r="D89" s="25">
        <f>'Art. 9º-A'!I90</f>
        <v>238331850.32444611</v>
      </c>
      <c r="E89" s="26">
        <f>'9496'!T89</f>
        <v>208380438.64499298</v>
      </c>
      <c r="F89" s="26">
        <f>'9496'!U89</f>
        <v>93829985.272598356</v>
      </c>
      <c r="G89" s="26">
        <f>'9496'!V89</f>
        <v>302210423.91759133</v>
      </c>
      <c r="H89" s="47"/>
      <c r="I89" s="47"/>
      <c r="J89" s="47"/>
      <c r="K89" s="27">
        <f>'Fluxo dív. garantidas - RRF'!J89</f>
        <v>11824887.379999999</v>
      </c>
      <c r="L89" s="27">
        <f>'Fluxo dív. garantidas - RRF'!I89</f>
        <v>94152456.858888879</v>
      </c>
      <c r="M89" s="27">
        <f>'Fluxo dív. garantidas - RRF'!K89</f>
        <v>105977344.23888887</v>
      </c>
      <c r="N89" s="69">
        <f>'Contratos fora RRF'!AN89</f>
        <v>236246.62236763869</v>
      </c>
      <c r="O89" s="69">
        <f>'Contratos fora RRF'!AM89</f>
        <v>1305658.9872944651</v>
      </c>
      <c r="P89" s="28">
        <f>'Contratos fora RRF'!AO89</f>
        <v>1541905.6096621039</v>
      </c>
      <c r="Q89" s="30"/>
      <c r="R89" s="30"/>
      <c r="S89" s="30"/>
      <c r="T89" s="70">
        <f t="shared" si="13"/>
        <v>364906055.11599219</v>
      </c>
      <c r="U89" s="70">
        <f t="shared" si="14"/>
        <v>283155468.97459626</v>
      </c>
      <c r="V89" s="70">
        <f t="shared" si="15"/>
        <v>648061524.09058845</v>
      </c>
      <c r="X89">
        <f t="shared" si="12"/>
        <v>2029</v>
      </c>
    </row>
    <row r="90" spans="1:24" x14ac:dyDescent="0.25">
      <c r="A90" s="68">
        <v>47209</v>
      </c>
      <c r="B90" s="25">
        <f>'Art. 9º-A'!J91</f>
        <v>144757523.5458312</v>
      </c>
      <c r="C90" s="25">
        <f>'Art. 9º-A'!K91</f>
        <v>94576139.979513854</v>
      </c>
      <c r="D90" s="25">
        <f>'Art. 9º-A'!I91</f>
        <v>239333663.52534506</v>
      </c>
      <c r="E90" s="26">
        <f>'9496'!T90</f>
        <v>207933939.03151095</v>
      </c>
      <c r="F90" s="26">
        <f>'9496'!U90</f>
        <v>94473298.627919853</v>
      </c>
      <c r="G90" s="26">
        <f>'9496'!V90</f>
        <v>302407237.6594308</v>
      </c>
      <c r="H90" s="47"/>
      <c r="I90" s="47"/>
      <c r="J90" s="47"/>
      <c r="K90" s="27">
        <f>'Fluxo dív. garantidas - RRF'!J90</f>
        <v>3223815.63</v>
      </c>
      <c r="L90" s="27">
        <f>'Fluxo dív. garantidas - RRF'!I90</f>
        <v>1561744.0999999996</v>
      </c>
      <c r="M90" s="27">
        <f>'Fluxo dív. garantidas - RRF'!K90</f>
        <v>4785559.7299999995</v>
      </c>
      <c r="N90" s="69">
        <f>'Contratos fora RRF'!AN90</f>
        <v>454232.49556751299</v>
      </c>
      <c r="O90" s="69">
        <f>'Contratos fora RRF'!AM90</f>
        <v>2173232.2165643079</v>
      </c>
      <c r="P90" s="28">
        <f>'Contratos fora RRF'!AO90</f>
        <v>2627464.7121318197</v>
      </c>
      <c r="Q90" s="30"/>
      <c r="R90" s="30"/>
      <c r="S90" s="30"/>
      <c r="T90" s="70">
        <f t="shared" si="13"/>
        <v>356369510.70290965</v>
      </c>
      <c r="U90" s="70">
        <f t="shared" si="14"/>
        <v>192784414.923998</v>
      </c>
      <c r="V90" s="70">
        <f t="shared" si="15"/>
        <v>549153925.62690759</v>
      </c>
      <c r="X90">
        <f t="shared" si="12"/>
        <v>2029</v>
      </c>
    </row>
    <row r="91" spans="1:24" x14ac:dyDescent="0.25">
      <c r="A91" s="68">
        <v>47239</v>
      </c>
      <c r="B91" s="25">
        <f>'Art. 9º-A'!J92</f>
        <v>145068983.41709065</v>
      </c>
      <c r="C91" s="25">
        <f>'Art. 9º-A'!K92</f>
        <v>95303113.519550651</v>
      </c>
      <c r="D91" s="25">
        <f>'Art. 9º-A'!I92</f>
        <v>240372096.93664131</v>
      </c>
      <c r="E91" s="26">
        <f>'9496'!T91</f>
        <v>207916996.08940592</v>
      </c>
      <c r="F91" s="26">
        <f>'9496'!U91</f>
        <v>95372477.604757994</v>
      </c>
      <c r="G91" s="26">
        <f>'9496'!V91</f>
        <v>303289473.69416392</v>
      </c>
      <c r="H91" s="47"/>
      <c r="I91" s="47"/>
      <c r="J91" s="47"/>
      <c r="K91" s="27">
        <f>'Fluxo dív. garantidas - RRF'!J91</f>
        <v>9134109.5</v>
      </c>
      <c r="L91" s="27">
        <f>'Fluxo dív. garantidas - RRF'!I91</f>
        <v>85683235.080000013</v>
      </c>
      <c r="M91" s="27">
        <f>'Fluxo dív. garantidas - RRF'!K91</f>
        <v>94817344.580000013</v>
      </c>
      <c r="N91" s="69">
        <f>'Contratos fora RRF'!AN91</f>
        <v>1886179.5326150174</v>
      </c>
      <c r="O91" s="69">
        <f>'Contratos fora RRF'!AM91</f>
        <v>33856966.164285786</v>
      </c>
      <c r="P91" s="28">
        <f>'Contratos fora RRF'!AO91</f>
        <v>35743145.696900815</v>
      </c>
      <c r="Q91" s="30"/>
      <c r="R91" s="30"/>
      <c r="S91" s="30"/>
      <c r="T91" s="70">
        <f t="shared" si="13"/>
        <v>364006268.53911155</v>
      </c>
      <c r="U91" s="70">
        <f t="shared" si="14"/>
        <v>310215792.36859441</v>
      </c>
      <c r="V91" s="70">
        <f t="shared" si="15"/>
        <v>674222060.90770602</v>
      </c>
      <c r="X91">
        <f t="shared" si="12"/>
        <v>2029</v>
      </c>
    </row>
    <row r="92" spans="1:24" x14ac:dyDescent="0.25">
      <c r="A92" s="68">
        <v>47270</v>
      </c>
      <c r="B92" s="25">
        <f>'Art. 9º-A'!J93</f>
        <v>145465370.58154434</v>
      </c>
      <c r="C92" s="25">
        <f>'Art. 9º-A'!K93</f>
        <v>96092491.898022771</v>
      </c>
      <c r="D92" s="25">
        <f>'Art. 9º-A'!I93</f>
        <v>241557862.47956711</v>
      </c>
      <c r="E92" s="26">
        <f>'9496'!T92</f>
        <v>207845282.5268119</v>
      </c>
      <c r="F92" s="26">
        <f>'9496'!U92</f>
        <v>96199149.778289795</v>
      </c>
      <c r="G92" s="26">
        <f>'9496'!V92</f>
        <v>304044432.30510169</v>
      </c>
      <c r="H92" s="47"/>
      <c r="I92" s="47"/>
      <c r="J92" s="47"/>
      <c r="K92" s="27">
        <f>'Fluxo dív. garantidas - RRF'!J92</f>
        <v>3105501.99</v>
      </c>
      <c r="L92" s="27">
        <f>'Fluxo dív. garantidas - RRF'!I92</f>
        <v>1588569.7622222221</v>
      </c>
      <c r="M92" s="27">
        <f>'Fluxo dív. garantidas - RRF'!K92</f>
        <v>4694071.7522222223</v>
      </c>
      <c r="N92" s="69">
        <f>'Contratos fora RRF'!AN92</f>
        <v>240469.7793313649</v>
      </c>
      <c r="O92" s="69">
        <f>'Contratos fora RRF'!AM92</f>
        <v>1315092.0958288419</v>
      </c>
      <c r="P92" s="28">
        <f>'Contratos fora RRF'!AO92</f>
        <v>1555561.875160207</v>
      </c>
      <c r="Q92" s="30"/>
      <c r="R92" s="30"/>
      <c r="S92" s="30"/>
      <c r="T92" s="70">
        <f t="shared" si="13"/>
        <v>356656624.87768763</v>
      </c>
      <c r="U92" s="70">
        <f t="shared" si="14"/>
        <v>195195303.53436363</v>
      </c>
      <c r="V92" s="70">
        <f t="shared" si="15"/>
        <v>551851928.4120512</v>
      </c>
      <c r="X92">
        <f t="shared" si="12"/>
        <v>2029</v>
      </c>
    </row>
    <row r="93" spans="1:24" x14ac:dyDescent="0.25">
      <c r="A93" s="68">
        <v>47300</v>
      </c>
      <c r="B93" s="25">
        <f>'Art. 9º-A'!J94</f>
        <v>145774873.90018314</v>
      </c>
      <c r="C93" s="25">
        <f>'Art. 9º-A'!K94</f>
        <v>96831153.411908507</v>
      </c>
      <c r="D93" s="25">
        <f>'Art. 9º-A'!I94</f>
        <v>242606027.31209165</v>
      </c>
      <c r="E93" s="26">
        <f>'9496'!T93</f>
        <v>207658769.63192809</v>
      </c>
      <c r="F93" s="26">
        <f>'9496'!U93</f>
        <v>97035343.756827235</v>
      </c>
      <c r="G93" s="26">
        <f>'9496'!V93</f>
        <v>304694113.38875532</v>
      </c>
      <c r="H93" s="47"/>
      <c r="I93" s="47"/>
      <c r="J93" s="47"/>
      <c r="K93" s="27">
        <f>'Fluxo dív. garantidas - RRF'!J93</f>
        <v>3075077.38</v>
      </c>
      <c r="L93" s="27">
        <f>'Fluxo dív. garantidas - RRF'!I93</f>
        <v>1595589.9422222227</v>
      </c>
      <c r="M93" s="27">
        <f>'Fluxo dív. garantidas - RRF'!K93</f>
        <v>4670667.3222222226</v>
      </c>
      <c r="N93" s="69">
        <f>'Contratos fora RRF'!AN93</f>
        <v>233189.13980171349</v>
      </c>
      <c r="O93" s="69">
        <f>'Contratos fora RRF'!AM93</f>
        <v>1318348.2276200708</v>
      </c>
      <c r="P93" s="28">
        <f>'Contratos fora RRF'!AO93</f>
        <v>1551537.367421783</v>
      </c>
      <c r="Q93" s="30"/>
      <c r="R93" s="30"/>
      <c r="S93" s="30"/>
      <c r="T93" s="70">
        <f t="shared" si="13"/>
        <v>356741910.05191296</v>
      </c>
      <c r="U93" s="70">
        <f t="shared" si="14"/>
        <v>196780435.33857805</v>
      </c>
      <c r="V93" s="70">
        <f t="shared" si="15"/>
        <v>553522345.39049101</v>
      </c>
      <c r="X93">
        <f t="shared" si="12"/>
        <v>2029</v>
      </c>
    </row>
    <row r="94" spans="1:24" x14ac:dyDescent="0.25">
      <c r="A94" s="68">
        <v>47331</v>
      </c>
      <c r="B94" s="25">
        <f>'Art. 9º-A'!J95</f>
        <v>146083272.80227348</v>
      </c>
      <c r="C94" s="25">
        <f>'Art. 9º-A'!K95</f>
        <v>97575510.024476618</v>
      </c>
      <c r="D94" s="25">
        <f>'Art. 9º-A'!I95</f>
        <v>243658782.8267501</v>
      </c>
      <c r="E94" s="26">
        <f>'9496'!T94</f>
        <v>207524029.01023215</v>
      </c>
      <c r="F94" s="26">
        <f>'9496'!U94</f>
        <v>97874841.862791419</v>
      </c>
      <c r="G94" s="26">
        <f>'9496'!V94</f>
        <v>305398870.87302357</v>
      </c>
      <c r="H94" s="47"/>
      <c r="I94" s="47"/>
      <c r="J94" s="47"/>
      <c r="K94" s="27">
        <f>'Fluxo dív. garantidas - RRF'!J94</f>
        <v>2989229.5500000003</v>
      </c>
      <c r="L94" s="27">
        <f>'Fluxo dív. garantidas - RRF'!I94</f>
        <v>1614934.396666666</v>
      </c>
      <c r="M94" s="27">
        <f>'Fluxo dív. garantidas - RRF'!K94</f>
        <v>4604163.9466666663</v>
      </c>
      <c r="N94" s="69">
        <f>'Contratos fora RRF'!AN94</f>
        <v>219084.94782287482</v>
      </c>
      <c r="O94" s="69">
        <f>'Contratos fora RRF'!AM94</f>
        <v>1321691.9720504661</v>
      </c>
      <c r="P94" s="28">
        <f>'Contratos fora RRF'!AO94</f>
        <v>1540776.9198733401</v>
      </c>
      <c r="Q94" s="30"/>
      <c r="R94" s="30"/>
      <c r="S94" s="30"/>
      <c r="T94" s="70">
        <f t="shared" si="13"/>
        <v>356815616.31032848</v>
      </c>
      <c r="U94" s="70">
        <f t="shared" si="14"/>
        <v>198386978.25598517</v>
      </c>
      <c r="V94" s="70">
        <f t="shared" si="15"/>
        <v>555202594.56631362</v>
      </c>
      <c r="X94">
        <f t="shared" si="12"/>
        <v>2029</v>
      </c>
    </row>
    <row r="95" spans="1:24" x14ac:dyDescent="0.25">
      <c r="A95" s="68">
        <v>47362</v>
      </c>
      <c r="B95" s="25">
        <f>'Art. 9º-A'!J96</f>
        <v>146429720.15356249</v>
      </c>
      <c r="C95" s="25">
        <f>'Art. 9º-A'!K96</f>
        <v>98351919.391776681</v>
      </c>
      <c r="D95" s="25">
        <f>'Art. 9º-A'!I96</f>
        <v>244781639.54533917</v>
      </c>
      <c r="E95" s="26">
        <f>'9496'!T95</f>
        <v>207550789.71156859</v>
      </c>
      <c r="F95" s="26">
        <f>'9496'!U95</f>
        <v>98769906.108472109</v>
      </c>
      <c r="G95" s="26">
        <f>'9496'!V95</f>
        <v>306320695.8200407</v>
      </c>
      <c r="H95" s="47"/>
      <c r="I95" s="47"/>
      <c r="J95" s="47"/>
      <c r="K95" s="27">
        <f>'Fluxo dív. garantidas - RRF'!J95</f>
        <v>11707476.24</v>
      </c>
      <c r="L95" s="27">
        <f>'Fluxo dív. garantidas - RRF'!I95</f>
        <v>94647539.348888874</v>
      </c>
      <c r="M95" s="27">
        <f>'Fluxo dív. garantidas - RRF'!K95</f>
        <v>106355015.58888887</v>
      </c>
      <c r="N95" s="69">
        <f>'Contratos fora RRF'!AN95</f>
        <v>233015.80056165071</v>
      </c>
      <c r="O95" s="69">
        <f>'Contratos fora RRF'!AM95</f>
        <v>1324797.4665345829</v>
      </c>
      <c r="P95" s="28">
        <f>'Contratos fora RRF'!AO95</f>
        <v>1557813.267096234</v>
      </c>
      <c r="Q95" s="30"/>
      <c r="R95" s="30"/>
      <c r="S95" s="30"/>
      <c r="T95" s="70">
        <f t="shared" si="13"/>
        <v>365921001.90569276</v>
      </c>
      <c r="U95" s="70">
        <f t="shared" si="14"/>
        <v>293094162.31567228</v>
      </c>
      <c r="V95" s="70">
        <f t="shared" si="15"/>
        <v>659015164.22136497</v>
      </c>
      <c r="X95">
        <f t="shared" si="12"/>
        <v>2029</v>
      </c>
    </row>
    <row r="96" spans="1:24" x14ac:dyDescent="0.25">
      <c r="A96" s="68">
        <v>47392</v>
      </c>
      <c r="B96" s="25">
        <f>'Art. 9º-A'!J97</f>
        <v>146911501.42256767</v>
      </c>
      <c r="C96" s="25">
        <f>'Art. 9º-A'!K97</f>
        <v>99226591.272407383</v>
      </c>
      <c r="D96" s="25">
        <f>'Art. 9º-A'!I97</f>
        <v>246138092.69497505</v>
      </c>
      <c r="E96" s="26">
        <f>'9496'!T96</f>
        <v>207514185.63083547</v>
      </c>
      <c r="F96" s="26">
        <f>'9496'!U96</f>
        <v>99700346.641533911</v>
      </c>
      <c r="G96" s="26">
        <f>'9496'!V96</f>
        <v>307214532.27236938</v>
      </c>
      <c r="H96" s="47"/>
      <c r="I96" s="47"/>
      <c r="J96" s="47"/>
      <c r="K96" s="27">
        <f>'Fluxo dív. garantidas - RRF'!J96</f>
        <v>2776917.66</v>
      </c>
      <c r="L96" s="27">
        <f>'Fluxo dív. garantidas - RRF'!I96</f>
        <v>1662644.428888889</v>
      </c>
      <c r="M96" s="27">
        <f>'Fluxo dív. garantidas - RRF'!K96</f>
        <v>4439562.0888888892</v>
      </c>
      <c r="N96" s="69">
        <f>'Contratos fora RRF'!AN96</f>
        <v>379494.78569385101</v>
      </c>
      <c r="O96" s="69">
        <f>'Contratos fora RRF'!AM96</f>
        <v>2196863.0621614014</v>
      </c>
      <c r="P96" s="28">
        <f>'Contratos fora RRF'!AO96</f>
        <v>2576357.8478552513</v>
      </c>
      <c r="Q96" s="30"/>
      <c r="R96" s="30"/>
      <c r="S96" s="30"/>
      <c r="T96" s="70">
        <f t="shared" si="13"/>
        <v>357582099.49909699</v>
      </c>
      <c r="U96" s="70">
        <f t="shared" si="14"/>
        <v>202786445.40499157</v>
      </c>
      <c r="V96" s="70">
        <f t="shared" si="15"/>
        <v>560368544.9040885</v>
      </c>
      <c r="X96">
        <f t="shared" si="12"/>
        <v>2029</v>
      </c>
    </row>
    <row r="97" spans="1:24" x14ac:dyDescent="0.25">
      <c r="A97" s="68">
        <v>47423</v>
      </c>
      <c r="B97" s="25">
        <f>'Art. 9º-A'!J98</f>
        <v>147137836.67469236</v>
      </c>
      <c r="C97" s="25">
        <f>'Art. 9º-A'!K98</f>
        <v>99935721.356853127</v>
      </c>
      <c r="D97" s="25">
        <f>'Art. 9º-A'!I98</f>
        <v>247073558.03154549</v>
      </c>
      <c r="E97" s="26">
        <f>'9496'!T97</f>
        <v>207100933.98642832</v>
      </c>
      <c r="F97" s="26">
        <f>'9496'!U97</f>
        <v>100398899.14393491</v>
      </c>
      <c r="G97" s="26">
        <f>'9496'!V97</f>
        <v>307499833.13036323</v>
      </c>
      <c r="H97" s="47"/>
      <c r="I97" s="47"/>
      <c r="J97" s="47"/>
      <c r="K97" s="27">
        <f>'Fluxo dív. garantidas - RRF'!J97</f>
        <v>8942167.7300000004</v>
      </c>
      <c r="L97" s="27">
        <f>'Fluxo dív. garantidas - RRF'!I97</f>
        <v>86151737.221111104</v>
      </c>
      <c r="M97" s="27">
        <f>'Fluxo dív. garantidas - RRF'!K97</f>
        <v>95093904.951111108</v>
      </c>
      <c r="N97" s="69">
        <f>'Contratos fora RRF'!AN97</f>
        <v>1613004.0491004579</v>
      </c>
      <c r="O97" s="69">
        <f>'Contratos fora RRF'!AM97</f>
        <v>34825579.337692931</v>
      </c>
      <c r="P97" s="28">
        <f>'Contratos fora RRF'!AO97</f>
        <v>36438583.386793472</v>
      </c>
      <c r="Q97" s="30"/>
      <c r="R97" s="30"/>
      <c r="S97" s="30"/>
      <c r="T97" s="70">
        <f t="shared" si="13"/>
        <v>364793942.44022113</v>
      </c>
      <c r="U97" s="70">
        <f t="shared" si="14"/>
        <v>321311937.05959207</v>
      </c>
      <c r="V97" s="70">
        <f t="shared" si="15"/>
        <v>686105879.4998132</v>
      </c>
      <c r="X97">
        <f t="shared" si="12"/>
        <v>2029</v>
      </c>
    </row>
    <row r="98" spans="1:24" x14ac:dyDescent="0.25">
      <c r="A98" s="68">
        <v>47453</v>
      </c>
      <c r="B98" s="25">
        <f>'Art. 9º-A'!J99</f>
        <v>147567247.65602076</v>
      </c>
      <c r="C98" s="25">
        <f>'Art. 9º-A'!K99</f>
        <v>100789654.78200638</v>
      </c>
      <c r="D98" s="25">
        <f>'Art. 9º-A'!I99</f>
        <v>248356902.43802714</v>
      </c>
      <c r="E98" s="26">
        <f>'9496'!T98</f>
        <v>207109909.50602347</v>
      </c>
      <c r="F98" s="26">
        <f>'9496'!U98</f>
        <v>101367138.29274404</v>
      </c>
      <c r="G98" s="26">
        <f>'9496'!V98</f>
        <v>308477047.79876751</v>
      </c>
      <c r="H98" s="47"/>
      <c r="I98" s="47"/>
      <c r="J98" s="47"/>
      <c r="K98" s="27">
        <f>'Fluxo dív. garantidas - RRF'!J98</f>
        <v>2996533.63</v>
      </c>
      <c r="L98" s="27">
        <f>'Fluxo dív. garantidas - RRF'!I98</f>
        <v>1614388.4900000002</v>
      </c>
      <c r="M98" s="27">
        <f>'Fluxo dív. garantidas - RRF'!K98</f>
        <v>4610922.12</v>
      </c>
      <c r="N98" s="69">
        <f>'Contratos fora RRF'!AN98</f>
        <v>197302.2916119422</v>
      </c>
      <c r="O98" s="69">
        <f>'Contratos fora RRF'!AM98</f>
        <v>1334571.3158574691</v>
      </c>
      <c r="P98" s="28">
        <f>'Contratos fora RRF'!AO98</f>
        <v>1531873.6074694102</v>
      </c>
      <c r="Q98" s="30"/>
      <c r="R98" s="30"/>
      <c r="S98" s="30"/>
      <c r="T98" s="70">
        <f t="shared" si="13"/>
        <v>357870993.08365619</v>
      </c>
      <c r="U98" s="70">
        <f t="shared" si="14"/>
        <v>205105752.8806079</v>
      </c>
      <c r="V98" s="70">
        <f t="shared" si="15"/>
        <v>562976745.96426415</v>
      </c>
      <c r="X98">
        <f t="shared" si="12"/>
        <v>2029</v>
      </c>
    </row>
    <row r="99" spans="1:24" x14ac:dyDescent="0.25">
      <c r="A99" s="68">
        <v>47484</v>
      </c>
      <c r="B99" s="25">
        <f>'Art. 9º-A'!J100</f>
        <v>147830503.69497612</v>
      </c>
      <c r="C99" s="25">
        <f>'Art. 9º-A'!K100</f>
        <v>101537194.86656997</v>
      </c>
      <c r="D99" s="25">
        <f>'Art. 9º-A'!I100</f>
        <v>249367698.56154609</v>
      </c>
      <c r="E99" s="26">
        <f>'9496'!T99</f>
        <v>206796408.35568798</v>
      </c>
      <c r="F99" s="26">
        <f>'9496'!U99</f>
        <v>146292051.06868088</v>
      </c>
      <c r="G99" s="26">
        <f>'9496'!V99</f>
        <v>353088459.42436886</v>
      </c>
      <c r="H99" s="47"/>
      <c r="I99" s="47"/>
      <c r="J99" s="47"/>
      <c r="K99" s="27">
        <f>'Fluxo dív. garantidas - RRF'!J99</f>
        <v>2831450.27</v>
      </c>
      <c r="L99" s="27">
        <f>'Fluxo dív. garantidas - RRF'!I99</f>
        <v>2291725.0544444439</v>
      </c>
      <c r="M99" s="27">
        <f>'Fluxo dív. garantidas - RRF'!K99</f>
        <v>5123175.3244444439</v>
      </c>
      <c r="N99" s="69">
        <f>'Contratos fora RRF'!AN99</f>
        <v>177659.19746590359</v>
      </c>
      <c r="O99" s="69">
        <f>'Contratos fora RRF'!AM99</f>
        <v>1337947.0061709881</v>
      </c>
      <c r="P99" s="28">
        <f>'Contratos fora RRF'!AO99</f>
        <v>1515606.2036368912</v>
      </c>
      <c r="Q99" s="30"/>
      <c r="R99" s="30"/>
      <c r="S99" s="30"/>
      <c r="T99" s="70">
        <f t="shared" si="13"/>
        <v>357636021.51812994</v>
      </c>
      <c r="U99" s="70">
        <f t="shared" si="14"/>
        <v>251458917.99586627</v>
      </c>
      <c r="V99" s="70">
        <f t="shared" si="15"/>
        <v>609094939.51399624</v>
      </c>
      <c r="X99">
        <f t="shared" ref="X99:X122" si="16">YEAR(A99)</f>
        <v>2030</v>
      </c>
    </row>
    <row r="100" spans="1:24" x14ac:dyDescent="0.25">
      <c r="A100" s="68">
        <v>47515</v>
      </c>
      <c r="B100" s="25">
        <f>'Art. 9º-A'!J101</f>
        <v>147942825.94541156</v>
      </c>
      <c r="C100" s="25">
        <f>'Art. 9º-A'!K101</f>
        <v>102187014.47975239</v>
      </c>
      <c r="D100" s="25">
        <f>'Art. 9º-A'!I101</f>
        <v>250129840.42516395</v>
      </c>
      <c r="E100" s="26">
        <f>'9496'!T100</f>
        <v>206633346.55877799</v>
      </c>
      <c r="F100" s="26">
        <f>'9496'!U100</f>
        <v>147231549.25978541</v>
      </c>
      <c r="G100" s="26">
        <f>'9496'!V100</f>
        <v>353864895.8185634</v>
      </c>
      <c r="H100" s="47"/>
      <c r="I100" s="47"/>
      <c r="J100" s="47"/>
      <c r="K100" s="27">
        <f>'Fluxo dív. garantidas - RRF'!J100</f>
        <v>2979873.61</v>
      </c>
      <c r="L100" s="27">
        <f>'Fluxo dív. garantidas - RRF'!I100</f>
        <v>2275555.2966666664</v>
      </c>
      <c r="M100" s="27">
        <f>'Fluxo dív. garantidas - RRF'!K100</f>
        <v>5255428.9066666663</v>
      </c>
      <c r="N100" s="69">
        <f>'Contratos fora RRF'!AN100</f>
        <v>183083.07500466279</v>
      </c>
      <c r="O100" s="69">
        <f>'Contratos fora RRF'!AM100</f>
        <v>1341210.1977588669</v>
      </c>
      <c r="P100" s="28">
        <f>'Contratos fora RRF'!AO100</f>
        <v>1524293.27276353</v>
      </c>
      <c r="Q100" s="30"/>
      <c r="R100" s="30"/>
      <c r="S100" s="30"/>
      <c r="T100" s="70">
        <f t="shared" si="13"/>
        <v>357739129.1891942</v>
      </c>
      <c r="U100" s="70">
        <f t="shared" si="14"/>
        <v>253035329.23396334</v>
      </c>
      <c r="V100" s="70">
        <f t="shared" si="15"/>
        <v>610774458.42315757</v>
      </c>
      <c r="X100">
        <f t="shared" si="16"/>
        <v>2030</v>
      </c>
    </row>
    <row r="101" spans="1:24" x14ac:dyDescent="0.25">
      <c r="A101" s="68">
        <v>47543</v>
      </c>
      <c r="B101" s="25">
        <f>'Art. 9º-A'!J102</f>
        <v>148132976.02527398</v>
      </c>
      <c r="C101" s="25">
        <f>'Art. 9º-A'!K102</f>
        <v>102896324.42766222</v>
      </c>
      <c r="D101" s="25">
        <f>'Art. 9º-A'!I102</f>
        <v>251029300.4529362</v>
      </c>
      <c r="E101" s="26">
        <f>'9496'!T101</f>
        <v>206580317.94930306</v>
      </c>
      <c r="F101" s="26">
        <f>'9496'!U101</f>
        <v>148321553.90726116</v>
      </c>
      <c r="G101" s="26">
        <f>'9496'!V101</f>
        <v>354901871.85656422</v>
      </c>
      <c r="H101" s="47"/>
      <c r="I101" s="47"/>
      <c r="J101" s="47"/>
      <c r="K101" s="27">
        <f>'Fluxo dív. garantidas - RRF'!J101</f>
        <v>10370536.340000002</v>
      </c>
      <c r="L101" s="27">
        <f>'Fluxo dív. garantidas - RRF'!I101</f>
        <v>110532805.45555556</v>
      </c>
      <c r="M101" s="27">
        <f>'Fluxo dív. garantidas - RRF'!K101</f>
        <v>120903341.79555556</v>
      </c>
      <c r="N101" s="69">
        <f>'Contratos fora RRF'!AN101</f>
        <v>158282.5384382848</v>
      </c>
      <c r="O101" s="69">
        <f>'Contratos fora RRF'!AM101</f>
        <v>1344419.0207029721</v>
      </c>
      <c r="P101" s="28">
        <f>'Contratos fora RRF'!AO101</f>
        <v>1502701.5591412568</v>
      </c>
      <c r="Q101" s="30"/>
      <c r="R101" s="30"/>
      <c r="S101" s="30"/>
      <c r="T101" s="70">
        <f t="shared" si="13"/>
        <v>365242112.8530153</v>
      </c>
      <c r="U101" s="70">
        <f t="shared" si="14"/>
        <v>363095102.8111819</v>
      </c>
      <c r="V101" s="70">
        <f t="shared" si="15"/>
        <v>728337215.66419721</v>
      </c>
      <c r="X101">
        <f t="shared" si="16"/>
        <v>2030</v>
      </c>
    </row>
    <row r="102" spans="1:24" x14ac:dyDescent="0.25">
      <c r="A102" s="68">
        <v>47574</v>
      </c>
      <c r="B102" s="25">
        <f>'Art. 9º-A'!J103</f>
        <v>148290374.4234283</v>
      </c>
      <c r="C102" s="25">
        <f>'Art. 9º-A'!K103</f>
        <v>103588859.00340486</v>
      </c>
      <c r="D102" s="25">
        <f>'Art. 9º-A'!I103</f>
        <v>251879233.42683315</v>
      </c>
      <c r="E102" s="26">
        <f>'9496'!T102</f>
        <v>206310015.02005994</v>
      </c>
      <c r="F102" s="26">
        <f>'9496'!U102</f>
        <v>149198272.51452416</v>
      </c>
      <c r="G102" s="26">
        <f>'9496'!V102</f>
        <v>355508287.53458411</v>
      </c>
      <c r="H102" s="47"/>
      <c r="I102" s="47"/>
      <c r="J102" s="47"/>
      <c r="K102" s="27">
        <f>'Fluxo dív. garantidas - RRF'!J102</f>
        <v>2948432.96</v>
      </c>
      <c r="L102" s="27">
        <f>'Fluxo dív. garantidas - RRF'!I102</f>
        <v>2279645.5111111114</v>
      </c>
      <c r="M102" s="27">
        <f>'Fluxo dív. garantidas - RRF'!K102</f>
        <v>5228078.4711111113</v>
      </c>
      <c r="N102" s="69">
        <f>'Contratos fora RRF'!AN102</f>
        <v>350613.210997477</v>
      </c>
      <c r="O102" s="69">
        <f>'Contratos fora RRF'!AM102</f>
        <v>2220919.6838252349</v>
      </c>
      <c r="P102" s="28">
        <f>'Contratos fora RRF'!AO102</f>
        <v>2571532.8948227111</v>
      </c>
      <c r="Q102" s="30"/>
      <c r="R102" s="30"/>
      <c r="S102" s="30"/>
      <c r="T102" s="70">
        <f t="shared" si="13"/>
        <v>357899435.61448568</v>
      </c>
      <c r="U102" s="70">
        <f t="shared" si="14"/>
        <v>257287696.71286535</v>
      </c>
      <c r="V102" s="70">
        <f t="shared" si="15"/>
        <v>615187132.32735109</v>
      </c>
      <c r="X102">
        <f t="shared" si="16"/>
        <v>2030</v>
      </c>
    </row>
    <row r="103" spans="1:24" x14ac:dyDescent="0.25">
      <c r="A103" s="68">
        <v>47604</v>
      </c>
      <c r="B103" s="25">
        <f>'Art. 9º-A'!J104</f>
        <v>148358012.74975777</v>
      </c>
      <c r="C103" s="25">
        <f>'Art. 9º-A'!K104</f>
        <v>104224249.34391066</v>
      </c>
      <c r="D103" s="25">
        <f>'Art. 9º-A'!I104</f>
        <v>252582262.09366843</v>
      </c>
      <c r="E103" s="26">
        <f>'9496'!T103</f>
        <v>205923196.98873636</v>
      </c>
      <c r="F103" s="26">
        <f>'9496'!U103</f>
        <v>150067066.20918307</v>
      </c>
      <c r="G103" s="26">
        <f>'9496'!V103</f>
        <v>355990263.19791943</v>
      </c>
      <c r="H103" s="47"/>
      <c r="I103" s="47"/>
      <c r="J103" s="47"/>
      <c r="K103" s="27">
        <f>'Fluxo dív. garantidas - RRF'!J103</f>
        <v>8106711.1200000001</v>
      </c>
      <c r="L103" s="27">
        <f>'Fluxo dív. garantidas - RRF'!I103</f>
        <v>100320999.23555554</v>
      </c>
      <c r="M103" s="27">
        <f>'Fluxo dív. garantidas - RRF'!K103</f>
        <v>108427710.35555555</v>
      </c>
      <c r="N103" s="69">
        <f>'Contratos fora RRF'!AN103</f>
        <v>1228216.3474006632</v>
      </c>
      <c r="O103" s="69">
        <f>'Contratos fora RRF'!AM103</f>
        <v>35738025.863800719</v>
      </c>
      <c r="P103" s="28">
        <f>'Contratos fora RRF'!AO103</f>
        <v>36966242.21120137</v>
      </c>
      <c r="Q103" s="30"/>
      <c r="R103" s="30"/>
      <c r="S103" s="30"/>
      <c r="T103" s="70">
        <f t="shared" si="13"/>
        <v>363616137.20589483</v>
      </c>
      <c r="U103" s="70">
        <f t="shared" si="14"/>
        <v>390350340.65244997</v>
      </c>
      <c r="V103" s="70">
        <f t="shared" si="15"/>
        <v>753966477.85834479</v>
      </c>
      <c r="X103">
        <f t="shared" si="16"/>
        <v>2030</v>
      </c>
    </row>
    <row r="104" spans="1:24" x14ac:dyDescent="0.25">
      <c r="A104" s="68">
        <v>47635</v>
      </c>
      <c r="B104" s="25">
        <f>'Art. 9º-A'!J105</f>
        <v>148546508.55331963</v>
      </c>
      <c r="C104" s="25">
        <f>'Art. 9º-A'!K105</f>
        <v>104950291.77815276</v>
      </c>
      <c r="D104" s="25">
        <f>'Art. 9º-A'!I105</f>
        <v>253496800.3314724</v>
      </c>
      <c r="E104" s="26">
        <f>'9496'!T104</f>
        <v>205909322.42017329</v>
      </c>
      <c r="F104" s="26">
        <f>'9496'!U104</f>
        <v>151146375.09927666</v>
      </c>
      <c r="G104" s="26">
        <f>'9496'!V104</f>
        <v>357055697.51944995</v>
      </c>
      <c r="H104" s="47"/>
      <c r="I104" s="47"/>
      <c r="J104" s="47"/>
      <c r="K104" s="27">
        <f>'Fluxo dív. garantidas - RRF'!J104</f>
        <v>3075925.6700000004</v>
      </c>
      <c r="L104" s="27">
        <f>'Fluxo dív. garantidas - RRF'!I104</f>
        <v>2266100.7122222218</v>
      </c>
      <c r="M104" s="27">
        <f>'Fluxo dív. garantidas - RRF'!K104</f>
        <v>5342026.3822222222</v>
      </c>
      <c r="N104" s="69">
        <f>'Contratos fora RRF'!AN104</f>
        <v>163324.4517059059</v>
      </c>
      <c r="O104" s="69">
        <f>'Contratos fora RRF'!AM104</f>
        <v>1354537.7684011408</v>
      </c>
      <c r="P104" s="28">
        <f>'Contratos fora RRF'!AO104</f>
        <v>1517862.2201070469</v>
      </c>
      <c r="Q104" s="30"/>
      <c r="R104" s="30"/>
      <c r="S104" s="30"/>
      <c r="T104" s="70">
        <f t="shared" si="13"/>
        <v>357695081.09519887</v>
      </c>
      <c r="U104" s="70">
        <f t="shared" si="14"/>
        <v>259717305.35805279</v>
      </c>
      <c r="V104" s="70">
        <f t="shared" si="15"/>
        <v>617412386.4532516</v>
      </c>
      <c r="X104">
        <f t="shared" si="16"/>
        <v>2030</v>
      </c>
    </row>
    <row r="105" spans="1:24" x14ac:dyDescent="0.25">
      <c r="A105" s="68">
        <v>47665</v>
      </c>
      <c r="B105" s="25">
        <f>'Art. 9º-A'!J106</f>
        <v>148730346.40558732</v>
      </c>
      <c r="C105" s="25">
        <f>'Art. 9º-A'!K106</f>
        <v>105679323.16006607</v>
      </c>
      <c r="D105" s="25">
        <f>'Art. 9º-A'!I106</f>
        <v>254409669.56565338</v>
      </c>
      <c r="E105" s="26">
        <f>'9496'!T105</f>
        <v>205781741.54559621</v>
      </c>
      <c r="F105" s="26">
        <f>'9496'!U105</f>
        <v>152222801.31715021</v>
      </c>
      <c r="G105" s="26">
        <f>'9496'!V105</f>
        <v>358004542.86274642</v>
      </c>
      <c r="H105" s="47"/>
      <c r="I105" s="47"/>
      <c r="J105" s="47"/>
      <c r="K105" s="27">
        <f>'Fluxo dív. garantidas - RRF'!J105</f>
        <v>2649395.77</v>
      </c>
      <c r="L105" s="27">
        <f>'Fluxo dív. garantidas - RRF'!I105</f>
        <v>2313779.2433333336</v>
      </c>
      <c r="M105" s="27">
        <f>'Fluxo dív. garantidas - RRF'!K105</f>
        <v>4963175.0133333337</v>
      </c>
      <c r="N105" s="69">
        <f>'Contratos fora RRF'!AN105</f>
        <v>131724.51828277612</v>
      </c>
      <c r="O105" s="69">
        <f>'Contratos fora RRF'!AM105</f>
        <v>1358114.7284544208</v>
      </c>
      <c r="P105" s="28">
        <f>'Contratos fora RRF'!AO105</f>
        <v>1489839.246737198</v>
      </c>
      <c r="Q105" s="30"/>
      <c r="R105" s="30"/>
      <c r="S105" s="30"/>
      <c r="T105" s="70">
        <f t="shared" si="13"/>
        <v>357293208.23946631</v>
      </c>
      <c r="U105" s="70">
        <f t="shared" si="14"/>
        <v>261574018.44900402</v>
      </c>
      <c r="V105" s="70">
        <f t="shared" si="15"/>
        <v>618867226.68847036</v>
      </c>
      <c r="X105">
        <f t="shared" si="16"/>
        <v>2030</v>
      </c>
    </row>
    <row r="106" spans="1:24" x14ac:dyDescent="0.25">
      <c r="A106" s="68">
        <v>47696</v>
      </c>
      <c r="B106" s="25">
        <f>'Art. 9º-A'!J107</f>
        <v>148792738.74076608</v>
      </c>
      <c r="C106" s="25">
        <f>'Art. 9º-A'!K107</f>
        <v>106327902.98628339</v>
      </c>
      <c r="D106" s="25">
        <f>'Art. 9º-A'!I107</f>
        <v>255120641.72704947</v>
      </c>
      <c r="E106" s="26">
        <f>'9496'!T106</f>
        <v>205334525.17752784</v>
      </c>
      <c r="F106" s="26">
        <f>'9496'!U106</f>
        <v>153035415.94847703</v>
      </c>
      <c r="G106" s="26">
        <f>'9496'!V106</f>
        <v>358369941.12600487</v>
      </c>
      <c r="H106" s="47"/>
      <c r="I106" s="47"/>
      <c r="J106" s="47"/>
      <c r="K106" s="27">
        <f>'Fluxo dív. garantidas - RRF'!J106</f>
        <v>2885537.83</v>
      </c>
      <c r="L106" s="27">
        <f>'Fluxo dív. garantidas - RRF'!I106</f>
        <v>2287852.7477777777</v>
      </c>
      <c r="M106" s="27">
        <f>'Fluxo dív. garantidas - RRF'!K106</f>
        <v>5173390.5777777778</v>
      </c>
      <c r="N106" s="69">
        <f>'Contratos fora RRF'!AN106</f>
        <v>138626.7203720416</v>
      </c>
      <c r="O106" s="69">
        <f>'Contratos fora RRF'!AM106</f>
        <v>1361648.8280619511</v>
      </c>
      <c r="P106" s="28">
        <f>'Contratos fora RRF'!AO106</f>
        <v>1500275.5484339921</v>
      </c>
      <c r="Q106" s="30"/>
      <c r="R106" s="30"/>
      <c r="S106" s="30"/>
      <c r="T106" s="70">
        <f t="shared" si="13"/>
        <v>357151428.46866596</v>
      </c>
      <c r="U106" s="70">
        <f t="shared" si="14"/>
        <v>263012820.51060015</v>
      </c>
      <c r="V106" s="70">
        <f t="shared" si="15"/>
        <v>620164248.97926617</v>
      </c>
      <c r="X106">
        <f t="shared" si="16"/>
        <v>2030</v>
      </c>
    </row>
    <row r="107" spans="1:24" x14ac:dyDescent="0.25">
      <c r="A107" s="68">
        <v>47727</v>
      </c>
      <c r="B107" s="25">
        <f>'Art. 9º-A'!J108</f>
        <v>149013045.91110176</v>
      </c>
      <c r="C107" s="25">
        <f>'Art. 9º-A'!K108</f>
        <v>107095389.19926906</v>
      </c>
      <c r="D107" s="25">
        <f>'Art. 9º-A'!I108</f>
        <v>256108435.11037081</v>
      </c>
      <c r="E107" s="26">
        <f>'9496'!T107</f>
        <v>205525096.01124576</v>
      </c>
      <c r="F107" s="26">
        <f>'9496'!U107</f>
        <v>154296936.44109562</v>
      </c>
      <c r="G107" s="26">
        <f>'9496'!V107</f>
        <v>359822032.45234138</v>
      </c>
      <c r="H107" s="47"/>
      <c r="I107" s="47"/>
      <c r="J107" s="47"/>
      <c r="K107" s="27">
        <f>'Fluxo dív. garantidas - RRF'!J107</f>
        <v>10103349.75</v>
      </c>
      <c r="L107" s="27">
        <f>'Fluxo dív. garantidas - RRF'!I107</f>
        <v>111108598.49000001</v>
      </c>
      <c r="M107" s="27">
        <f>'Fluxo dív. garantidas - RRF'!K107</f>
        <v>121211948.24000001</v>
      </c>
      <c r="N107" s="69">
        <f>'Contratos fora RRF'!AN107</f>
        <v>135187.30396799781</v>
      </c>
      <c r="O107" s="69">
        <f>'Contratos fora RRF'!AM107</f>
        <v>1365135.3087134829</v>
      </c>
      <c r="P107" s="28">
        <f>'Contratos fora RRF'!AO107</f>
        <v>1500322.6126814811</v>
      </c>
      <c r="Q107" s="30"/>
      <c r="R107" s="30"/>
      <c r="S107" s="30"/>
      <c r="T107" s="70">
        <f t="shared" si="13"/>
        <v>364776678.97631556</v>
      </c>
      <c r="U107" s="70">
        <f t="shared" si="14"/>
        <v>373866059.43907815</v>
      </c>
      <c r="V107" s="70">
        <f t="shared" si="15"/>
        <v>738642738.41539371</v>
      </c>
      <c r="X107">
        <f t="shared" si="16"/>
        <v>2030</v>
      </c>
    </row>
    <row r="108" spans="1:24" x14ac:dyDescent="0.25">
      <c r="A108" s="68">
        <v>47757</v>
      </c>
      <c r="B108" s="25">
        <f>'Art. 9º-A'!J109</f>
        <v>149240351.57657087</v>
      </c>
      <c r="C108" s="25">
        <f>'Art. 9º-A'!K109</f>
        <v>107874713.6846593</v>
      </c>
      <c r="D108" s="25">
        <f>'Art. 9º-A'!I109</f>
        <v>257115065.26123017</v>
      </c>
      <c r="E108" s="26">
        <f>'9496'!T108</f>
        <v>205277932.69870716</v>
      </c>
      <c r="F108" s="26">
        <f>'9496'!U108</f>
        <v>155313199.40283668</v>
      </c>
      <c r="G108" s="26">
        <f>'9496'!V108</f>
        <v>360591132.10154384</v>
      </c>
      <c r="H108" s="47"/>
      <c r="I108" s="47"/>
      <c r="J108" s="47"/>
      <c r="K108" s="27">
        <f>'Fluxo dív. garantidas - RRF'!J108</f>
        <v>2684452.07</v>
      </c>
      <c r="L108" s="27">
        <f>'Fluxo dív. garantidas - RRF'!I108</f>
        <v>2310804.3833333333</v>
      </c>
      <c r="M108" s="27">
        <f>'Fluxo dív. garantidas - RRF'!K108</f>
        <v>4995256.4533333331</v>
      </c>
      <c r="N108" s="69">
        <f>'Contratos fora RRF'!AN108</f>
        <v>294192.90729369764</v>
      </c>
      <c r="O108" s="69">
        <f>'Contratos fora RRF'!AM108</f>
        <v>2246233.296521395</v>
      </c>
      <c r="P108" s="28">
        <f>'Contratos fora RRF'!AO108</f>
        <v>2540426.2038150923</v>
      </c>
      <c r="Q108" s="30"/>
      <c r="R108" s="30"/>
      <c r="S108" s="30"/>
      <c r="T108" s="70">
        <f t="shared" si="13"/>
        <v>357496929.2525717</v>
      </c>
      <c r="U108" s="70">
        <f t="shared" si="14"/>
        <v>267744950.7673507</v>
      </c>
      <c r="V108" s="70">
        <f t="shared" si="15"/>
        <v>625241880.01992238</v>
      </c>
      <c r="X108">
        <f t="shared" si="16"/>
        <v>2030</v>
      </c>
    </row>
    <row r="109" spans="1:24" x14ac:dyDescent="0.25">
      <c r="A109" s="68">
        <v>47788</v>
      </c>
      <c r="B109" s="25">
        <f>'Art. 9º-A'!J110</f>
        <v>149377512.74065247</v>
      </c>
      <c r="C109" s="25">
        <f>'Art. 9º-A'!K110</f>
        <v>108595421.86913571</v>
      </c>
      <c r="D109" s="25">
        <f>'Art. 9º-A'!I110</f>
        <v>257972934.60978818</v>
      </c>
      <c r="E109" s="26">
        <f>'9496'!T109</f>
        <v>205088722.18187845</v>
      </c>
      <c r="F109" s="26">
        <f>'9496'!U109</f>
        <v>156309272.39063066</v>
      </c>
      <c r="G109" s="26">
        <f>'9496'!V109</f>
        <v>361397994.57250911</v>
      </c>
      <c r="H109" s="47"/>
      <c r="I109" s="47"/>
      <c r="J109" s="47"/>
      <c r="K109" s="27">
        <f>'Fluxo dív. garantidas - RRF'!J109</f>
        <v>7945264.3399999999</v>
      </c>
      <c r="L109" s="27">
        <f>'Fluxo dív. garantidas - RRF'!I109</f>
        <v>100836379.23333332</v>
      </c>
      <c r="M109" s="27">
        <f>'Fluxo dív. garantidas - RRF'!K109</f>
        <v>108781643.57333332</v>
      </c>
      <c r="N109" s="69">
        <f>'Contratos fora RRF'!AN109</f>
        <v>881058.37461226108</v>
      </c>
      <c r="O109" s="69">
        <f>'Contratos fora RRF'!AM109</f>
        <v>36690658.274638772</v>
      </c>
      <c r="P109" s="28">
        <f>'Contratos fora RRF'!AO109</f>
        <v>37571716.649251007</v>
      </c>
      <c r="Q109" s="30"/>
      <c r="R109" s="30"/>
      <c r="S109" s="30"/>
      <c r="T109" s="70">
        <f t="shared" si="13"/>
        <v>363292557.63714314</v>
      </c>
      <c r="U109" s="70">
        <f t="shared" si="14"/>
        <v>402431731.76773846</v>
      </c>
      <c r="V109" s="70">
        <f t="shared" si="15"/>
        <v>765724289.4048816</v>
      </c>
      <c r="X109">
        <f t="shared" si="16"/>
        <v>2030</v>
      </c>
    </row>
    <row r="110" spans="1:24" x14ac:dyDescent="0.25">
      <c r="A110" s="68">
        <v>47818</v>
      </c>
      <c r="B110" s="25">
        <f>'Art. 9º-A'!J111</f>
        <v>149636310.45073119</v>
      </c>
      <c r="C110" s="25">
        <f>'Art. 9º-A'!K111</f>
        <v>109411311.29023543</v>
      </c>
      <c r="D110" s="25">
        <f>'Art. 9º-A'!I111</f>
        <v>259047621.74096662</v>
      </c>
      <c r="E110" s="26">
        <f>'9496'!T110</f>
        <v>205045734.69851747</v>
      </c>
      <c r="F110" s="26">
        <f>'9496'!U110</f>
        <v>157500842.39104095</v>
      </c>
      <c r="G110" s="26">
        <f>'9496'!V110</f>
        <v>362546577.08955842</v>
      </c>
      <c r="H110" s="47"/>
      <c r="I110" s="47"/>
      <c r="J110" s="47"/>
      <c r="K110" s="27">
        <f>'Fluxo dív. garantidas - RRF'!J110</f>
        <v>2578495.71</v>
      </c>
      <c r="L110" s="27">
        <f>'Fluxo dív. garantidas - RRF'!I110</f>
        <v>2323194.4233333329</v>
      </c>
      <c r="M110" s="27">
        <f>'Fluxo dív. garantidas - RRF'!K110</f>
        <v>4901690.1333333328</v>
      </c>
      <c r="N110" s="69">
        <f>'Contratos fora RRF'!AN110</f>
        <v>97832.046929000615</v>
      </c>
      <c r="O110" s="69">
        <f>'Contratos fora RRF'!AM110</f>
        <v>1375791.781599324</v>
      </c>
      <c r="P110" s="28">
        <f>'Contratos fora RRF'!AO110</f>
        <v>1473623.8285283251</v>
      </c>
      <c r="Q110" s="30"/>
      <c r="R110" s="30"/>
      <c r="S110" s="30"/>
      <c r="T110" s="70">
        <f t="shared" si="13"/>
        <v>357358372.90617764</v>
      </c>
      <c r="U110" s="70">
        <f t="shared" si="14"/>
        <v>270611139.88620901</v>
      </c>
      <c r="V110" s="70">
        <f t="shared" si="15"/>
        <v>627969512.79238665</v>
      </c>
      <c r="X110">
        <f t="shared" si="16"/>
        <v>2030</v>
      </c>
    </row>
    <row r="111" spans="1:24" x14ac:dyDescent="0.25">
      <c r="A111" s="68">
        <v>47849</v>
      </c>
      <c r="B111" s="25">
        <f>'Art. 9º-A'!J112</f>
        <v>149729873.02880043</v>
      </c>
      <c r="C111" s="25">
        <f>'Art. 9º-A'!K112</f>
        <v>110113030.32256842</v>
      </c>
      <c r="D111" s="25">
        <f>'Art. 9º-A'!I112</f>
        <v>259842903.35136884</v>
      </c>
      <c r="E111" s="26">
        <f>'9496'!T111</f>
        <v>204633236.65943921</v>
      </c>
      <c r="F111" s="26">
        <f>'9496'!U111</f>
        <v>203757666.52489591</v>
      </c>
      <c r="G111" s="26">
        <f>'9496'!V111</f>
        <v>408390903.18433511</v>
      </c>
      <c r="H111" s="47"/>
      <c r="I111" s="47"/>
      <c r="J111" s="47"/>
      <c r="K111" s="27">
        <f>'Fluxo dív. garantidas - RRF'!J111</f>
        <v>2730845.33</v>
      </c>
      <c r="L111" s="27">
        <f>'Fluxo dív. garantidas - RRF'!I111</f>
        <v>2936244.08</v>
      </c>
      <c r="M111" s="27">
        <f>'Fluxo dív. garantidas - RRF'!K111</f>
        <v>5667089.4100000001</v>
      </c>
      <c r="N111" s="69">
        <f>'Contratos fora RRF'!AN111</f>
        <v>97363.110183031706</v>
      </c>
      <c r="O111" s="69">
        <f>'Contratos fora RRF'!AM111</f>
        <v>1379438.951063337</v>
      </c>
      <c r="P111" s="28">
        <f>'Contratos fora RRF'!AO111</f>
        <v>1476802.061246369</v>
      </c>
      <c r="Q111" s="30"/>
      <c r="R111" s="30"/>
      <c r="S111" s="30"/>
      <c r="T111" s="70">
        <f t="shared" si="13"/>
        <v>357191318.12842268</v>
      </c>
      <c r="U111" s="70">
        <f t="shared" si="14"/>
        <v>318186379.87852764</v>
      </c>
      <c r="V111" s="70">
        <f t="shared" si="15"/>
        <v>675377698.00695038</v>
      </c>
      <c r="X111">
        <f t="shared" si="16"/>
        <v>2031</v>
      </c>
    </row>
    <row r="112" spans="1:24" x14ac:dyDescent="0.25">
      <c r="A112" s="68">
        <v>47880</v>
      </c>
      <c r="B112" s="25">
        <f>'Art. 9º-A'!J113</f>
        <v>149708305.8192437</v>
      </c>
      <c r="C112" s="25">
        <f>'Art. 9º-A'!K113</f>
        <v>110735614.16757691</v>
      </c>
      <c r="D112" s="25">
        <f>'Art. 9º-A'!I113</f>
        <v>260443919.98682061</v>
      </c>
      <c r="E112" s="26">
        <f>'9496'!T112</f>
        <v>204529981.95688176</v>
      </c>
      <c r="F112" s="26">
        <f>'9496'!U112</f>
        <v>204974819.03912252</v>
      </c>
      <c r="G112" s="26">
        <f>'9496'!V112</f>
        <v>409504800.99600428</v>
      </c>
      <c r="H112" s="47"/>
      <c r="I112" s="47"/>
      <c r="J112" s="47"/>
      <c r="K112" s="27">
        <f>'Fluxo dív. garantidas - RRF'!J112</f>
        <v>2941829.77</v>
      </c>
      <c r="L112" s="27">
        <f>'Fluxo dív. garantidas - RRF'!I112</f>
        <v>2936619.89</v>
      </c>
      <c r="M112" s="27">
        <f>'Fluxo dív. garantidas - RRF'!K112</f>
        <v>5878449.6600000001</v>
      </c>
      <c r="N112" s="69">
        <f>'Contratos fora RRF'!AN112</f>
        <v>99067.037575312104</v>
      </c>
      <c r="O112" s="69">
        <f>'Contratos fora RRF'!AM112</f>
        <v>1382811.46437982</v>
      </c>
      <c r="P112" s="28">
        <f>'Contratos fora RRF'!AO112</f>
        <v>1481878.5019551329</v>
      </c>
      <c r="Q112" s="30"/>
      <c r="R112" s="30"/>
      <c r="S112" s="30"/>
      <c r="T112" s="70">
        <f t="shared" si="13"/>
        <v>357279184.58370072</v>
      </c>
      <c r="U112" s="70">
        <f t="shared" si="14"/>
        <v>320029864.56107926</v>
      </c>
      <c r="V112" s="70">
        <f t="shared" si="15"/>
        <v>677309049.14477992</v>
      </c>
      <c r="X112">
        <f t="shared" si="16"/>
        <v>2031</v>
      </c>
    </row>
    <row r="113" spans="1:24" x14ac:dyDescent="0.25">
      <c r="A113" s="68">
        <v>47908</v>
      </c>
      <c r="B113" s="25">
        <f>'Art. 9º-A'!J114</f>
        <v>149724780.88645777</v>
      </c>
      <c r="C113" s="25">
        <f>'Art. 9º-A'!K114</f>
        <v>111391605.30176878</v>
      </c>
      <c r="D113" s="25">
        <f>'Art. 9º-A'!I114</f>
        <v>261116386.18822655</v>
      </c>
      <c r="E113" s="26">
        <f>'9496'!T113</f>
        <v>204371416.57557026</v>
      </c>
      <c r="F113" s="26">
        <f>'9496'!U113</f>
        <v>206227120.70014325</v>
      </c>
      <c r="G113" s="26">
        <f>'9496'!V113</f>
        <v>410598537.2757135</v>
      </c>
      <c r="H113" s="47"/>
      <c r="I113" s="47"/>
      <c r="J113" s="47"/>
      <c r="K113" s="27">
        <f>'Fluxo dív. garantidas - RRF'!J113</f>
        <v>8882936.3699999992</v>
      </c>
      <c r="L113" s="27">
        <f>'Fluxo dív. garantidas - RRF'!I113</f>
        <v>126877247.09999999</v>
      </c>
      <c r="M113" s="27">
        <f>'Fluxo dív. garantidas - RRF'!K113</f>
        <v>135760183.47</v>
      </c>
      <c r="N113" s="69">
        <f>'Contratos fora RRF'!AN113</f>
        <v>77012.70034528659</v>
      </c>
      <c r="O113" s="69">
        <f>'Contratos fora RRF'!AM113</f>
        <v>1386425.5592452129</v>
      </c>
      <c r="P113" s="28">
        <f>'Contratos fora RRF'!AO113</f>
        <v>1463438.2595904991</v>
      </c>
      <c r="Q113" s="30"/>
      <c r="R113" s="30"/>
      <c r="S113" s="30"/>
      <c r="T113" s="70">
        <f t="shared" si="13"/>
        <v>363056146.53237331</v>
      </c>
      <c r="U113" s="70">
        <f t="shared" si="14"/>
        <v>445882398.66115725</v>
      </c>
      <c r="V113" s="70">
        <f t="shared" si="15"/>
        <v>808938545.19353056</v>
      </c>
      <c r="X113">
        <f t="shared" si="16"/>
        <v>2031</v>
      </c>
    </row>
    <row r="114" spans="1:24" x14ac:dyDescent="0.25">
      <c r="A114" s="68">
        <v>47939</v>
      </c>
      <c r="B114" s="25">
        <f>'Art. 9º-A'!J115</f>
        <v>149578401.86960828</v>
      </c>
      <c r="C114" s="25">
        <f>'Art. 9º-A'!K115</f>
        <v>111931225.59621778</v>
      </c>
      <c r="D114" s="25">
        <f>'Art. 9º-A'!I115</f>
        <v>261509627.46582606</v>
      </c>
      <c r="E114" s="26">
        <f>'9496'!T114</f>
        <v>203838125.85236859</v>
      </c>
      <c r="F114" s="26">
        <f>'9496'!U114</f>
        <v>207027812.6382581</v>
      </c>
      <c r="G114" s="26">
        <f>'9496'!V114</f>
        <v>410865938.49062669</v>
      </c>
      <c r="H114" s="47"/>
      <c r="I114" s="47"/>
      <c r="J114" s="47"/>
      <c r="K114" s="27">
        <f>'Fluxo dív. garantidas - RRF'!J114</f>
        <v>2611124.48</v>
      </c>
      <c r="L114" s="27">
        <f>'Fluxo dív. garantidas - RRF'!I114</f>
        <v>2937278.9599999995</v>
      </c>
      <c r="M114" s="27">
        <f>'Fluxo dív. garantidas - RRF'!K114</f>
        <v>5548403.4399999995</v>
      </c>
      <c r="N114" s="69">
        <f>'Contratos fora RRF'!AN114</f>
        <v>245457.1864286247</v>
      </c>
      <c r="O114" s="69">
        <f>'Contratos fora RRF'!AM114</f>
        <v>2271826.675732533</v>
      </c>
      <c r="P114" s="28">
        <f>'Contratos fora RRF'!AO114</f>
        <v>2517283.8621611567</v>
      </c>
      <c r="Q114" s="30"/>
      <c r="R114" s="30"/>
      <c r="S114" s="30"/>
      <c r="T114" s="70">
        <f t="shared" si="13"/>
        <v>356273109.3884055</v>
      </c>
      <c r="U114" s="70">
        <f t="shared" si="14"/>
        <v>324168143.87020838</v>
      </c>
      <c r="V114" s="70">
        <f t="shared" si="15"/>
        <v>680441253.25861382</v>
      </c>
      <c r="X114">
        <f t="shared" si="16"/>
        <v>2031</v>
      </c>
    </row>
    <row r="115" spans="1:24" x14ac:dyDescent="0.25">
      <c r="A115" s="68">
        <v>47969</v>
      </c>
      <c r="B115" s="25">
        <f>'Art. 9º-A'!J116</f>
        <v>149550409.6380626</v>
      </c>
      <c r="C115" s="25">
        <f>'Art. 9º-A'!K116</f>
        <v>112564089.59609184</v>
      </c>
      <c r="D115" s="25">
        <f>'Art. 9º-A'!I116</f>
        <v>262114499.23415443</v>
      </c>
      <c r="E115" s="26">
        <f>'9496'!T115</f>
        <v>203719073.76979253</v>
      </c>
      <c r="F115" s="26">
        <f>'9496'!U115</f>
        <v>208345515.71604982</v>
      </c>
      <c r="G115" s="26">
        <f>'9496'!V115</f>
        <v>412064589.48584235</v>
      </c>
      <c r="H115" s="47"/>
      <c r="I115" s="47"/>
      <c r="J115" s="47"/>
      <c r="K115" s="27">
        <f>'Fluxo dív. garantidas - RRF'!J115</f>
        <v>6974056.9299999997</v>
      </c>
      <c r="L115" s="27">
        <f>'Fluxo dív. garantidas - RRF'!I115</f>
        <v>86994846.789999992</v>
      </c>
      <c r="M115" s="27">
        <f>'Fluxo dív. garantidas - RRF'!K115</f>
        <v>93968903.719999999</v>
      </c>
      <c r="N115" s="69">
        <f>'Contratos fora RRF'!AN115</f>
        <v>451980.12883862806</v>
      </c>
      <c r="O115" s="69">
        <f>'Contratos fora RRF'!AM115</f>
        <v>37642863.762391455</v>
      </c>
      <c r="P115" s="28">
        <f>'Contratos fora RRF'!AO115</f>
        <v>38094843.891230039</v>
      </c>
      <c r="Q115" s="30"/>
      <c r="R115" s="30"/>
      <c r="S115" s="30"/>
      <c r="T115" s="70">
        <f t="shared" si="13"/>
        <v>360695520.46669376</v>
      </c>
      <c r="U115" s="70">
        <f t="shared" si="14"/>
        <v>445547315.86453307</v>
      </c>
      <c r="V115" s="70">
        <f t="shared" si="15"/>
        <v>806242836.33122683</v>
      </c>
      <c r="X115">
        <f t="shared" si="16"/>
        <v>2031</v>
      </c>
    </row>
    <row r="116" spans="1:24" x14ac:dyDescent="0.25">
      <c r="A116" s="68">
        <v>48000</v>
      </c>
      <c r="B116" s="25">
        <f>'Art. 9º-A'!J117</f>
        <v>149480110.10671204</v>
      </c>
      <c r="C116" s="25">
        <f>'Art. 9º-A'!K117</f>
        <v>113170151.16387701</v>
      </c>
      <c r="D116" s="25">
        <f>'Art. 9º-A'!I117</f>
        <v>262650261.27058905</v>
      </c>
      <c r="E116" s="26">
        <f>'9496'!T116</f>
        <v>203444286.22725636</v>
      </c>
      <c r="F116" s="26">
        <f>'9496'!U116</f>
        <v>209428022.68643105</v>
      </c>
      <c r="G116" s="26">
        <f>'9496'!V116</f>
        <v>412872308.91368741</v>
      </c>
      <c r="H116" s="47"/>
      <c r="I116" s="47"/>
      <c r="J116" s="47"/>
      <c r="K116" s="27">
        <f>'Fluxo dív. garantidas - RRF'!J116</f>
        <v>2801621.0100000002</v>
      </c>
      <c r="L116" s="27">
        <f>'Fluxo dív. garantidas - RRF'!I116</f>
        <v>2937966.86</v>
      </c>
      <c r="M116" s="27">
        <f>'Fluxo dív. garantidas - RRF'!K116</f>
        <v>5739587.8700000001</v>
      </c>
      <c r="N116" s="69">
        <f>'Contratos fora RRF'!AN116</f>
        <v>64184.499167005182</v>
      </c>
      <c r="O116" s="69">
        <f>'Contratos fora RRF'!AM116</f>
        <v>1397260.894436647</v>
      </c>
      <c r="P116" s="28">
        <f>'Contratos fora RRF'!AO116</f>
        <v>1461445.3936036518</v>
      </c>
      <c r="Q116" s="30"/>
      <c r="R116" s="30"/>
      <c r="S116" s="30"/>
      <c r="T116" s="70">
        <f t="shared" si="13"/>
        <v>355790201.84313542</v>
      </c>
      <c r="U116" s="70">
        <f t="shared" si="14"/>
        <v>326933401.60474467</v>
      </c>
      <c r="V116" s="70">
        <f t="shared" si="15"/>
        <v>682723603.44788003</v>
      </c>
      <c r="X116">
        <f t="shared" si="16"/>
        <v>2031</v>
      </c>
    </row>
    <row r="117" spans="1:24" x14ac:dyDescent="0.25">
      <c r="A117" s="68">
        <v>48030</v>
      </c>
      <c r="B117" s="25">
        <f>'Art. 9º-A'!J118</f>
        <v>149447751.22231048</v>
      </c>
      <c r="C117" s="25">
        <f>'Art. 9º-A'!K118</f>
        <v>113810020.10259742</v>
      </c>
      <c r="D117" s="25">
        <f>'Art. 9º-A'!I118</f>
        <v>263257771.3249079</v>
      </c>
      <c r="E117" s="26">
        <f>'9496'!T117</f>
        <v>203210287.44992918</v>
      </c>
      <c r="F117" s="26">
        <f>'9496'!U117</f>
        <v>210651615.59973139</v>
      </c>
      <c r="G117" s="26">
        <f>'9496'!V117</f>
        <v>413861903.04966056</v>
      </c>
      <c r="H117" s="47"/>
      <c r="I117" s="47"/>
      <c r="J117" s="47"/>
      <c r="K117" s="27">
        <f>'Fluxo dív. garantidas - RRF'!J117</f>
        <v>2552062.73</v>
      </c>
      <c r="L117" s="27">
        <f>'Fluxo dív. garantidas - RRF'!I117</f>
        <v>2938309.2100000004</v>
      </c>
      <c r="M117" s="27">
        <f>'Fluxo dív. garantidas - RRF'!K117</f>
        <v>5490371.9400000004</v>
      </c>
      <c r="N117" s="69">
        <f>'Contratos fora RRF'!AN117</f>
        <v>50918.541748941767</v>
      </c>
      <c r="O117" s="69">
        <f>'Contratos fora RRF'!AM117</f>
        <v>1401127.7326703251</v>
      </c>
      <c r="P117" s="28">
        <f>'Contratos fora RRF'!AO117</f>
        <v>1452046.274419266</v>
      </c>
      <c r="Q117" s="30"/>
      <c r="R117" s="30"/>
      <c r="S117" s="30"/>
      <c r="T117" s="70">
        <f t="shared" si="13"/>
        <v>355261019.94398862</v>
      </c>
      <c r="U117" s="70">
        <f t="shared" si="14"/>
        <v>328801072.64499915</v>
      </c>
      <c r="V117" s="70">
        <f t="shared" si="15"/>
        <v>684062092.58898783</v>
      </c>
      <c r="X117">
        <f t="shared" si="16"/>
        <v>2031</v>
      </c>
    </row>
    <row r="118" spans="1:24" x14ac:dyDescent="0.25">
      <c r="A118" s="68">
        <v>48061</v>
      </c>
      <c r="B118" s="25">
        <f>'Art. 9º-A'!J119</f>
        <v>149373080.26652992</v>
      </c>
      <c r="C118" s="25">
        <f>'Art. 9º-A'!K119</f>
        <v>114422789.94296616</v>
      </c>
      <c r="D118" s="25">
        <f>'Art. 9º-A'!I119</f>
        <v>263795870.20949608</v>
      </c>
      <c r="E118" s="26">
        <f>'9496'!T118</f>
        <v>202871095.03399172</v>
      </c>
      <c r="F118" s="26">
        <f>'9496'!U118</f>
        <v>211732622.44939455</v>
      </c>
      <c r="G118" s="26">
        <f>'9496'!V118</f>
        <v>414603717.48338628</v>
      </c>
      <c r="H118" s="47"/>
      <c r="I118" s="47"/>
      <c r="J118" s="47"/>
      <c r="K118" s="27">
        <f>'Fluxo dív. garantidas - RRF'!J118</f>
        <v>2696719.63</v>
      </c>
      <c r="L118" s="27">
        <f>'Fluxo dív. garantidas - RRF'!I118</f>
        <v>2938665.6000000006</v>
      </c>
      <c r="M118" s="27">
        <f>'Fluxo dív. garantidas - RRF'!K118</f>
        <v>5635385.2300000004</v>
      </c>
      <c r="N118" s="69">
        <f>'Contratos fora RRF'!AN118</f>
        <v>46623.540029123949</v>
      </c>
      <c r="O118" s="69">
        <f>'Contratos fora RRF'!AM118</f>
        <v>1404865.4412217401</v>
      </c>
      <c r="P118" s="28">
        <f>'Contratos fora RRF'!AO118</f>
        <v>1451488.9812508649</v>
      </c>
      <c r="Q118" s="30"/>
      <c r="R118" s="30"/>
      <c r="S118" s="30"/>
      <c r="T118" s="70">
        <f t="shared" si="13"/>
        <v>354987518.47055072</v>
      </c>
      <c r="U118" s="70">
        <f t="shared" si="14"/>
        <v>330498943.43358243</v>
      </c>
      <c r="V118" s="70">
        <f t="shared" si="15"/>
        <v>685486461.90413308</v>
      </c>
      <c r="X118">
        <f t="shared" si="16"/>
        <v>2031</v>
      </c>
    </row>
    <row r="119" spans="1:24" x14ac:dyDescent="0.25">
      <c r="A119" s="68">
        <v>48092</v>
      </c>
      <c r="B119" s="25">
        <f>'Art. 9º-A'!J120</f>
        <v>149416446.22064617</v>
      </c>
      <c r="C119" s="25">
        <f>'Art. 9º-A'!K120</f>
        <v>115131506.01481715</v>
      </c>
      <c r="D119" s="25">
        <f>'Art. 9º-A'!I120</f>
        <v>264547952.23546332</v>
      </c>
      <c r="E119" s="26">
        <f>'9496'!T119</f>
        <v>202955631.14287689</v>
      </c>
      <c r="F119" s="26">
        <f>'9496'!U119</f>
        <v>213223490.22242889</v>
      </c>
      <c r="G119" s="26">
        <f>'9496'!V119</f>
        <v>416179121.36530578</v>
      </c>
      <c r="H119" s="47"/>
      <c r="I119" s="47"/>
      <c r="J119" s="47"/>
      <c r="K119" s="27">
        <f>'Fluxo dív. garantidas - RRF'!J119</f>
        <v>8483715.0099999998</v>
      </c>
      <c r="L119" s="27">
        <f>'Fluxo dív. garantidas - RRF'!I119</f>
        <v>127499938.7</v>
      </c>
      <c r="M119" s="27">
        <f>'Fluxo dív. garantidas - RRF'!K119</f>
        <v>135983653.71000001</v>
      </c>
      <c r="N119" s="69">
        <f>'Contratos fora RRF'!AN119</f>
        <v>38768.480000000003</v>
      </c>
      <c r="O119" s="69">
        <f>'Contratos fora RRF'!AM119</f>
        <v>826676.77</v>
      </c>
      <c r="P119" s="28">
        <f>'Contratos fora RRF'!AO119</f>
        <v>865445.25</v>
      </c>
      <c r="Q119" s="30"/>
      <c r="R119" s="30"/>
      <c r="S119" s="30"/>
      <c r="T119" s="70">
        <f t="shared" si="13"/>
        <v>360894560.85352308</v>
      </c>
      <c r="U119" s="70">
        <f t="shared" si="14"/>
        <v>456681611.70724607</v>
      </c>
      <c r="V119" s="70">
        <f t="shared" si="15"/>
        <v>817576172.56076908</v>
      </c>
      <c r="X119">
        <f t="shared" si="16"/>
        <v>2031</v>
      </c>
    </row>
    <row r="120" spans="1:24" x14ac:dyDescent="0.25">
      <c r="A120" s="68">
        <v>48122</v>
      </c>
      <c r="B120" s="25">
        <f>'Art. 9º-A'!J121</f>
        <v>149377387.11012709</v>
      </c>
      <c r="C120" s="25">
        <f>'Art. 9º-A'!K121</f>
        <v>115782464.53885689</v>
      </c>
      <c r="D120" s="25">
        <f>'Art. 9º-A'!I121</f>
        <v>265159851.64898399</v>
      </c>
      <c r="E120" s="26">
        <f>'9496'!T120</f>
        <v>202549698.52120724</v>
      </c>
      <c r="F120" s="26">
        <f>'9496'!U120</f>
        <v>214302424.26143083</v>
      </c>
      <c r="G120" s="26">
        <f>'9496'!V120</f>
        <v>416852122.78263807</v>
      </c>
      <c r="H120" s="47"/>
      <c r="I120" s="47"/>
      <c r="J120" s="47"/>
      <c r="K120" s="27">
        <f>'Fluxo dív. garantidas - RRF'!J120</f>
        <v>2578889.73</v>
      </c>
      <c r="L120" s="27">
        <f>'Fluxo dív. garantidas - RRF'!I120</f>
        <v>2939350.0100000002</v>
      </c>
      <c r="M120" s="27">
        <f>'Fluxo dív. garantidas - RRF'!K120</f>
        <v>5518239.7400000002</v>
      </c>
      <c r="N120" s="69">
        <f>'Contratos fora RRF'!AN120</f>
        <v>201355.91999999998</v>
      </c>
      <c r="O120" s="69">
        <f>'Contratos fora RRF'!AM120</f>
        <v>1712951.67</v>
      </c>
      <c r="P120" s="28">
        <f>'Contratos fora RRF'!AO120</f>
        <v>1914307.59</v>
      </c>
      <c r="Q120" s="30"/>
      <c r="R120" s="30"/>
      <c r="S120" s="30"/>
      <c r="T120" s="70">
        <f t="shared" si="13"/>
        <v>354707331.28133434</v>
      </c>
      <c r="U120" s="70">
        <f t="shared" si="14"/>
        <v>334737190.48028773</v>
      </c>
      <c r="V120" s="70">
        <f t="shared" si="15"/>
        <v>689444521.76162207</v>
      </c>
      <c r="X120">
        <f t="shared" si="16"/>
        <v>2031</v>
      </c>
    </row>
    <row r="121" spans="1:24" x14ac:dyDescent="0.25">
      <c r="A121" s="68">
        <v>48153</v>
      </c>
      <c r="B121" s="25">
        <f>'Art. 9º-A'!J122</f>
        <v>149376141.47410443</v>
      </c>
      <c r="C121" s="25">
        <f>'Art. 9º-A'!K122</f>
        <v>116468352.91183719</v>
      </c>
      <c r="D121" s="25">
        <f>'Art. 9º-A'!I122</f>
        <v>265844494.38594162</v>
      </c>
      <c r="E121" s="26">
        <f>'9496'!T121</f>
        <v>202466961.32701004</v>
      </c>
      <c r="F121" s="26">
        <f>'9496'!U121</f>
        <v>215643400.18093705</v>
      </c>
      <c r="G121" s="26">
        <f>'9496'!V121</f>
        <v>418110361.50794709</v>
      </c>
      <c r="H121" s="47"/>
      <c r="I121" s="47"/>
      <c r="J121" s="47"/>
      <c r="K121" s="27">
        <f>'Fluxo dív. garantidas - RRF'!J121</f>
        <v>6819059.7300000004</v>
      </c>
      <c r="L121" s="27">
        <f>'Fluxo dív. garantidas - RRF'!I121</f>
        <v>45136619.950000003</v>
      </c>
      <c r="M121" s="27">
        <f>'Fluxo dív. garantidas - RRF'!K121</f>
        <v>51955679.68</v>
      </c>
      <c r="N121" s="69">
        <f>'Contratos fora RRF'!AN121</f>
        <v>30369.41</v>
      </c>
      <c r="O121" s="69">
        <f>'Contratos fora RRF'!AM121</f>
        <v>826785.89</v>
      </c>
      <c r="P121" s="28">
        <f>'Contratos fora RRF'!AO121</f>
        <v>857155.3</v>
      </c>
      <c r="Q121" s="30"/>
      <c r="R121" s="30"/>
      <c r="S121" s="30"/>
      <c r="T121" s="70">
        <f t="shared" si="13"/>
        <v>358692531.94111449</v>
      </c>
      <c r="U121" s="70">
        <f t="shared" si="14"/>
        <v>378075158.93277425</v>
      </c>
      <c r="V121" s="70">
        <f t="shared" si="15"/>
        <v>736767690.87388873</v>
      </c>
      <c r="X121">
        <f t="shared" si="16"/>
        <v>2031</v>
      </c>
    </row>
    <row r="122" spans="1:24" x14ac:dyDescent="0.25">
      <c r="A122" s="144">
        <v>48183</v>
      </c>
      <c r="B122" s="145">
        <f>'Art. 9º-A'!J123</f>
        <v>149412678.17282715</v>
      </c>
      <c r="C122" s="145">
        <f>'Art. 9º-A'!K123</f>
        <v>117189738.86660874</v>
      </c>
      <c r="D122" s="145">
        <f>'Art. 9º-A'!I123</f>
        <v>266602417.03943589</v>
      </c>
      <c r="E122" s="71">
        <f>'9496'!T122</f>
        <v>202314327.71630767</v>
      </c>
      <c r="F122" s="71">
        <f>'9496'!U122</f>
        <v>217016069.81046495</v>
      </c>
      <c r="G122" s="71">
        <f>'9496'!V122</f>
        <v>419330397.52677262</v>
      </c>
      <c r="H122" s="87"/>
      <c r="I122" s="87"/>
      <c r="J122" s="87"/>
      <c r="K122" s="72">
        <f>'Fluxo dív. garantidas - RRF'!J122</f>
        <v>2408149.86</v>
      </c>
      <c r="L122" s="72">
        <f>'Fluxo dív. garantidas - RRF'!I122</f>
        <v>2940046.56</v>
      </c>
      <c r="M122" s="72">
        <f>'Fluxo dív. garantidas - RRF'!K122</f>
        <v>5348196.42</v>
      </c>
      <c r="N122" s="74">
        <f>'Contratos fora RRF'!AN122</f>
        <v>21130.1</v>
      </c>
      <c r="O122" s="74">
        <f>'Contratos fora RRF'!AM122</f>
        <v>826834.67999999993</v>
      </c>
      <c r="P122" s="75">
        <f>'Contratos fora RRF'!AO122</f>
        <v>847964.78</v>
      </c>
      <c r="Q122" s="30"/>
      <c r="R122" s="30"/>
      <c r="S122" s="30"/>
      <c r="T122" s="70">
        <f t="shared" si="13"/>
        <v>354156285.84913486</v>
      </c>
      <c r="U122" s="70">
        <f t="shared" si="14"/>
        <v>337972689.91707373</v>
      </c>
      <c r="V122" s="70">
        <f t="shared" si="15"/>
        <v>692128975.76620865</v>
      </c>
      <c r="X122">
        <f t="shared" si="16"/>
        <v>2031</v>
      </c>
    </row>
    <row r="123" spans="1:24" x14ac:dyDescent="0.25">
      <c r="A123" s="32"/>
      <c r="B123" s="31"/>
      <c r="C123" s="31"/>
      <c r="D123" s="31"/>
      <c r="E123" s="31"/>
      <c r="F123" s="31"/>
      <c r="G123" s="31"/>
      <c r="H123" s="31"/>
      <c r="I123" s="31"/>
      <c r="J123" s="31"/>
      <c r="K123" s="30"/>
      <c r="L123" s="30"/>
      <c r="M123" s="30"/>
      <c r="N123" s="30"/>
      <c r="O123" s="30"/>
      <c r="P123" s="30"/>
      <c r="Q123" s="30"/>
      <c r="R123" s="30"/>
      <c r="S123" s="30"/>
      <c r="T123" s="33"/>
      <c r="U123" s="33"/>
      <c r="V123" s="33"/>
    </row>
    <row r="124" spans="1:24" x14ac:dyDescent="0.25">
      <c r="A124" s="32"/>
      <c r="B124" s="31"/>
      <c r="C124" s="31"/>
      <c r="D124" s="31"/>
      <c r="E124" s="31"/>
      <c r="F124" s="31"/>
      <c r="G124" s="31"/>
      <c r="H124" s="31"/>
      <c r="I124" s="31"/>
      <c r="J124" s="31"/>
      <c r="K124" s="30"/>
      <c r="L124" s="30"/>
      <c r="M124" s="30"/>
      <c r="N124" s="30"/>
      <c r="O124" s="30"/>
      <c r="P124" s="30"/>
      <c r="Q124" s="30"/>
      <c r="R124" s="30"/>
      <c r="S124" s="30"/>
      <c r="T124" s="33"/>
      <c r="U124" s="33"/>
      <c r="V124" s="33"/>
    </row>
    <row r="125" spans="1:24" x14ac:dyDescent="0.25">
      <c r="A125" s="32"/>
      <c r="B125" s="31"/>
      <c r="C125" s="31"/>
      <c r="D125" s="31"/>
      <c r="E125" s="31"/>
      <c r="F125" s="31"/>
      <c r="G125" s="31"/>
      <c r="H125" s="31"/>
      <c r="I125" s="31"/>
      <c r="J125" s="31"/>
      <c r="K125" s="30"/>
      <c r="L125" s="30"/>
      <c r="M125" s="30"/>
      <c r="N125" s="30"/>
      <c r="O125" s="30"/>
      <c r="P125" s="30"/>
      <c r="Q125" s="30"/>
      <c r="R125" s="30"/>
      <c r="S125" s="30"/>
      <c r="T125" s="33"/>
      <c r="U125" s="33"/>
      <c r="V125" s="33"/>
    </row>
    <row r="126" spans="1:24" x14ac:dyDescent="0.25">
      <c r="A126" s="32"/>
      <c r="B126" s="31"/>
      <c r="C126" s="31"/>
      <c r="D126" s="31"/>
      <c r="E126" s="31"/>
      <c r="F126" s="31"/>
      <c r="G126" s="31"/>
      <c r="H126" s="31"/>
      <c r="I126" s="31"/>
      <c r="J126" s="31"/>
      <c r="K126" s="30"/>
      <c r="L126" s="30"/>
      <c r="M126" s="30"/>
      <c r="N126" s="30"/>
      <c r="O126" s="30"/>
      <c r="P126" s="30"/>
      <c r="Q126" s="30"/>
      <c r="R126" s="30"/>
      <c r="S126" s="30"/>
      <c r="T126" s="33"/>
      <c r="U126" s="33"/>
      <c r="V126" s="33"/>
    </row>
    <row r="127" spans="1:24" x14ac:dyDescent="0.25">
      <c r="A127" s="32"/>
      <c r="B127" s="31"/>
      <c r="C127" s="31"/>
      <c r="D127" s="31"/>
      <c r="E127" s="31"/>
      <c r="F127" s="31"/>
      <c r="G127" s="31"/>
      <c r="H127" s="31"/>
      <c r="I127" s="31"/>
      <c r="J127" s="31"/>
      <c r="K127" s="30"/>
      <c r="L127" s="30"/>
      <c r="M127" s="30"/>
      <c r="N127" s="30"/>
      <c r="O127" s="30"/>
      <c r="P127" s="30"/>
      <c r="Q127" s="30"/>
      <c r="R127" s="30"/>
      <c r="S127" s="30"/>
      <c r="T127" s="33"/>
      <c r="U127" s="33"/>
      <c r="V127" s="33"/>
    </row>
    <row r="128" spans="1:24" x14ac:dyDescent="0.25">
      <c r="A128" s="32"/>
      <c r="B128" s="31"/>
      <c r="C128" s="31"/>
      <c r="D128" s="31"/>
      <c r="E128" s="31"/>
      <c r="F128" s="31"/>
      <c r="G128" s="31"/>
      <c r="H128" s="31"/>
      <c r="I128" s="31"/>
      <c r="J128" s="31"/>
      <c r="K128" s="30"/>
      <c r="L128" s="30"/>
      <c r="M128" s="30"/>
      <c r="N128" s="30"/>
      <c r="O128" s="30"/>
      <c r="P128" s="30"/>
      <c r="Q128" s="30"/>
      <c r="R128" s="30"/>
      <c r="S128" s="30"/>
      <c r="T128" s="33"/>
      <c r="U128" s="33"/>
      <c r="V128" s="33"/>
    </row>
    <row r="129" spans="1:22" x14ac:dyDescent="0.25">
      <c r="A129" s="32"/>
      <c r="B129" s="31"/>
      <c r="C129" s="31"/>
      <c r="D129" s="31"/>
      <c r="E129" s="31"/>
      <c r="F129" s="31"/>
      <c r="G129" s="31"/>
      <c r="H129" s="31"/>
      <c r="I129" s="31"/>
      <c r="J129" s="31"/>
      <c r="K129" s="30"/>
      <c r="L129" s="30"/>
      <c r="M129" s="30"/>
      <c r="N129" s="30"/>
      <c r="O129" s="30"/>
      <c r="P129" s="30"/>
      <c r="Q129" s="30"/>
      <c r="R129" s="30"/>
      <c r="S129" s="30"/>
      <c r="T129" s="33"/>
      <c r="U129" s="33"/>
      <c r="V129" s="33"/>
    </row>
    <row r="130" spans="1:22" x14ac:dyDescent="0.25">
      <c r="A130" s="32"/>
      <c r="B130" s="31"/>
      <c r="C130" s="31"/>
      <c r="D130" s="31"/>
      <c r="E130" s="31"/>
      <c r="F130" s="31"/>
      <c r="G130" s="31"/>
      <c r="H130" s="31"/>
      <c r="I130" s="31"/>
      <c r="J130" s="31"/>
      <c r="K130" s="30"/>
      <c r="L130" s="30"/>
      <c r="M130" s="30"/>
      <c r="N130" s="30"/>
      <c r="O130" s="30"/>
      <c r="P130" s="30"/>
      <c r="Q130" s="30"/>
      <c r="R130" s="30"/>
      <c r="S130" s="30"/>
      <c r="T130" s="33"/>
      <c r="U130" s="33"/>
      <c r="V130" s="33"/>
    </row>
    <row r="131" spans="1:22" x14ac:dyDescent="0.25">
      <c r="A131" s="32"/>
      <c r="B131" s="31"/>
      <c r="C131" s="31"/>
      <c r="D131" s="31"/>
      <c r="E131" s="31"/>
      <c r="F131" s="31"/>
      <c r="G131" s="31"/>
      <c r="H131" s="31"/>
      <c r="I131" s="31"/>
      <c r="J131" s="31"/>
      <c r="K131" s="30"/>
      <c r="L131" s="30"/>
      <c r="M131" s="30"/>
      <c r="N131" s="30"/>
      <c r="O131" s="30"/>
      <c r="P131" s="30"/>
      <c r="Q131" s="30"/>
      <c r="R131" s="30"/>
      <c r="S131" s="30"/>
      <c r="T131" s="33"/>
      <c r="U131" s="33"/>
      <c r="V131" s="33"/>
    </row>
    <row r="132" spans="1:22" x14ac:dyDescent="0.25">
      <c r="A132" s="32"/>
      <c r="B132" s="31"/>
      <c r="C132" s="31"/>
      <c r="D132" s="31"/>
      <c r="E132" s="31"/>
      <c r="F132" s="31"/>
      <c r="G132" s="31"/>
      <c r="H132" s="31"/>
      <c r="I132" s="31"/>
      <c r="J132" s="31"/>
      <c r="K132" s="30"/>
      <c r="L132" s="30"/>
      <c r="M132" s="30"/>
      <c r="N132" s="30"/>
      <c r="O132" s="30"/>
      <c r="P132" s="30"/>
      <c r="Q132" s="30"/>
      <c r="R132" s="30"/>
      <c r="S132" s="30"/>
      <c r="T132" s="33"/>
      <c r="U132" s="33"/>
      <c r="V132" s="33"/>
    </row>
    <row r="133" spans="1:22" x14ac:dyDescent="0.25">
      <c r="A133" s="32"/>
      <c r="B133" s="31"/>
      <c r="C133" s="31"/>
      <c r="D133" s="31"/>
      <c r="E133" s="31"/>
      <c r="F133" s="31"/>
      <c r="G133" s="31"/>
      <c r="H133" s="31"/>
      <c r="I133" s="31"/>
      <c r="J133" s="31"/>
      <c r="K133" s="30"/>
      <c r="L133" s="30"/>
      <c r="M133" s="30"/>
      <c r="N133" s="30"/>
      <c r="O133" s="30"/>
      <c r="P133" s="30"/>
      <c r="Q133" s="30"/>
      <c r="R133" s="30"/>
      <c r="S133" s="30"/>
      <c r="T133" s="33"/>
      <c r="U133" s="33"/>
      <c r="V133" s="33"/>
    </row>
    <row r="134" spans="1:22" x14ac:dyDescent="0.25">
      <c r="A134" s="32"/>
      <c r="B134" s="31"/>
      <c r="C134" s="31"/>
      <c r="D134" s="31"/>
      <c r="E134" s="31"/>
      <c r="F134" s="31"/>
      <c r="G134" s="31"/>
      <c r="H134" s="31"/>
      <c r="I134" s="31"/>
      <c r="J134" s="31"/>
      <c r="K134" s="30"/>
      <c r="L134" s="30"/>
      <c r="M134" s="30"/>
      <c r="N134" s="30"/>
      <c r="O134" s="30"/>
      <c r="P134" s="30"/>
      <c r="Q134" s="30"/>
      <c r="R134" s="30"/>
      <c r="S134" s="30"/>
      <c r="T134" s="33"/>
      <c r="U134" s="33"/>
      <c r="V134" s="33"/>
    </row>
    <row r="135" spans="1:22" x14ac:dyDescent="0.25">
      <c r="A135" s="32"/>
      <c r="B135" s="31"/>
      <c r="C135" s="31"/>
      <c r="D135" s="31"/>
      <c r="E135" s="31"/>
      <c r="F135" s="31"/>
      <c r="G135" s="31"/>
      <c r="H135" s="31"/>
      <c r="I135" s="31"/>
      <c r="J135" s="31"/>
      <c r="K135" s="30"/>
      <c r="L135" s="30"/>
      <c r="M135" s="30"/>
      <c r="N135" s="30"/>
      <c r="O135" s="30"/>
      <c r="P135" s="30"/>
      <c r="Q135" s="30"/>
      <c r="R135" s="30"/>
      <c r="S135" s="30"/>
      <c r="T135" s="33"/>
      <c r="U135" s="33"/>
      <c r="V135" s="33"/>
    </row>
    <row r="136" spans="1:22" x14ac:dyDescent="0.25">
      <c r="A136" s="32"/>
      <c r="B136" s="31"/>
      <c r="C136" s="31"/>
      <c r="D136" s="31"/>
      <c r="E136" s="31"/>
      <c r="F136" s="31"/>
      <c r="G136" s="31"/>
      <c r="H136" s="31"/>
      <c r="I136" s="31"/>
      <c r="J136" s="31"/>
      <c r="K136" s="30"/>
      <c r="L136" s="30"/>
      <c r="M136" s="30"/>
      <c r="N136" s="30"/>
      <c r="O136" s="30"/>
      <c r="P136" s="30"/>
      <c r="Q136" s="30"/>
      <c r="R136" s="30"/>
      <c r="S136" s="30"/>
      <c r="T136" s="33"/>
      <c r="U136" s="33"/>
      <c r="V136" s="33"/>
    </row>
    <row r="137" spans="1:22" x14ac:dyDescent="0.25">
      <c r="A137" s="32"/>
      <c r="B137" s="31"/>
      <c r="C137" s="31"/>
      <c r="D137" s="31"/>
      <c r="E137" s="31"/>
      <c r="F137" s="31"/>
      <c r="G137" s="31"/>
      <c r="H137" s="31"/>
      <c r="I137" s="31"/>
      <c r="J137" s="31"/>
      <c r="K137" s="30"/>
      <c r="L137" s="30"/>
      <c r="M137" s="30"/>
      <c r="N137" s="30"/>
      <c r="O137" s="30"/>
      <c r="P137" s="30"/>
      <c r="Q137" s="30"/>
      <c r="R137" s="30"/>
      <c r="S137" s="30"/>
      <c r="T137" s="33"/>
      <c r="U137" s="33"/>
      <c r="V137" s="33"/>
    </row>
    <row r="138" spans="1:22" x14ac:dyDescent="0.25">
      <c r="A138" s="32"/>
      <c r="B138" s="31"/>
      <c r="C138" s="31"/>
      <c r="D138" s="31"/>
      <c r="E138" s="31"/>
      <c r="F138" s="31"/>
      <c r="G138" s="31"/>
      <c r="H138" s="31"/>
      <c r="I138" s="31"/>
      <c r="J138" s="31"/>
      <c r="K138" s="30"/>
      <c r="L138" s="30"/>
      <c r="M138" s="30"/>
      <c r="N138" s="30"/>
      <c r="O138" s="30"/>
      <c r="P138" s="30"/>
      <c r="Q138" s="30"/>
      <c r="R138" s="30"/>
      <c r="S138" s="30"/>
      <c r="T138" s="33"/>
      <c r="U138" s="33"/>
      <c r="V138" s="33"/>
    </row>
    <row r="139" spans="1:22" x14ac:dyDescent="0.25">
      <c r="A139" s="32"/>
      <c r="B139" s="31"/>
      <c r="C139" s="31"/>
      <c r="D139" s="31"/>
      <c r="E139" s="31"/>
      <c r="F139" s="31"/>
      <c r="G139" s="31"/>
      <c r="H139" s="31"/>
      <c r="I139" s="31"/>
      <c r="J139" s="31"/>
      <c r="K139" s="30"/>
      <c r="L139" s="30"/>
      <c r="M139" s="30"/>
      <c r="N139" s="30"/>
      <c r="O139" s="30"/>
      <c r="P139" s="30"/>
      <c r="Q139" s="30"/>
      <c r="R139" s="30"/>
      <c r="S139" s="30"/>
      <c r="T139" s="33"/>
      <c r="U139" s="33"/>
      <c r="V139" s="33"/>
    </row>
    <row r="140" spans="1:22" x14ac:dyDescent="0.25">
      <c r="A140" s="32"/>
      <c r="B140" s="31"/>
      <c r="C140" s="31"/>
      <c r="D140" s="31"/>
      <c r="E140" s="31"/>
      <c r="F140" s="31"/>
      <c r="G140" s="31"/>
      <c r="H140" s="31"/>
      <c r="I140" s="31"/>
      <c r="J140" s="31"/>
      <c r="K140" s="30"/>
      <c r="L140" s="30"/>
      <c r="M140" s="30"/>
      <c r="N140" s="30"/>
      <c r="O140" s="30"/>
      <c r="P140" s="30"/>
      <c r="Q140" s="30"/>
      <c r="R140" s="30"/>
      <c r="S140" s="30"/>
      <c r="T140" s="33"/>
      <c r="U140" s="33"/>
      <c r="V140" s="33"/>
    </row>
    <row r="141" spans="1:22" x14ac:dyDescent="0.25">
      <c r="A141" s="32"/>
      <c r="B141" s="31"/>
      <c r="C141" s="31"/>
      <c r="D141" s="31"/>
      <c r="E141" s="31"/>
      <c r="F141" s="31"/>
      <c r="G141" s="31"/>
      <c r="H141" s="31"/>
      <c r="I141" s="31"/>
      <c r="J141" s="31"/>
      <c r="K141" s="30"/>
      <c r="L141" s="30"/>
      <c r="M141" s="30"/>
      <c r="N141" s="30"/>
      <c r="O141" s="30"/>
      <c r="P141" s="30"/>
      <c r="Q141" s="30"/>
      <c r="R141" s="30"/>
      <c r="S141" s="30"/>
      <c r="T141" s="33"/>
      <c r="U141" s="33"/>
      <c r="V141" s="33"/>
    </row>
    <row r="142" spans="1:22" x14ac:dyDescent="0.25">
      <c r="A142" s="32"/>
      <c r="B142" s="31"/>
      <c r="C142" s="31"/>
      <c r="D142" s="31"/>
      <c r="E142" s="31"/>
      <c r="F142" s="31"/>
      <c r="G142" s="31"/>
      <c r="H142" s="31"/>
      <c r="I142" s="31"/>
      <c r="J142" s="31"/>
      <c r="K142" s="30"/>
      <c r="L142" s="30"/>
      <c r="M142" s="30"/>
      <c r="N142" s="30"/>
      <c r="O142" s="30"/>
      <c r="P142" s="30"/>
      <c r="Q142" s="30"/>
      <c r="R142" s="30"/>
      <c r="S142" s="30"/>
      <c r="T142" s="33"/>
      <c r="U142" s="33"/>
      <c r="V142" s="33"/>
    </row>
    <row r="143" spans="1:22" x14ac:dyDescent="0.25">
      <c r="A143" s="32"/>
      <c r="B143" s="31"/>
      <c r="C143" s="31"/>
      <c r="D143" s="31"/>
      <c r="E143" s="31"/>
      <c r="F143" s="31"/>
      <c r="G143" s="31"/>
      <c r="H143" s="31"/>
      <c r="I143" s="31"/>
      <c r="J143" s="31"/>
      <c r="K143" s="30"/>
      <c r="L143" s="30"/>
      <c r="M143" s="30"/>
      <c r="N143" s="30"/>
      <c r="O143" s="30"/>
      <c r="P143" s="30"/>
      <c r="Q143" s="30"/>
      <c r="R143" s="30"/>
      <c r="S143" s="30"/>
      <c r="T143" s="33"/>
      <c r="U143" s="33"/>
      <c r="V143" s="33"/>
    </row>
    <row r="144" spans="1:22" x14ac:dyDescent="0.25">
      <c r="A144" s="32"/>
      <c r="B144" s="31"/>
      <c r="C144" s="31"/>
      <c r="D144" s="31"/>
      <c r="E144" s="31"/>
      <c r="F144" s="31"/>
      <c r="G144" s="31"/>
      <c r="H144" s="31"/>
      <c r="I144" s="31"/>
      <c r="J144" s="31"/>
      <c r="K144" s="30"/>
      <c r="L144" s="30"/>
      <c r="M144" s="30"/>
      <c r="N144" s="30"/>
      <c r="O144" s="30"/>
      <c r="P144" s="30"/>
      <c r="Q144" s="30"/>
      <c r="R144" s="30"/>
      <c r="S144" s="30"/>
      <c r="T144" s="33"/>
      <c r="U144" s="33"/>
      <c r="V144" s="33"/>
    </row>
    <row r="145" spans="1:22" x14ac:dyDescent="0.25">
      <c r="A145" s="32"/>
      <c r="B145" s="31"/>
      <c r="C145" s="31"/>
      <c r="D145" s="31"/>
      <c r="E145" s="31"/>
      <c r="F145" s="31"/>
      <c r="G145" s="31"/>
      <c r="H145" s="31"/>
      <c r="I145" s="31"/>
      <c r="J145" s="31"/>
      <c r="K145" s="30"/>
      <c r="L145" s="30"/>
      <c r="M145" s="30"/>
      <c r="N145" s="30"/>
      <c r="O145" s="30"/>
      <c r="P145" s="30"/>
      <c r="Q145" s="30"/>
      <c r="R145" s="30"/>
      <c r="S145" s="30"/>
      <c r="T145" s="33"/>
      <c r="U145" s="33"/>
      <c r="V145" s="33"/>
    </row>
    <row r="146" spans="1:22" x14ac:dyDescent="0.25">
      <c r="A146" s="32"/>
      <c r="B146" s="31"/>
      <c r="C146" s="31"/>
      <c r="D146" s="31"/>
      <c r="E146" s="31"/>
      <c r="F146" s="31"/>
      <c r="G146" s="31"/>
      <c r="H146" s="31"/>
      <c r="I146" s="31"/>
      <c r="J146" s="31"/>
      <c r="K146" s="30"/>
      <c r="L146" s="30"/>
      <c r="M146" s="30"/>
      <c r="N146" s="30"/>
      <c r="O146" s="30"/>
      <c r="P146" s="30"/>
      <c r="Q146" s="30"/>
      <c r="R146" s="30"/>
      <c r="S146" s="30"/>
      <c r="T146" s="33"/>
      <c r="U146" s="33"/>
      <c r="V146" s="33"/>
    </row>
    <row r="147" spans="1:22" x14ac:dyDescent="0.25">
      <c r="A147" s="32"/>
      <c r="B147" s="31"/>
      <c r="C147" s="31"/>
      <c r="D147" s="31"/>
      <c r="E147" s="31"/>
      <c r="F147" s="31"/>
      <c r="G147" s="31"/>
      <c r="H147" s="31"/>
      <c r="I147" s="31"/>
      <c r="J147" s="31"/>
      <c r="K147" s="30"/>
      <c r="L147" s="30"/>
      <c r="M147" s="30"/>
      <c r="N147" s="30"/>
      <c r="O147" s="30"/>
      <c r="P147" s="30"/>
      <c r="Q147" s="30"/>
      <c r="R147" s="30"/>
      <c r="S147" s="30"/>
      <c r="T147" s="33"/>
      <c r="U147" s="33"/>
      <c r="V147" s="33"/>
    </row>
    <row r="148" spans="1:22" x14ac:dyDescent="0.25">
      <c r="A148" s="32"/>
      <c r="B148" s="31"/>
      <c r="C148" s="31"/>
      <c r="D148" s="31"/>
      <c r="E148" s="31"/>
      <c r="F148" s="31"/>
      <c r="G148" s="31"/>
      <c r="H148" s="31"/>
      <c r="I148" s="31"/>
      <c r="J148" s="31"/>
      <c r="K148" s="30"/>
      <c r="L148" s="30"/>
      <c r="M148" s="30"/>
      <c r="N148" s="30"/>
      <c r="O148" s="30"/>
      <c r="P148" s="30"/>
      <c r="Q148" s="30"/>
      <c r="R148" s="30"/>
      <c r="S148" s="30"/>
      <c r="T148" s="33"/>
      <c r="U148" s="33"/>
      <c r="V148" s="33"/>
    </row>
    <row r="149" spans="1:22" x14ac:dyDescent="0.25">
      <c r="A149" s="32"/>
      <c r="B149" s="31"/>
      <c r="C149" s="31"/>
      <c r="D149" s="31"/>
      <c r="E149" s="31"/>
      <c r="F149" s="31"/>
      <c r="G149" s="31"/>
      <c r="H149" s="31"/>
      <c r="I149" s="31"/>
      <c r="J149" s="31"/>
      <c r="K149" s="30"/>
      <c r="L149" s="30"/>
      <c r="M149" s="30"/>
      <c r="N149" s="30"/>
      <c r="O149" s="30"/>
      <c r="P149" s="30"/>
      <c r="Q149" s="30"/>
      <c r="R149" s="30"/>
      <c r="S149" s="30"/>
      <c r="T149" s="33"/>
      <c r="U149" s="33"/>
      <c r="V149" s="33"/>
    </row>
    <row r="150" spans="1:22" x14ac:dyDescent="0.25">
      <c r="A150" s="32"/>
      <c r="B150" s="31"/>
      <c r="C150" s="31"/>
      <c r="D150" s="31"/>
      <c r="E150" s="31"/>
      <c r="F150" s="31"/>
      <c r="G150" s="31"/>
      <c r="H150" s="31"/>
      <c r="I150" s="31"/>
      <c r="J150" s="31"/>
      <c r="K150" s="30"/>
      <c r="L150" s="30"/>
      <c r="M150" s="30"/>
      <c r="N150" s="30"/>
      <c r="O150" s="30"/>
      <c r="P150" s="30"/>
      <c r="Q150" s="30"/>
      <c r="R150" s="30"/>
      <c r="S150" s="30"/>
      <c r="T150" s="33"/>
      <c r="U150" s="33"/>
      <c r="V150" s="33"/>
    </row>
    <row r="151" spans="1:22" x14ac:dyDescent="0.25">
      <c r="A151" s="32"/>
      <c r="B151" s="31"/>
      <c r="C151" s="31"/>
      <c r="D151" s="31"/>
      <c r="E151" s="31"/>
      <c r="F151" s="31"/>
      <c r="G151" s="31"/>
      <c r="H151" s="31"/>
      <c r="I151" s="31"/>
      <c r="J151" s="31"/>
      <c r="K151" s="30"/>
      <c r="L151" s="30"/>
      <c r="M151" s="30"/>
      <c r="N151" s="30"/>
      <c r="O151" s="30"/>
      <c r="P151" s="30"/>
      <c r="Q151" s="30"/>
      <c r="R151" s="30"/>
      <c r="S151" s="30"/>
      <c r="T151" s="33"/>
      <c r="U151" s="33"/>
      <c r="V151" s="33"/>
    </row>
    <row r="152" spans="1:22" x14ac:dyDescent="0.25">
      <c r="A152" s="32"/>
      <c r="B152" s="31"/>
      <c r="C152" s="31"/>
      <c r="D152" s="31"/>
      <c r="E152" s="31"/>
      <c r="F152" s="31"/>
      <c r="G152" s="31"/>
      <c r="H152" s="31"/>
      <c r="I152" s="31"/>
      <c r="J152" s="31"/>
      <c r="K152" s="30"/>
      <c r="L152" s="30"/>
      <c r="M152" s="30"/>
      <c r="N152" s="30"/>
      <c r="O152" s="30"/>
      <c r="P152" s="30"/>
      <c r="Q152" s="30"/>
      <c r="R152" s="30"/>
      <c r="S152" s="30"/>
      <c r="T152" s="33"/>
      <c r="U152" s="33"/>
      <c r="V152" s="33"/>
    </row>
    <row r="153" spans="1:22" x14ac:dyDescent="0.25">
      <c r="A153" s="32"/>
      <c r="B153" s="31"/>
      <c r="C153" s="31"/>
      <c r="D153" s="31"/>
      <c r="E153" s="31"/>
      <c r="F153" s="31"/>
      <c r="G153" s="31"/>
      <c r="H153" s="31"/>
      <c r="I153" s="31"/>
      <c r="J153" s="31"/>
      <c r="K153" s="30"/>
      <c r="L153" s="30"/>
      <c r="M153" s="30"/>
      <c r="N153" s="30"/>
      <c r="O153" s="30"/>
      <c r="P153" s="30"/>
      <c r="Q153" s="30"/>
      <c r="R153" s="30"/>
      <c r="S153" s="30"/>
      <c r="T153" s="33"/>
      <c r="U153" s="33"/>
      <c r="V153" s="33"/>
    </row>
    <row r="154" spans="1:22" x14ac:dyDescent="0.25">
      <c r="A154" s="32"/>
      <c r="B154" s="31"/>
      <c r="C154" s="31"/>
      <c r="D154" s="31"/>
      <c r="E154" s="31"/>
      <c r="F154" s="31"/>
      <c r="G154" s="31"/>
      <c r="H154" s="31"/>
      <c r="I154" s="31"/>
      <c r="J154" s="31"/>
      <c r="K154" s="30"/>
      <c r="L154" s="30"/>
      <c r="M154" s="30"/>
      <c r="N154" s="30"/>
      <c r="O154" s="30"/>
      <c r="P154" s="30"/>
      <c r="Q154" s="30"/>
      <c r="R154" s="30"/>
      <c r="S154" s="30"/>
      <c r="T154" s="33"/>
      <c r="U154" s="33"/>
      <c r="V154" s="33"/>
    </row>
    <row r="155" spans="1:22" x14ac:dyDescent="0.25">
      <c r="A155" s="32"/>
      <c r="B155" s="31"/>
      <c r="C155" s="31"/>
      <c r="D155" s="31"/>
      <c r="E155" s="31"/>
      <c r="F155" s="31"/>
      <c r="G155" s="31"/>
      <c r="H155" s="31"/>
      <c r="I155" s="31"/>
      <c r="J155" s="31"/>
      <c r="K155" s="30"/>
      <c r="L155" s="30"/>
      <c r="M155" s="30"/>
      <c r="N155" s="30"/>
      <c r="O155" s="30"/>
      <c r="P155" s="30"/>
      <c r="Q155" s="30"/>
      <c r="R155" s="30"/>
      <c r="S155" s="30"/>
      <c r="T155" s="33"/>
      <c r="U155" s="33"/>
      <c r="V155" s="33"/>
    </row>
    <row r="156" spans="1:22" x14ac:dyDescent="0.25">
      <c r="A156" s="32"/>
      <c r="B156" s="31"/>
      <c r="C156" s="31"/>
      <c r="D156" s="31"/>
      <c r="E156" s="31"/>
      <c r="F156" s="31"/>
      <c r="G156" s="31"/>
      <c r="H156" s="31"/>
      <c r="I156" s="31"/>
      <c r="J156" s="31"/>
      <c r="K156" s="30"/>
      <c r="L156" s="30"/>
      <c r="M156" s="30"/>
      <c r="N156" s="30"/>
      <c r="O156" s="30"/>
      <c r="P156" s="30"/>
      <c r="Q156" s="30"/>
      <c r="R156" s="30"/>
      <c r="S156" s="30"/>
      <c r="T156" s="33"/>
      <c r="U156" s="33"/>
      <c r="V156" s="33"/>
    </row>
    <row r="157" spans="1:22" x14ac:dyDescent="0.25">
      <c r="A157" s="32"/>
      <c r="B157" s="31"/>
      <c r="C157" s="31"/>
      <c r="D157" s="31"/>
      <c r="E157" s="31"/>
      <c r="F157" s="31"/>
      <c r="G157" s="31"/>
      <c r="H157" s="31"/>
      <c r="I157" s="31"/>
      <c r="J157" s="31"/>
      <c r="K157" s="30"/>
      <c r="L157" s="30"/>
      <c r="M157" s="30"/>
      <c r="N157" s="30"/>
      <c r="O157" s="30"/>
      <c r="P157" s="30"/>
      <c r="Q157" s="30"/>
      <c r="R157" s="30"/>
      <c r="S157" s="30"/>
      <c r="T157" s="33"/>
      <c r="U157" s="33"/>
      <c r="V157" s="33"/>
    </row>
    <row r="158" spans="1:22" x14ac:dyDescent="0.25">
      <c r="A158" s="32"/>
      <c r="B158" s="31"/>
      <c r="C158" s="31"/>
      <c r="D158" s="31"/>
      <c r="E158" s="31"/>
      <c r="F158" s="31"/>
      <c r="G158" s="31"/>
      <c r="H158" s="31"/>
      <c r="I158" s="31"/>
      <c r="J158" s="31"/>
      <c r="K158" s="30"/>
      <c r="L158" s="30"/>
      <c r="M158" s="30"/>
      <c r="N158" s="30"/>
      <c r="O158" s="30"/>
      <c r="P158" s="30"/>
      <c r="Q158" s="30"/>
      <c r="R158" s="30"/>
      <c r="S158" s="30"/>
      <c r="T158" s="33"/>
      <c r="U158" s="33"/>
      <c r="V158" s="33"/>
    </row>
    <row r="159" spans="1:22" x14ac:dyDescent="0.25">
      <c r="A159" s="32"/>
      <c r="B159" s="31"/>
      <c r="C159" s="31"/>
      <c r="D159" s="31"/>
      <c r="E159" s="31"/>
      <c r="F159" s="31"/>
      <c r="G159" s="31"/>
      <c r="H159" s="31"/>
      <c r="I159" s="31"/>
      <c r="J159" s="31"/>
      <c r="K159" s="30"/>
      <c r="L159" s="30"/>
      <c r="M159" s="30"/>
      <c r="N159" s="30"/>
      <c r="O159" s="30"/>
      <c r="P159" s="30"/>
      <c r="Q159" s="30"/>
      <c r="R159" s="30"/>
      <c r="S159" s="30"/>
      <c r="T159" s="33"/>
      <c r="U159" s="33"/>
      <c r="V159" s="33"/>
    </row>
    <row r="160" spans="1:22" x14ac:dyDescent="0.25">
      <c r="A160" s="32"/>
      <c r="B160" s="31"/>
      <c r="C160" s="31"/>
      <c r="D160" s="31"/>
      <c r="E160" s="31"/>
      <c r="F160" s="31"/>
      <c r="G160" s="31"/>
      <c r="H160" s="31"/>
      <c r="I160" s="31"/>
      <c r="J160" s="31"/>
      <c r="K160" s="30"/>
      <c r="L160" s="30"/>
      <c r="M160" s="30"/>
      <c r="N160" s="30"/>
      <c r="O160" s="30"/>
      <c r="P160" s="30"/>
      <c r="Q160" s="30"/>
      <c r="R160" s="30"/>
      <c r="S160" s="30"/>
      <c r="T160" s="33"/>
      <c r="U160" s="33"/>
      <c r="V160" s="33"/>
    </row>
    <row r="161" spans="1:22" x14ac:dyDescent="0.25">
      <c r="A161" s="32"/>
      <c r="B161" s="31"/>
      <c r="C161" s="31"/>
      <c r="D161" s="31"/>
      <c r="E161" s="31"/>
      <c r="F161" s="31"/>
      <c r="G161" s="31"/>
      <c r="H161" s="31"/>
      <c r="I161" s="31"/>
      <c r="J161" s="31"/>
      <c r="K161" s="30"/>
      <c r="L161" s="30"/>
      <c r="M161" s="30"/>
      <c r="N161" s="30"/>
      <c r="O161" s="30"/>
      <c r="P161" s="30"/>
      <c r="Q161" s="30"/>
      <c r="R161" s="30"/>
      <c r="S161" s="30"/>
      <c r="T161" s="33"/>
      <c r="U161" s="33"/>
      <c r="V161" s="33"/>
    </row>
    <row r="162" spans="1:22" x14ac:dyDescent="0.25">
      <c r="A162" s="32"/>
      <c r="B162" s="31"/>
      <c r="C162" s="31"/>
      <c r="D162" s="31"/>
      <c r="E162" s="31"/>
      <c r="F162" s="31"/>
      <c r="G162" s="31"/>
      <c r="H162" s="31"/>
      <c r="I162" s="31"/>
      <c r="J162" s="31"/>
      <c r="K162" s="30"/>
      <c r="L162" s="30"/>
      <c r="M162" s="30"/>
      <c r="N162" s="30"/>
      <c r="O162" s="30"/>
      <c r="P162" s="30"/>
      <c r="Q162" s="30"/>
      <c r="R162" s="30"/>
      <c r="S162" s="30"/>
      <c r="T162" s="33"/>
      <c r="U162" s="33"/>
      <c r="V162" s="33"/>
    </row>
    <row r="163" spans="1:22" x14ac:dyDescent="0.25">
      <c r="A163" s="32"/>
      <c r="B163" s="31"/>
      <c r="C163" s="31"/>
      <c r="D163" s="31"/>
      <c r="E163" s="31"/>
      <c r="F163" s="31"/>
      <c r="G163" s="31"/>
      <c r="H163" s="31"/>
      <c r="I163" s="31"/>
      <c r="J163" s="31"/>
      <c r="K163" s="30"/>
      <c r="L163" s="30"/>
      <c r="M163" s="30"/>
      <c r="N163" s="30"/>
      <c r="O163" s="30"/>
      <c r="P163" s="30"/>
      <c r="Q163" s="30"/>
      <c r="R163" s="30"/>
      <c r="S163" s="30"/>
      <c r="T163" s="33"/>
      <c r="U163" s="33"/>
      <c r="V163" s="33"/>
    </row>
    <row r="164" spans="1:22" x14ac:dyDescent="0.25">
      <c r="A164" s="32"/>
      <c r="B164" s="31"/>
      <c r="C164" s="31"/>
      <c r="D164" s="31"/>
      <c r="E164" s="31"/>
      <c r="F164" s="31"/>
      <c r="G164" s="31"/>
      <c r="H164" s="31"/>
      <c r="I164" s="31"/>
      <c r="J164" s="31"/>
      <c r="K164" s="30"/>
      <c r="L164" s="30"/>
      <c r="M164" s="30"/>
      <c r="N164" s="30"/>
      <c r="O164" s="30"/>
      <c r="P164" s="30"/>
      <c r="Q164" s="30"/>
      <c r="R164" s="30"/>
      <c r="S164" s="30"/>
      <c r="T164" s="33"/>
      <c r="U164" s="33"/>
      <c r="V164" s="33"/>
    </row>
    <row r="165" spans="1:22" x14ac:dyDescent="0.25">
      <c r="A165" s="32"/>
      <c r="B165" s="31"/>
      <c r="C165" s="31"/>
      <c r="D165" s="31"/>
      <c r="E165" s="31"/>
      <c r="F165" s="31"/>
      <c r="G165" s="31"/>
      <c r="H165" s="31"/>
      <c r="I165" s="31"/>
      <c r="J165" s="31"/>
      <c r="K165" s="30"/>
      <c r="L165" s="30"/>
      <c r="M165" s="30"/>
      <c r="N165" s="30"/>
      <c r="O165" s="30"/>
      <c r="P165" s="30"/>
      <c r="Q165" s="30"/>
      <c r="R165" s="30"/>
      <c r="S165" s="30"/>
      <c r="T165" s="33"/>
      <c r="U165" s="33"/>
      <c r="V165" s="33"/>
    </row>
    <row r="166" spans="1:22" x14ac:dyDescent="0.25">
      <c r="A166" s="32"/>
      <c r="B166" s="31"/>
      <c r="C166" s="31"/>
      <c r="D166" s="31"/>
      <c r="E166" s="31"/>
      <c r="F166" s="31"/>
      <c r="G166" s="31"/>
      <c r="H166" s="31"/>
      <c r="I166" s="31"/>
      <c r="J166" s="31"/>
      <c r="K166" s="30"/>
      <c r="L166" s="30"/>
      <c r="M166" s="30"/>
      <c r="N166" s="30"/>
      <c r="O166" s="30"/>
      <c r="P166" s="30"/>
      <c r="Q166" s="30"/>
      <c r="R166" s="30"/>
      <c r="S166" s="30"/>
      <c r="T166" s="33"/>
      <c r="U166" s="33"/>
      <c r="V166" s="33"/>
    </row>
    <row r="167" spans="1:22" x14ac:dyDescent="0.25">
      <c r="A167" s="32"/>
      <c r="B167" s="31"/>
      <c r="C167" s="31"/>
      <c r="D167" s="31"/>
      <c r="E167" s="31"/>
      <c r="F167" s="31"/>
      <c r="G167" s="31"/>
      <c r="H167" s="31"/>
      <c r="I167" s="31"/>
      <c r="J167" s="31"/>
      <c r="K167" s="30"/>
      <c r="L167" s="30"/>
      <c r="M167" s="30"/>
      <c r="N167" s="30"/>
      <c r="O167" s="30"/>
      <c r="P167" s="30"/>
      <c r="Q167" s="30"/>
      <c r="R167" s="30"/>
      <c r="S167" s="30"/>
      <c r="T167" s="33"/>
      <c r="U167" s="33"/>
      <c r="V167" s="33"/>
    </row>
    <row r="168" spans="1:22" x14ac:dyDescent="0.25">
      <c r="A168" s="32"/>
      <c r="B168" s="31"/>
      <c r="C168" s="31"/>
      <c r="D168" s="31"/>
      <c r="E168" s="31"/>
      <c r="F168" s="31"/>
      <c r="G168" s="31"/>
      <c r="H168" s="31"/>
      <c r="I168" s="31"/>
      <c r="J168" s="31"/>
      <c r="K168" s="30"/>
      <c r="L168" s="30"/>
      <c r="M168" s="30"/>
      <c r="N168" s="30"/>
      <c r="O168" s="30"/>
      <c r="P168" s="30"/>
      <c r="Q168" s="30"/>
      <c r="R168" s="30"/>
      <c r="S168" s="30"/>
      <c r="T168" s="33"/>
      <c r="U168" s="33"/>
      <c r="V168" s="33"/>
    </row>
    <row r="169" spans="1:22" x14ac:dyDescent="0.25">
      <c r="A169" s="32"/>
      <c r="B169" s="31"/>
      <c r="C169" s="31"/>
      <c r="D169" s="31"/>
      <c r="E169" s="31"/>
      <c r="F169" s="31"/>
      <c r="G169" s="31"/>
      <c r="H169" s="31"/>
      <c r="I169" s="31"/>
      <c r="J169" s="31"/>
      <c r="K169" s="30"/>
      <c r="L169" s="30"/>
      <c r="M169" s="30"/>
      <c r="N169" s="30"/>
      <c r="O169" s="30"/>
      <c r="P169" s="30"/>
      <c r="Q169" s="30"/>
      <c r="R169" s="30"/>
      <c r="S169" s="30"/>
      <c r="T169" s="33"/>
      <c r="U169" s="33"/>
      <c r="V169" s="33"/>
    </row>
    <row r="170" spans="1:22" x14ac:dyDescent="0.25">
      <c r="A170" s="32"/>
      <c r="B170" s="31"/>
      <c r="C170" s="31"/>
      <c r="D170" s="31"/>
      <c r="E170" s="31"/>
      <c r="F170" s="31"/>
      <c r="G170" s="31"/>
      <c r="H170" s="31"/>
      <c r="I170" s="31"/>
      <c r="J170" s="31"/>
      <c r="K170" s="30"/>
      <c r="L170" s="30"/>
      <c r="M170" s="30"/>
      <c r="N170" s="30"/>
      <c r="O170" s="30"/>
      <c r="P170" s="30"/>
      <c r="Q170" s="30"/>
      <c r="R170" s="30"/>
      <c r="S170" s="30"/>
      <c r="T170" s="33"/>
      <c r="U170" s="33"/>
      <c r="V170" s="33"/>
    </row>
    <row r="171" spans="1:22" x14ac:dyDescent="0.25">
      <c r="A171" s="32"/>
      <c r="B171" s="31"/>
      <c r="C171" s="31"/>
      <c r="D171" s="31"/>
      <c r="E171" s="31"/>
      <c r="F171" s="31"/>
      <c r="G171" s="31"/>
      <c r="H171" s="31"/>
      <c r="I171" s="31"/>
      <c r="J171" s="31"/>
      <c r="K171" s="30"/>
      <c r="L171" s="30"/>
      <c r="M171" s="30"/>
      <c r="N171" s="30"/>
      <c r="O171" s="30"/>
      <c r="P171" s="30"/>
      <c r="Q171" s="30"/>
      <c r="R171" s="30"/>
      <c r="S171" s="30"/>
      <c r="T171" s="33"/>
      <c r="U171" s="33"/>
      <c r="V171" s="33"/>
    </row>
    <row r="172" spans="1:22" x14ac:dyDescent="0.25">
      <c r="A172" s="32"/>
      <c r="B172" s="31"/>
      <c r="C172" s="31"/>
      <c r="D172" s="31"/>
      <c r="E172" s="31"/>
      <c r="F172" s="31"/>
      <c r="G172" s="31"/>
      <c r="H172" s="31"/>
      <c r="I172" s="31"/>
      <c r="J172" s="31"/>
      <c r="K172" s="30"/>
      <c r="L172" s="30"/>
      <c r="M172" s="30"/>
      <c r="N172" s="30"/>
      <c r="O172" s="30"/>
      <c r="P172" s="30"/>
      <c r="Q172" s="30"/>
      <c r="R172" s="30"/>
      <c r="S172" s="30"/>
      <c r="T172" s="33"/>
      <c r="U172" s="33"/>
      <c r="V172" s="33"/>
    </row>
    <row r="173" spans="1:22" x14ac:dyDescent="0.25">
      <c r="A173" s="32"/>
      <c r="B173" s="31"/>
      <c r="C173" s="31"/>
      <c r="D173" s="31"/>
      <c r="E173" s="31"/>
      <c r="F173" s="31"/>
      <c r="G173" s="31"/>
      <c r="H173" s="31"/>
      <c r="I173" s="31"/>
      <c r="J173" s="31"/>
      <c r="K173" s="30"/>
      <c r="L173" s="30"/>
      <c r="M173" s="30"/>
      <c r="N173" s="30"/>
      <c r="O173" s="30"/>
      <c r="P173" s="30"/>
      <c r="Q173" s="30"/>
      <c r="R173" s="30"/>
      <c r="S173" s="30"/>
      <c r="T173" s="33"/>
      <c r="U173" s="33"/>
      <c r="V173" s="33"/>
    </row>
    <row r="174" spans="1:22" x14ac:dyDescent="0.25">
      <c r="A174" s="32"/>
      <c r="B174" s="31"/>
      <c r="C174" s="31"/>
      <c r="D174" s="31"/>
      <c r="E174" s="31"/>
      <c r="F174" s="31"/>
      <c r="G174" s="31"/>
      <c r="H174" s="31"/>
      <c r="I174" s="31"/>
      <c r="J174" s="31"/>
      <c r="K174" s="30"/>
      <c r="L174" s="30"/>
      <c r="M174" s="30"/>
      <c r="N174" s="30"/>
      <c r="O174" s="30"/>
      <c r="P174" s="30"/>
      <c r="Q174" s="30"/>
      <c r="R174" s="30"/>
      <c r="S174" s="30"/>
      <c r="T174" s="33"/>
      <c r="U174" s="33"/>
      <c r="V174" s="33"/>
    </row>
    <row r="175" spans="1:22" x14ac:dyDescent="0.25">
      <c r="A175" s="32"/>
      <c r="B175" s="31"/>
      <c r="C175" s="31"/>
      <c r="D175" s="31"/>
      <c r="E175" s="31"/>
      <c r="F175" s="31"/>
      <c r="G175" s="31"/>
      <c r="H175" s="31"/>
      <c r="I175" s="31"/>
      <c r="J175" s="31"/>
      <c r="K175" s="30"/>
      <c r="L175" s="30"/>
      <c r="M175" s="30"/>
      <c r="N175" s="30"/>
      <c r="O175" s="30"/>
      <c r="P175" s="30"/>
      <c r="Q175" s="30"/>
      <c r="R175" s="30"/>
      <c r="S175" s="30"/>
      <c r="T175" s="33"/>
      <c r="U175" s="33"/>
      <c r="V175" s="33"/>
    </row>
    <row r="176" spans="1:22" x14ac:dyDescent="0.25">
      <c r="A176" s="32"/>
      <c r="B176" s="31"/>
      <c r="C176" s="31"/>
      <c r="D176" s="31"/>
      <c r="E176" s="31"/>
      <c r="F176" s="31"/>
      <c r="G176" s="31"/>
      <c r="H176" s="31"/>
      <c r="I176" s="31"/>
      <c r="J176" s="31"/>
      <c r="K176" s="30"/>
      <c r="L176" s="30"/>
      <c r="M176" s="30"/>
      <c r="N176" s="30"/>
      <c r="O176" s="30"/>
      <c r="P176" s="30"/>
      <c r="Q176" s="30"/>
      <c r="R176" s="30"/>
      <c r="S176" s="30"/>
      <c r="T176" s="33"/>
      <c r="U176" s="33"/>
      <c r="V176" s="33"/>
    </row>
    <row r="177" spans="1:22" x14ac:dyDescent="0.25">
      <c r="A177" s="32"/>
      <c r="B177" s="31"/>
      <c r="C177" s="31"/>
      <c r="D177" s="31"/>
      <c r="E177" s="31"/>
      <c r="F177" s="31"/>
      <c r="G177" s="31"/>
      <c r="H177" s="31"/>
      <c r="I177" s="31"/>
      <c r="J177" s="31"/>
      <c r="K177" s="30"/>
      <c r="L177" s="30"/>
      <c r="M177" s="30"/>
      <c r="N177" s="30"/>
      <c r="O177" s="30"/>
      <c r="P177" s="30"/>
      <c r="Q177" s="30"/>
      <c r="R177" s="30"/>
      <c r="S177" s="30"/>
      <c r="T177" s="33"/>
      <c r="U177" s="33"/>
      <c r="V177" s="33"/>
    </row>
    <row r="178" spans="1:22" x14ac:dyDescent="0.25">
      <c r="A178" s="32"/>
      <c r="B178" s="31"/>
      <c r="C178" s="31"/>
      <c r="D178" s="31"/>
      <c r="E178" s="31"/>
      <c r="F178" s="31"/>
      <c r="G178" s="31"/>
      <c r="H178" s="31"/>
      <c r="I178" s="31"/>
      <c r="J178" s="31"/>
      <c r="K178" s="30"/>
      <c r="L178" s="30"/>
      <c r="M178" s="30"/>
      <c r="N178" s="30"/>
      <c r="O178" s="30"/>
      <c r="P178" s="30"/>
      <c r="Q178" s="30"/>
      <c r="R178" s="30"/>
      <c r="S178" s="30"/>
      <c r="T178" s="33"/>
      <c r="U178" s="33"/>
      <c r="V178" s="33"/>
    </row>
    <row r="179" spans="1:22" x14ac:dyDescent="0.25">
      <c r="A179" s="32"/>
      <c r="B179" s="31"/>
      <c r="C179" s="31"/>
      <c r="D179" s="31"/>
      <c r="E179" s="31"/>
      <c r="F179" s="31"/>
      <c r="G179" s="31"/>
      <c r="H179" s="31"/>
      <c r="I179" s="31"/>
      <c r="J179" s="31"/>
      <c r="K179" s="30"/>
      <c r="L179" s="30"/>
      <c r="M179" s="30"/>
      <c r="N179" s="30"/>
      <c r="O179" s="30"/>
      <c r="P179" s="30"/>
      <c r="Q179" s="30"/>
      <c r="R179" s="30"/>
      <c r="S179" s="30"/>
      <c r="T179" s="33"/>
      <c r="U179" s="33"/>
      <c r="V179" s="33"/>
    </row>
    <row r="180" spans="1:22" x14ac:dyDescent="0.25">
      <c r="A180" s="32"/>
      <c r="B180" s="31"/>
      <c r="C180" s="31"/>
      <c r="D180" s="31"/>
      <c r="E180" s="31"/>
      <c r="F180" s="31"/>
      <c r="G180" s="31"/>
      <c r="H180" s="31"/>
      <c r="I180" s="31"/>
      <c r="J180" s="31"/>
      <c r="K180" s="30"/>
      <c r="L180" s="30"/>
      <c r="M180" s="30"/>
      <c r="N180" s="30"/>
      <c r="O180" s="30"/>
      <c r="P180" s="30"/>
      <c r="Q180" s="30"/>
      <c r="R180" s="30"/>
      <c r="S180" s="30"/>
      <c r="T180" s="33"/>
      <c r="U180" s="33"/>
      <c r="V180" s="33"/>
    </row>
    <row r="181" spans="1:22" x14ac:dyDescent="0.25">
      <c r="A181" s="32"/>
      <c r="B181" s="31"/>
      <c r="C181" s="31"/>
      <c r="D181" s="31"/>
      <c r="E181" s="31"/>
      <c r="F181" s="31"/>
      <c r="G181" s="31"/>
      <c r="H181" s="31"/>
      <c r="I181" s="31"/>
      <c r="J181" s="31"/>
      <c r="K181" s="30"/>
      <c r="L181" s="30"/>
      <c r="M181" s="30"/>
      <c r="N181" s="30"/>
      <c r="O181" s="30"/>
      <c r="P181" s="30"/>
      <c r="Q181" s="30"/>
      <c r="R181" s="30"/>
      <c r="S181" s="30"/>
      <c r="T181" s="33"/>
      <c r="U181" s="33"/>
      <c r="V181" s="33"/>
    </row>
    <row r="182" spans="1:22" x14ac:dyDescent="0.25">
      <c r="A182" s="32"/>
      <c r="B182" s="31"/>
      <c r="C182" s="31"/>
      <c r="D182" s="31"/>
      <c r="E182" s="31"/>
      <c r="F182" s="31"/>
      <c r="G182" s="31"/>
      <c r="H182" s="31"/>
      <c r="I182" s="31"/>
      <c r="J182" s="31"/>
      <c r="K182" s="30"/>
      <c r="L182" s="30"/>
      <c r="M182" s="30"/>
      <c r="N182" s="30"/>
      <c r="O182" s="30"/>
      <c r="P182" s="30"/>
      <c r="Q182" s="30"/>
      <c r="R182" s="30"/>
      <c r="S182" s="30"/>
      <c r="T182" s="33"/>
      <c r="U182" s="33"/>
      <c r="V182" s="33"/>
    </row>
    <row r="183" spans="1:22" x14ac:dyDescent="0.25">
      <c r="A183" s="32"/>
      <c r="B183" s="31"/>
      <c r="C183" s="31"/>
      <c r="D183" s="31"/>
      <c r="E183" s="31"/>
      <c r="F183" s="31"/>
      <c r="G183" s="31"/>
      <c r="H183" s="31"/>
      <c r="I183" s="31"/>
      <c r="J183" s="31"/>
      <c r="K183" s="30"/>
      <c r="L183" s="30"/>
      <c r="M183" s="30"/>
      <c r="N183" s="30"/>
      <c r="O183" s="30"/>
      <c r="P183" s="30"/>
      <c r="Q183" s="30"/>
      <c r="R183" s="30"/>
      <c r="S183" s="30"/>
      <c r="T183" s="33"/>
      <c r="U183" s="33"/>
      <c r="V183" s="33"/>
    </row>
    <row r="184" spans="1:22" x14ac:dyDescent="0.25">
      <c r="A184" s="32"/>
      <c r="B184" s="31"/>
      <c r="C184" s="31"/>
      <c r="D184" s="31"/>
      <c r="E184" s="31"/>
      <c r="F184" s="31"/>
      <c r="G184" s="31"/>
      <c r="H184" s="31"/>
      <c r="I184" s="31"/>
      <c r="J184" s="31"/>
      <c r="K184" s="30"/>
      <c r="L184" s="30"/>
      <c r="M184" s="30"/>
      <c r="N184" s="30"/>
      <c r="O184" s="30"/>
      <c r="P184" s="30"/>
      <c r="Q184" s="30"/>
      <c r="R184" s="30"/>
      <c r="S184" s="30"/>
      <c r="T184" s="33"/>
      <c r="U184" s="33"/>
      <c r="V184" s="33"/>
    </row>
    <row r="185" spans="1:22" x14ac:dyDescent="0.25">
      <c r="A185" s="32"/>
      <c r="B185" s="31"/>
      <c r="C185" s="31"/>
      <c r="D185" s="31"/>
      <c r="E185" s="31"/>
      <c r="F185" s="31"/>
      <c r="G185" s="31"/>
      <c r="H185" s="31"/>
      <c r="I185" s="31"/>
      <c r="J185" s="31"/>
      <c r="K185" s="30"/>
      <c r="L185" s="30"/>
      <c r="M185" s="30"/>
      <c r="N185" s="30"/>
      <c r="O185" s="30"/>
      <c r="P185" s="30"/>
      <c r="Q185" s="30"/>
      <c r="R185" s="30"/>
      <c r="S185" s="30"/>
      <c r="T185" s="33"/>
      <c r="U185" s="33"/>
      <c r="V185" s="33"/>
    </row>
    <row r="186" spans="1:22" x14ac:dyDescent="0.25">
      <c r="A186" s="32"/>
      <c r="B186" s="31"/>
      <c r="C186" s="31"/>
      <c r="D186" s="31"/>
      <c r="E186" s="31"/>
      <c r="F186" s="31"/>
      <c r="G186" s="31"/>
      <c r="H186" s="31"/>
      <c r="I186" s="31"/>
      <c r="J186" s="31"/>
      <c r="K186" s="30"/>
      <c r="L186" s="30"/>
      <c r="M186" s="30"/>
      <c r="N186" s="30"/>
      <c r="O186" s="30"/>
      <c r="P186" s="30"/>
      <c r="Q186" s="30"/>
      <c r="R186" s="30"/>
      <c r="S186" s="30"/>
      <c r="T186" s="33"/>
      <c r="U186" s="33"/>
      <c r="V186" s="33"/>
    </row>
    <row r="187" spans="1:22" x14ac:dyDescent="0.25">
      <c r="A187" s="32"/>
      <c r="B187" s="31"/>
      <c r="C187" s="31"/>
      <c r="D187" s="31"/>
      <c r="E187" s="31"/>
      <c r="F187" s="31"/>
      <c r="G187" s="31"/>
      <c r="H187" s="31"/>
      <c r="I187" s="31"/>
      <c r="J187" s="31"/>
      <c r="K187" s="30"/>
      <c r="L187" s="30"/>
      <c r="M187" s="30"/>
      <c r="N187" s="30"/>
      <c r="O187" s="30"/>
      <c r="P187" s="30"/>
      <c r="Q187" s="30"/>
      <c r="R187" s="30"/>
      <c r="S187" s="30"/>
      <c r="T187" s="33"/>
      <c r="U187" s="33"/>
      <c r="V187" s="33"/>
    </row>
    <row r="188" spans="1:22" x14ac:dyDescent="0.25">
      <c r="A188" s="32"/>
      <c r="B188" s="31"/>
      <c r="C188" s="31"/>
      <c r="D188" s="31"/>
      <c r="E188" s="31"/>
      <c r="F188" s="31"/>
      <c r="G188" s="31"/>
      <c r="H188" s="31"/>
      <c r="I188" s="31"/>
      <c r="J188" s="31"/>
      <c r="K188" s="30"/>
      <c r="L188" s="30"/>
      <c r="M188" s="30"/>
      <c r="N188" s="30"/>
      <c r="O188" s="30"/>
      <c r="P188" s="30"/>
      <c r="Q188" s="30"/>
      <c r="R188" s="30"/>
      <c r="S188" s="30"/>
      <c r="T188" s="33"/>
      <c r="U188" s="33"/>
      <c r="V188" s="33"/>
    </row>
    <row r="189" spans="1:22" x14ac:dyDescent="0.25">
      <c r="A189" s="32"/>
      <c r="B189" s="31"/>
      <c r="C189" s="31"/>
      <c r="D189" s="31"/>
      <c r="E189" s="31"/>
      <c r="F189" s="31"/>
      <c r="G189" s="31"/>
      <c r="H189" s="31"/>
      <c r="I189" s="31"/>
      <c r="J189" s="31"/>
      <c r="K189" s="30"/>
      <c r="L189" s="30"/>
      <c r="M189" s="30"/>
      <c r="N189" s="30"/>
      <c r="O189" s="30"/>
      <c r="P189" s="30"/>
      <c r="Q189" s="30"/>
      <c r="R189" s="30"/>
      <c r="S189" s="30"/>
      <c r="T189" s="33"/>
      <c r="U189" s="33"/>
      <c r="V189" s="33"/>
    </row>
    <row r="190" spans="1:22" x14ac:dyDescent="0.25">
      <c r="A190" s="32"/>
      <c r="B190" s="31"/>
      <c r="C190" s="31"/>
      <c r="D190" s="31"/>
      <c r="E190" s="31"/>
      <c r="F190" s="31"/>
      <c r="G190" s="31"/>
      <c r="H190" s="31"/>
      <c r="I190" s="31"/>
      <c r="J190" s="31"/>
      <c r="K190" s="30"/>
      <c r="L190" s="30"/>
      <c r="M190" s="30"/>
      <c r="N190" s="30"/>
      <c r="O190" s="30"/>
      <c r="P190" s="30"/>
      <c r="Q190" s="30"/>
      <c r="R190" s="30"/>
      <c r="S190" s="30"/>
      <c r="T190" s="33"/>
      <c r="U190" s="33"/>
      <c r="V190" s="33"/>
    </row>
    <row r="191" spans="1:22" x14ac:dyDescent="0.25">
      <c r="A191" s="32"/>
      <c r="B191" s="31"/>
      <c r="C191" s="31"/>
      <c r="D191" s="31"/>
      <c r="E191" s="31"/>
      <c r="F191" s="31"/>
      <c r="G191" s="31"/>
      <c r="H191" s="31"/>
      <c r="I191" s="31"/>
      <c r="J191" s="31"/>
      <c r="K191" s="30"/>
      <c r="L191" s="30"/>
      <c r="M191" s="30"/>
      <c r="N191" s="30"/>
      <c r="O191" s="30"/>
      <c r="P191" s="30"/>
      <c r="Q191" s="30"/>
      <c r="R191" s="30"/>
      <c r="S191" s="30"/>
      <c r="T191" s="33"/>
      <c r="U191" s="33"/>
      <c r="V191" s="33"/>
    </row>
    <row r="192" spans="1:22" x14ac:dyDescent="0.25">
      <c r="A192" s="32"/>
      <c r="B192" s="31"/>
      <c r="C192" s="31"/>
      <c r="D192" s="31"/>
      <c r="E192" s="31"/>
      <c r="F192" s="31"/>
      <c r="G192" s="31"/>
      <c r="H192" s="31"/>
      <c r="I192" s="31"/>
      <c r="J192" s="31"/>
      <c r="K192" s="30"/>
      <c r="L192" s="30"/>
      <c r="M192" s="30"/>
      <c r="N192" s="30"/>
      <c r="O192" s="30"/>
      <c r="P192" s="30"/>
      <c r="Q192" s="30"/>
      <c r="R192" s="30"/>
      <c r="S192" s="30"/>
      <c r="T192" s="33"/>
      <c r="U192" s="33"/>
      <c r="V192" s="33"/>
    </row>
    <row r="193" spans="1:22" x14ac:dyDescent="0.25">
      <c r="A193" s="32"/>
      <c r="B193" s="31"/>
      <c r="C193" s="31"/>
      <c r="D193" s="31"/>
      <c r="E193" s="31"/>
      <c r="F193" s="31"/>
      <c r="G193" s="31"/>
      <c r="H193" s="31"/>
      <c r="I193" s="31"/>
      <c r="J193" s="31"/>
      <c r="K193" s="30"/>
      <c r="L193" s="30"/>
      <c r="M193" s="30"/>
      <c r="N193" s="30"/>
      <c r="O193" s="30"/>
      <c r="P193" s="30"/>
      <c r="Q193" s="30"/>
      <c r="R193" s="30"/>
      <c r="S193" s="30"/>
      <c r="T193" s="33"/>
      <c r="U193" s="33"/>
      <c r="V193" s="33"/>
    </row>
    <row r="194" spans="1:22" x14ac:dyDescent="0.25">
      <c r="A194" s="32"/>
      <c r="B194" s="31"/>
      <c r="C194" s="31"/>
      <c r="D194" s="31"/>
      <c r="E194" s="31"/>
      <c r="F194" s="31"/>
      <c r="G194" s="31"/>
      <c r="H194" s="31"/>
      <c r="I194" s="31"/>
      <c r="J194" s="31"/>
      <c r="K194" s="30"/>
      <c r="L194" s="30"/>
      <c r="M194" s="30"/>
      <c r="N194" s="30"/>
      <c r="O194" s="30"/>
      <c r="P194" s="30"/>
      <c r="Q194" s="30"/>
      <c r="R194" s="30"/>
      <c r="S194" s="30"/>
      <c r="T194" s="33"/>
      <c r="U194" s="33"/>
      <c r="V194" s="33"/>
    </row>
    <row r="195" spans="1:22" x14ac:dyDescent="0.25">
      <c r="A195" s="32"/>
      <c r="B195" s="31"/>
      <c r="C195" s="31"/>
      <c r="D195" s="31"/>
      <c r="E195" s="31"/>
      <c r="F195" s="31"/>
      <c r="G195" s="31"/>
      <c r="H195" s="31"/>
      <c r="I195" s="31"/>
      <c r="J195" s="31"/>
      <c r="K195" s="30"/>
      <c r="L195" s="30"/>
      <c r="M195" s="30"/>
      <c r="N195" s="30"/>
      <c r="O195" s="30"/>
      <c r="P195" s="30"/>
      <c r="Q195" s="30"/>
      <c r="R195" s="30"/>
      <c r="S195" s="30"/>
      <c r="T195" s="33"/>
      <c r="U195" s="33"/>
      <c r="V195" s="33"/>
    </row>
    <row r="196" spans="1:22" x14ac:dyDescent="0.25">
      <c r="A196" s="32"/>
      <c r="B196" s="31"/>
      <c r="C196" s="31"/>
      <c r="D196" s="31"/>
      <c r="E196" s="31"/>
      <c r="F196" s="31"/>
      <c r="G196" s="31"/>
      <c r="H196" s="31"/>
      <c r="I196" s="31"/>
      <c r="J196" s="31"/>
      <c r="K196" s="30"/>
      <c r="L196" s="30"/>
      <c r="M196" s="30"/>
      <c r="N196" s="30"/>
      <c r="O196" s="30"/>
      <c r="P196" s="30"/>
      <c r="Q196" s="30"/>
      <c r="R196" s="30"/>
      <c r="S196" s="30"/>
      <c r="T196" s="33"/>
      <c r="U196" s="33"/>
      <c r="V196" s="33"/>
    </row>
    <row r="197" spans="1:22" x14ac:dyDescent="0.25">
      <c r="A197" s="32"/>
      <c r="B197" s="31"/>
      <c r="C197" s="31"/>
      <c r="D197" s="31"/>
      <c r="E197" s="31"/>
      <c r="F197" s="31"/>
      <c r="G197" s="31"/>
      <c r="H197" s="31"/>
      <c r="I197" s="31"/>
      <c r="J197" s="31"/>
      <c r="K197" s="30"/>
      <c r="L197" s="30"/>
      <c r="M197" s="30"/>
      <c r="N197" s="30"/>
      <c r="O197" s="30"/>
      <c r="P197" s="30"/>
      <c r="Q197" s="30"/>
      <c r="R197" s="30"/>
      <c r="S197" s="30"/>
      <c r="T197" s="33"/>
      <c r="U197" s="33"/>
      <c r="V197" s="33"/>
    </row>
    <row r="198" spans="1:22" x14ac:dyDescent="0.25">
      <c r="A198" s="32"/>
      <c r="B198" s="31"/>
      <c r="C198" s="31"/>
      <c r="D198" s="31"/>
      <c r="E198" s="31"/>
      <c r="F198" s="31"/>
      <c r="G198" s="31"/>
      <c r="H198" s="31"/>
      <c r="I198" s="31"/>
      <c r="J198" s="31"/>
      <c r="K198" s="30"/>
      <c r="L198" s="30"/>
      <c r="M198" s="30"/>
      <c r="N198" s="30"/>
      <c r="O198" s="30"/>
      <c r="P198" s="30"/>
      <c r="Q198" s="30"/>
      <c r="R198" s="30"/>
      <c r="S198" s="30"/>
      <c r="T198" s="33"/>
      <c r="U198" s="33"/>
      <c r="V198" s="33"/>
    </row>
    <row r="199" spans="1:22" x14ac:dyDescent="0.25">
      <c r="A199" s="32"/>
      <c r="B199" s="31"/>
      <c r="C199" s="31"/>
      <c r="D199" s="31"/>
      <c r="E199" s="31"/>
      <c r="F199" s="31"/>
      <c r="G199" s="31"/>
      <c r="H199" s="31"/>
      <c r="I199" s="31"/>
      <c r="J199" s="31"/>
      <c r="K199" s="30"/>
      <c r="L199" s="30"/>
      <c r="M199" s="30"/>
      <c r="N199" s="30"/>
      <c r="O199" s="30"/>
      <c r="P199" s="30"/>
      <c r="Q199" s="30"/>
      <c r="R199" s="30"/>
      <c r="S199" s="30"/>
      <c r="T199" s="33"/>
      <c r="U199" s="33"/>
      <c r="V199" s="33"/>
    </row>
    <row r="200" spans="1:22" x14ac:dyDescent="0.25">
      <c r="A200" s="32"/>
      <c r="B200" s="31"/>
      <c r="C200" s="31"/>
      <c r="D200" s="31"/>
      <c r="E200" s="31"/>
      <c r="F200" s="31"/>
      <c r="G200" s="31"/>
      <c r="H200" s="31"/>
      <c r="I200" s="31"/>
      <c r="J200" s="31"/>
      <c r="K200" s="30"/>
      <c r="L200" s="30"/>
      <c r="M200" s="30"/>
      <c r="N200" s="30"/>
      <c r="O200" s="30"/>
      <c r="P200" s="30"/>
      <c r="Q200" s="30"/>
      <c r="R200" s="30"/>
      <c r="S200" s="30"/>
      <c r="T200" s="33"/>
      <c r="U200" s="33"/>
      <c r="V200" s="33"/>
    </row>
    <row r="201" spans="1:22" x14ac:dyDescent="0.25">
      <c r="A201" s="32"/>
      <c r="B201" s="31"/>
      <c r="C201" s="31"/>
      <c r="D201" s="31"/>
      <c r="E201" s="31"/>
      <c r="F201" s="31"/>
      <c r="G201" s="31"/>
      <c r="H201" s="31"/>
      <c r="I201" s="31"/>
      <c r="J201" s="31"/>
      <c r="K201" s="30"/>
      <c r="L201" s="30"/>
      <c r="M201" s="30"/>
      <c r="N201" s="30"/>
      <c r="O201" s="30"/>
      <c r="P201" s="30"/>
      <c r="Q201" s="30"/>
      <c r="R201" s="30"/>
      <c r="S201" s="30"/>
      <c r="T201" s="33"/>
      <c r="U201" s="33"/>
      <c r="V201" s="33"/>
    </row>
    <row r="202" spans="1:22" x14ac:dyDescent="0.25">
      <c r="A202" s="32"/>
      <c r="B202" s="31"/>
      <c r="C202" s="31"/>
      <c r="D202" s="31"/>
      <c r="E202" s="31"/>
      <c r="F202" s="31"/>
      <c r="G202" s="31"/>
      <c r="H202" s="31"/>
      <c r="I202" s="31"/>
      <c r="J202" s="31"/>
      <c r="K202" s="30"/>
      <c r="L202" s="30"/>
      <c r="M202" s="30"/>
      <c r="N202" s="30"/>
      <c r="O202" s="30"/>
      <c r="P202" s="30"/>
      <c r="Q202" s="30"/>
      <c r="R202" s="30"/>
      <c r="S202" s="30"/>
      <c r="T202" s="33"/>
      <c r="U202" s="33"/>
      <c r="V202" s="33"/>
    </row>
    <row r="203" spans="1:22" x14ac:dyDescent="0.25">
      <c r="A203" s="32"/>
      <c r="B203" s="31"/>
      <c r="C203" s="31"/>
      <c r="D203" s="31"/>
      <c r="E203" s="31"/>
      <c r="F203" s="31"/>
      <c r="G203" s="31"/>
      <c r="H203" s="31"/>
      <c r="I203" s="31"/>
      <c r="J203" s="31"/>
      <c r="K203" s="30"/>
      <c r="L203" s="30"/>
      <c r="M203" s="30"/>
      <c r="N203" s="30"/>
      <c r="O203" s="30"/>
      <c r="P203" s="30"/>
      <c r="Q203" s="30"/>
      <c r="R203" s="30"/>
      <c r="S203" s="30"/>
      <c r="T203" s="33"/>
      <c r="U203" s="33"/>
      <c r="V203" s="33"/>
    </row>
    <row r="204" spans="1:22" x14ac:dyDescent="0.25">
      <c r="A204" s="32"/>
      <c r="B204" s="31"/>
      <c r="C204" s="31"/>
      <c r="D204" s="31"/>
      <c r="E204" s="31"/>
      <c r="F204" s="31"/>
      <c r="G204" s="31"/>
      <c r="H204" s="31"/>
      <c r="I204" s="31"/>
      <c r="J204" s="31"/>
      <c r="K204" s="30"/>
      <c r="L204" s="30"/>
      <c r="M204" s="30"/>
      <c r="N204" s="30"/>
      <c r="O204" s="30"/>
      <c r="P204" s="30"/>
      <c r="Q204" s="30"/>
      <c r="R204" s="30"/>
      <c r="S204" s="30"/>
      <c r="T204" s="33"/>
      <c r="U204" s="33"/>
      <c r="V204" s="33"/>
    </row>
    <row r="205" spans="1:22" x14ac:dyDescent="0.25">
      <c r="A205" s="32"/>
      <c r="B205" s="31"/>
      <c r="C205" s="31"/>
      <c r="D205" s="31"/>
      <c r="E205" s="31"/>
      <c r="F205" s="31"/>
      <c r="G205" s="31"/>
      <c r="H205" s="31"/>
      <c r="I205" s="31"/>
      <c r="J205" s="31"/>
      <c r="K205" s="30"/>
      <c r="L205" s="30"/>
      <c r="M205" s="30"/>
      <c r="N205" s="30"/>
      <c r="O205" s="30"/>
      <c r="P205" s="30"/>
      <c r="Q205" s="30"/>
      <c r="R205" s="30"/>
      <c r="S205" s="30"/>
      <c r="T205" s="33"/>
      <c r="U205" s="33"/>
      <c r="V205" s="33"/>
    </row>
    <row r="206" spans="1:22" x14ac:dyDescent="0.25">
      <c r="A206" s="32"/>
      <c r="B206" s="31"/>
      <c r="C206" s="31"/>
      <c r="D206" s="31"/>
      <c r="E206" s="31"/>
      <c r="F206" s="31"/>
      <c r="G206" s="31"/>
      <c r="H206" s="31"/>
      <c r="I206" s="31"/>
      <c r="J206" s="31"/>
      <c r="K206" s="30"/>
      <c r="L206" s="30"/>
      <c r="M206" s="30"/>
      <c r="N206" s="30"/>
      <c r="O206" s="30"/>
      <c r="P206" s="30"/>
      <c r="Q206" s="30"/>
      <c r="R206" s="30"/>
      <c r="S206" s="30"/>
      <c r="T206" s="33"/>
      <c r="U206" s="33"/>
      <c r="V206" s="33"/>
    </row>
    <row r="207" spans="1:22" x14ac:dyDescent="0.25">
      <c r="A207" s="32"/>
      <c r="B207" s="31"/>
      <c r="C207" s="31"/>
      <c r="D207" s="31"/>
      <c r="E207" s="31"/>
      <c r="F207" s="31"/>
      <c r="G207" s="31"/>
      <c r="H207" s="31"/>
      <c r="I207" s="31"/>
      <c r="J207" s="31"/>
      <c r="K207" s="30"/>
      <c r="L207" s="30"/>
      <c r="M207" s="30"/>
      <c r="N207" s="30"/>
      <c r="O207" s="30"/>
      <c r="P207" s="30"/>
      <c r="Q207" s="30"/>
      <c r="R207" s="30"/>
      <c r="S207" s="30"/>
      <c r="T207" s="33"/>
      <c r="U207" s="33"/>
      <c r="V207" s="33"/>
    </row>
    <row r="208" spans="1:22" x14ac:dyDescent="0.25">
      <c r="A208" s="32"/>
      <c r="B208" s="31"/>
      <c r="C208" s="31"/>
      <c r="D208" s="31"/>
      <c r="E208" s="31"/>
      <c r="F208" s="31"/>
      <c r="G208" s="31"/>
      <c r="H208" s="31"/>
      <c r="I208" s="31"/>
      <c r="J208" s="31"/>
      <c r="K208" s="30"/>
      <c r="L208" s="30"/>
      <c r="M208" s="30"/>
      <c r="N208" s="30"/>
      <c r="O208" s="30"/>
      <c r="P208" s="30"/>
      <c r="Q208" s="30"/>
      <c r="R208" s="30"/>
      <c r="S208" s="30"/>
      <c r="T208" s="33"/>
      <c r="U208" s="33"/>
      <c r="V208" s="33"/>
    </row>
    <row r="209" spans="1:22" x14ac:dyDescent="0.25">
      <c r="A209" s="32"/>
      <c r="B209" s="31"/>
      <c r="C209" s="31"/>
      <c r="D209" s="31"/>
      <c r="E209" s="31"/>
      <c r="F209" s="31"/>
      <c r="G209" s="31"/>
      <c r="H209" s="31"/>
      <c r="I209" s="31"/>
      <c r="J209" s="31"/>
      <c r="K209" s="30"/>
      <c r="L209" s="30"/>
      <c r="M209" s="30"/>
      <c r="N209" s="30"/>
      <c r="O209" s="30"/>
      <c r="P209" s="30"/>
      <c r="Q209" s="30"/>
      <c r="R209" s="30"/>
      <c r="S209" s="30"/>
      <c r="T209" s="33"/>
      <c r="U209" s="33"/>
      <c r="V209" s="33"/>
    </row>
    <row r="210" spans="1:22" x14ac:dyDescent="0.25">
      <c r="A210" s="32"/>
      <c r="B210" s="31"/>
      <c r="C210" s="31"/>
      <c r="D210" s="31"/>
      <c r="E210" s="31"/>
      <c r="F210" s="31"/>
      <c r="G210" s="31"/>
      <c r="H210" s="31"/>
      <c r="I210" s="31"/>
      <c r="J210" s="31"/>
      <c r="K210" s="30"/>
      <c r="L210" s="30"/>
      <c r="M210" s="30"/>
      <c r="N210" s="30"/>
      <c r="O210" s="30"/>
      <c r="P210" s="30"/>
      <c r="Q210" s="30"/>
      <c r="R210" s="30"/>
      <c r="S210" s="30"/>
      <c r="T210" s="33"/>
      <c r="U210" s="33"/>
      <c r="V210" s="33"/>
    </row>
    <row r="211" spans="1:22" x14ac:dyDescent="0.25">
      <c r="A211" s="32"/>
      <c r="B211" s="31"/>
      <c r="C211" s="31"/>
      <c r="D211" s="31"/>
      <c r="E211" s="31"/>
      <c r="F211" s="31"/>
      <c r="G211" s="31"/>
      <c r="H211" s="31"/>
      <c r="I211" s="31"/>
      <c r="J211" s="31"/>
      <c r="K211" s="30"/>
      <c r="L211" s="30"/>
      <c r="M211" s="30"/>
      <c r="N211" s="30"/>
      <c r="O211" s="30"/>
      <c r="P211" s="30"/>
      <c r="Q211" s="30"/>
      <c r="R211" s="30"/>
      <c r="S211" s="30"/>
      <c r="T211" s="33"/>
      <c r="U211" s="33"/>
      <c r="V211" s="33"/>
    </row>
    <row r="212" spans="1:22" x14ac:dyDescent="0.25">
      <c r="A212" s="32"/>
      <c r="B212" s="31"/>
      <c r="C212" s="31"/>
      <c r="D212" s="31"/>
      <c r="E212" s="31"/>
      <c r="F212" s="31"/>
      <c r="G212" s="31"/>
      <c r="H212" s="31"/>
      <c r="I212" s="31"/>
      <c r="J212" s="31"/>
      <c r="K212" s="30"/>
      <c r="L212" s="30"/>
      <c r="M212" s="30"/>
      <c r="N212" s="30"/>
      <c r="O212" s="30"/>
      <c r="P212" s="30"/>
      <c r="Q212" s="30"/>
      <c r="R212" s="30"/>
      <c r="S212" s="30"/>
      <c r="T212" s="33"/>
      <c r="U212" s="33"/>
      <c r="V212" s="33"/>
    </row>
    <row r="213" spans="1:22" x14ac:dyDescent="0.25">
      <c r="A213" s="32"/>
      <c r="B213" s="31"/>
      <c r="C213" s="31"/>
      <c r="D213" s="31"/>
      <c r="E213" s="31"/>
      <c r="F213" s="31"/>
      <c r="G213" s="31"/>
      <c r="H213" s="31"/>
      <c r="I213" s="31"/>
      <c r="J213" s="31"/>
      <c r="K213" s="30"/>
      <c r="L213" s="30"/>
      <c r="M213" s="30"/>
      <c r="N213" s="30"/>
      <c r="O213" s="30"/>
      <c r="P213" s="30"/>
      <c r="Q213" s="30"/>
      <c r="R213" s="30"/>
      <c r="S213" s="30"/>
      <c r="T213" s="33"/>
      <c r="U213" s="33"/>
      <c r="V213" s="33"/>
    </row>
    <row r="214" spans="1:22" x14ac:dyDescent="0.25">
      <c r="A214" s="32"/>
      <c r="B214" s="31"/>
      <c r="C214" s="31"/>
      <c r="D214" s="31"/>
      <c r="E214" s="31"/>
      <c r="F214" s="31"/>
      <c r="G214" s="31"/>
      <c r="H214" s="31"/>
      <c r="I214" s="31"/>
      <c r="J214" s="31"/>
      <c r="K214" s="30"/>
      <c r="L214" s="30"/>
      <c r="M214" s="30"/>
      <c r="N214" s="30"/>
      <c r="O214" s="30"/>
      <c r="P214" s="30"/>
      <c r="Q214" s="30"/>
      <c r="R214" s="30"/>
      <c r="S214" s="30"/>
      <c r="T214" s="33"/>
      <c r="U214" s="33"/>
      <c r="V214" s="33"/>
    </row>
    <row r="215" spans="1:22" x14ac:dyDescent="0.25">
      <c r="A215" s="32"/>
      <c r="B215" s="31"/>
      <c r="C215" s="31"/>
      <c r="D215" s="31"/>
      <c r="E215" s="31"/>
      <c r="F215" s="31"/>
      <c r="G215" s="31"/>
      <c r="H215" s="31"/>
      <c r="I215" s="31"/>
      <c r="J215" s="31"/>
      <c r="K215" s="30"/>
      <c r="L215" s="30"/>
      <c r="M215" s="30"/>
      <c r="N215" s="30"/>
      <c r="O215" s="30"/>
      <c r="P215" s="30"/>
      <c r="Q215" s="30"/>
      <c r="R215" s="30"/>
      <c r="S215" s="30"/>
      <c r="T215" s="33"/>
      <c r="U215" s="33"/>
      <c r="V215" s="33"/>
    </row>
    <row r="216" spans="1:22" x14ac:dyDescent="0.25">
      <c r="A216" s="32"/>
      <c r="B216" s="31"/>
      <c r="C216" s="31"/>
      <c r="D216" s="31"/>
      <c r="E216" s="31"/>
      <c r="F216" s="31"/>
      <c r="G216" s="31"/>
      <c r="H216" s="31"/>
      <c r="I216" s="31"/>
      <c r="J216" s="31"/>
      <c r="K216" s="30"/>
      <c r="L216" s="30"/>
      <c r="M216" s="30"/>
      <c r="N216" s="30"/>
      <c r="O216" s="30"/>
      <c r="P216" s="30"/>
      <c r="Q216" s="30"/>
      <c r="R216" s="30"/>
      <c r="S216" s="30"/>
      <c r="T216" s="33"/>
      <c r="U216" s="33"/>
      <c r="V216" s="33"/>
    </row>
    <row r="217" spans="1:22" x14ac:dyDescent="0.25">
      <c r="A217" s="32"/>
      <c r="B217" s="31"/>
      <c r="C217" s="31"/>
      <c r="D217" s="31"/>
      <c r="E217" s="31"/>
      <c r="F217" s="31"/>
      <c r="G217" s="31"/>
      <c r="H217" s="31"/>
      <c r="I217" s="31"/>
      <c r="J217" s="31"/>
      <c r="K217" s="30"/>
      <c r="L217" s="30"/>
      <c r="M217" s="30"/>
      <c r="N217" s="30"/>
      <c r="O217" s="30"/>
      <c r="P217" s="30"/>
      <c r="Q217" s="30"/>
      <c r="R217" s="30"/>
      <c r="S217" s="30"/>
      <c r="T217" s="33"/>
      <c r="U217" s="33"/>
      <c r="V217" s="33"/>
    </row>
    <row r="218" spans="1:22" x14ac:dyDescent="0.25">
      <c r="A218" s="32"/>
      <c r="B218" s="31"/>
      <c r="C218" s="31"/>
      <c r="D218" s="31"/>
      <c r="E218" s="31"/>
      <c r="F218" s="31"/>
      <c r="G218" s="31"/>
      <c r="H218" s="31"/>
      <c r="I218" s="31"/>
      <c r="J218" s="31"/>
      <c r="K218" s="30"/>
      <c r="L218" s="30"/>
      <c r="M218" s="30"/>
      <c r="N218" s="30"/>
      <c r="O218" s="30"/>
      <c r="P218" s="30"/>
      <c r="Q218" s="30"/>
      <c r="R218" s="30"/>
      <c r="S218" s="30"/>
      <c r="T218" s="33"/>
      <c r="U218" s="33"/>
      <c r="V218" s="33"/>
    </row>
    <row r="219" spans="1:22" x14ac:dyDescent="0.25">
      <c r="A219" s="32"/>
      <c r="B219" s="31"/>
      <c r="C219" s="31"/>
      <c r="D219" s="31"/>
      <c r="E219" s="31"/>
      <c r="F219" s="31"/>
      <c r="G219" s="31"/>
      <c r="H219" s="31"/>
      <c r="I219" s="31"/>
      <c r="J219" s="31"/>
      <c r="K219" s="30"/>
      <c r="L219" s="30"/>
      <c r="M219" s="30"/>
      <c r="N219" s="30"/>
      <c r="O219" s="30"/>
      <c r="P219" s="30"/>
      <c r="Q219" s="30"/>
      <c r="R219" s="30"/>
      <c r="S219" s="30"/>
      <c r="T219" s="33"/>
      <c r="U219" s="33"/>
      <c r="V219" s="33"/>
    </row>
    <row r="220" spans="1:22" x14ac:dyDescent="0.25">
      <c r="A220" s="32"/>
      <c r="B220" s="31"/>
      <c r="C220" s="31"/>
      <c r="D220" s="31"/>
      <c r="E220" s="31"/>
      <c r="F220" s="31"/>
      <c r="G220" s="31"/>
      <c r="H220" s="31"/>
      <c r="I220" s="31"/>
      <c r="J220" s="31"/>
      <c r="K220" s="30"/>
      <c r="L220" s="30"/>
      <c r="M220" s="30"/>
      <c r="N220" s="30"/>
      <c r="O220" s="30"/>
      <c r="P220" s="30"/>
      <c r="Q220" s="30"/>
      <c r="R220" s="30"/>
      <c r="S220" s="30"/>
      <c r="T220" s="33"/>
      <c r="U220" s="33"/>
      <c r="V220" s="33"/>
    </row>
    <row r="221" spans="1:22" x14ac:dyDescent="0.25">
      <c r="A221" s="32"/>
      <c r="B221" s="31"/>
      <c r="C221" s="31"/>
      <c r="D221" s="31"/>
      <c r="E221" s="31"/>
      <c r="F221" s="31"/>
      <c r="G221" s="31"/>
      <c r="H221" s="31"/>
      <c r="I221" s="31"/>
      <c r="J221" s="31"/>
      <c r="K221" s="30"/>
      <c r="L221" s="30"/>
      <c r="M221" s="30"/>
      <c r="N221" s="30"/>
      <c r="O221" s="30"/>
      <c r="P221" s="30"/>
      <c r="Q221" s="30"/>
      <c r="R221" s="30"/>
      <c r="S221" s="30"/>
      <c r="T221" s="33"/>
      <c r="U221" s="33"/>
      <c r="V221" s="33"/>
    </row>
    <row r="222" spans="1:22" x14ac:dyDescent="0.25">
      <c r="A222" s="32"/>
      <c r="B222" s="31"/>
      <c r="C222" s="31"/>
      <c r="D222" s="31"/>
      <c r="E222" s="31"/>
      <c r="F222" s="31"/>
      <c r="G222" s="31"/>
      <c r="H222" s="31"/>
      <c r="I222" s="31"/>
      <c r="J222" s="31"/>
      <c r="K222" s="30"/>
      <c r="L222" s="30"/>
      <c r="M222" s="30"/>
      <c r="N222" s="30"/>
      <c r="O222" s="30"/>
      <c r="P222" s="30"/>
      <c r="Q222" s="30"/>
      <c r="R222" s="30"/>
      <c r="S222" s="30"/>
      <c r="T222" s="33"/>
      <c r="U222" s="33"/>
      <c r="V222" s="33"/>
    </row>
    <row r="223" spans="1:22" x14ac:dyDescent="0.25">
      <c r="A223" s="32"/>
      <c r="B223" s="31"/>
      <c r="C223" s="31"/>
      <c r="D223" s="31"/>
      <c r="E223" s="31"/>
      <c r="F223" s="31"/>
      <c r="G223" s="31"/>
      <c r="H223" s="31"/>
      <c r="I223" s="31"/>
      <c r="J223" s="31"/>
      <c r="K223" s="30"/>
      <c r="L223" s="30"/>
      <c r="M223" s="30"/>
      <c r="N223" s="30"/>
      <c r="O223" s="30"/>
      <c r="P223" s="30"/>
      <c r="Q223" s="30"/>
      <c r="R223" s="30"/>
      <c r="S223" s="30"/>
      <c r="T223" s="33"/>
      <c r="U223" s="33"/>
      <c r="V223" s="33"/>
    </row>
    <row r="224" spans="1:22" x14ac:dyDescent="0.25">
      <c r="A224" s="32"/>
      <c r="B224" s="31"/>
      <c r="C224" s="31"/>
      <c r="D224" s="31"/>
      <c r="E224" s="31"/>
      <c r="F224" s="31"/>
      <c r="G224" s="31"/>
      <c r="H224" s="31"/>
      <c r="I224" s="31"/>
      <c r="J224" s="31"/>
      <c r="K224" s="30"/>
      <c r="L224" s="30"/>
      <c r="M224" s="30"/>
      <c r="N224" s="30"/>
      <c r="O224" s="30"/>
      <c r="P224" s="30"/>
      <c r="Q224" s="30"/>
      <c r="R224" s="30"/>
      <c r="S224" s="30"/>
      <c r="T224" s="33"/>
      <c r="U224" s="33"/>
      <c r="V224" s="33"/>
    </row>
    <row r="225" spans="1:22" x14ac:dyDescent="0.25">
      <c r="A225" s="32"/>
      <c r="B225" s="31"/>
      <c r="C225" s="31"/>
      <c r="D225" s="31"/>
      <c r="E225" s="31"/>
      <c r="F225" s="31"/>
      <c r="G225" s="31"/>
      <c r="H225" s="31"/>
      <c r="I225" s="31"/>
      <c r="J225" s="31"/>
      <c r="K225" s="30"/>
      <c r="L225" s="30"/>
      <c r="M225" s="30"/>
      <c r="N225" s="30"/>
      <c r="O225" s="30"/>
      <c r="P225" s="30"/>
      <c r="Q225" s="30"/>
      <c r="R225" s="30"/>
      <c r="S225" s="30"/>
      <c r="T225" s="33"/>
      <c r="U225" s="33"/>
      <c r="V225" s="33"/>
    </row>
    <row r="226" spans="1:22" x14ac:dyDescent="0.25">
      <c r="A226" s="32"/>
      <c r="B226" s="31"/>
      <c r="C226" s="31"/>
      <c r="D226" s="31"/>
      <c r="E226" s="31"/>
      <c r="F226" s="31"/>
      <c r="G226" s="31"/>
      <c r="H226" s="31"/>
      <c r="I226" s="31"/>
      <c r="J226" s="31"/>
      <c r="K226" s="30"/>
      <c r="L226" s="30"/>
      <c r="M226" s="30"/>
      <c r="N226" s="30"/>
      <c r="O226" s="30"/>
      <c r="P226" s="30"/>
      <c r="Q226" s="30"/>
      <c r="R226" s="30"/>
      <c r="S226" s="30"/>
      <c r="T226" s="33"/>
      <c r="U226" s="33"/>
      <c r="V226" s="33"/>
    </row>
    <row r="227" spans="1:22" x14ac:dyDescent="0.25">
      <c r="A227" s="32"/>
      <c r="B227" s="31"/>
      <c r="C227" s="31"/>
      <c r="D227" s="31"/>
      <c r="E227" s="31"/>
      <c r="F227" s="31"/>
      <c r="G227" s="31"/>
      <c r="H227" s="31"/>
      <c r="I227" s="31"/>
      <c r="J227" s="31"/>
      <c r="K227" s="30"/>
      <c r="L227" s="30"/>
      <c r="M227" s="30"/>
      <c r="N227" s="30"/>
      <c r="O227" s="30"/>
      <c r="P227" s="30"/>
      <c r="Q227" s="30"/>
      <c r="R227" s="30"/>
      <c r="S227" s="30"/>
      <c r="T227" s="33"/>
      <c r="U227" s="33"/>
      <c r="V227" s="33"/>
    </row>
    <row r="228" spans="1:22" x14ac:dyDescent="0.25">
      <c r="A228" s="32"/>
      <c r="B228" s="31"/>
      <c r="C228" s="31"/>
      <c r="D228" s="31"/>
      <c r="E228" s="31"/>
      <c r="F228" s="31"/>
      <c r="G228" s="31"/>
      <c r="H228" s="31"/>
      <c r="I228" s="31"/>
      <c r="J228" s="31"/>
      <c r="K228" s="30"/>
      <c r="L228" s="30"/>
      <c r="M228" s="30"/>
      <c r="N228" s="30"/>
      <c r="O228" s="30"/>
      <c r="P228" s="30"/>
      <c r="Q228" s="30"/>
      <c r="R228" s="30"/>
      <c r="S228" s="30"/>
      <c r="T228" s="33"/>
      <c r="U228" s="33"/>
      <c r="V228" s="33"/>
    </row>
    <row r="229" spans="1:22" x14ac:dyDescent="0.25">
      <c r="A229" s="32"/>
      <c r="B229" s="31"/>
      <c r="C229" s="31"/>
      <c r="D229" s="31"/>
      <c r="E229" s="31"/>
      <c r="F229" s="31"/>
      <c r="G229" s="31"/>
      <c r="H229" s="31"/>
      <c r="I229" s="31"/>
      <c r="J229" s="31"/>
      <c r="K229" s="30"/>
      <c r="L229" s="30"/>
      <c r="M229" s="30"/>
      <c r="N229" s="30"/>
      <c r="O229" s="30"/>
      <c r="P229" s="30"/>
      <c r="Q229" s="30"/>
      <c r="R229" s="30"/>
      <c r="S229" s="30"/>
      <c r="T229" s="33"/>
      <c r="U229" s="33"/>
      <c r="V229" s="33"/>
    </row>
    <row r="230" spans="1:22" x14ac:dyDescent="0.25">
      <c r="A230" s="32"/>
      <c r="B230" s="31"/>
      <c r="C230" s="31"/>
      <c r="D230" s="31"/>
      <c r="E230" s="31"/>
      <c r="F230" s="31"/>
      <c r="G230" s="31"/>
      <c r="H230" s="31"/>
      <c r="I230" s="31"/>
      <c r="J230" s="31"/>
      <c r="K230" s="30"/>
      <c r="L230" s="30"/>
      <c r="M230" s="30"/>
      <c r="N230" s="30"/>
      <c r="O230" s="30"/>
      <c r="P230" s="30"/>
      <c r="Q230" s="30"/>
      <c r="R230" s="30"/>
      <c r="S230" s="30"/>
      <c r="T230" s="33"/>
      <c r="U230" s="33"/>
      <c r="V230" s="33"/>
    </row>
    <row r="231" spans="1:22" x14ac:dyDescent="0.25">
      <c r="A231" s="32"/>
      <c r="B231" s="31"/>
      <c r="C231" s="31"/>
      <c r="D231" s="31"/>
      <c r="E231" s="31"/>
      <c r="F231" s="31"/>
      <c r="G231" s="31"/>
      <c r="H231" s="31"/>
      <c r="I231" s="31"/>
      <c r="J231" s="31"/>
      <c r="K231" s="30"/>
      <c r="L231" s="30"/>
      <c r="M231" s="30"/>
      <c r="N231" s="30"/>
      <c r="O231" s="30"/>
      <c r="P231" s="30"/>
      <c r="Q231" s="30"/>
      <c r="R231" s="30"/>
      <c r="S231" s="30"/>
      <c r="T231" s="33"/>
      <c r="U231" s="33"/>
      <c r="V231" s="33"/>
    </row>
    <row r="232" spans="1:22" x14ac:dyDescent="0.25">
      <c r="A232" s="32"/>
      <c r="B232" s="31"/>
      <c r="C232" s="31"/>
      <c r="D232" s="31"/>
      <c r="E232" s="31"/>
      <c r="F232" s="31"/>
      <c r="G232" s="31"/>
      <c r="H232" s="31"/>
      <c r="I232" s="31"/>
      <c r="J232" s="31"/>
      <c r="K232" s="30"/>
      <c r="L232" s="30"/>
      <c r="M232" s="30"/>
      <c r="N232" s="30"/>
      <c r="O232" s="30"/>
      <c r="P232" s="30"/>
      <c r="Q232" s="30"/>
      <c r="R232" s="30"/>
      <c r="S232" s="30"/>
      <c r="T232" s="33"/>
      <c r="U232" s="33"/>
      <c r="V232" s="33"/>
    </row>
    <row r="233" spans="1:22" x14ac:dyDescent="0.25">
      <c r="A233" s="32"/>
      <c r="B233" s="31"/>
      <c r="C233" s="31"/>
      <c r="D233" s="31"/>
      <c r="E233" s="31"/>
      <c r="F233" s="31"/>
      <c r="G233" s="31"/>
      <c r="H233" s="31"/>
      <c r="I233" s="31"/>
      <c r="J233" s="31"/>
      <c r="K233" s="30"/>
      <c r="L233" s="30"/>
      <c r="M233" s="30"/>
      <c r="N233" s="30"/>
      <c r="O233" s="30"/>
      <c r="P233" s="30"/>
      <c r="Q233" s="30"/>
      <c r="R233" s="30"/>
      <c r="S233" s="30"/>
      <c r="T233" s="33"/>
      <c r="U233" s="33"/>
      <c r="V233" s="33"/>
    </row>
    <row r="234" spans="1:22" x14ac:dyDescent="0.25">
      <c r="A234" s="32"/>
      <c r="B234" s="31"/>
      <c r="C234" s="31"/>
      <c r="D234" s="31"/>
      <c r="E234" s="31"/>
      <c r="F234" s="31"/>
      <c r="G234" s="31"/>
      <c r="H234" s="31"/>
      <c r="I234" s="31"/>
      <c r="J234" s="31"/>
      <c r="K234" s="30"/>
      <c r="L234" s="30"/>
      <c r="M234" s="30"/>
      <c r="N234" s="30"/>
      <c r="O234" s="30"/>
      <c r="P234" s="30"/>
      <c r="Q234" s="30"/>
      <c r="R234" s="30"/>
      <c r="S234" s="30"/>
      <c r="T234" s="33"/>
      <c r="U234" s="33"/>
      <c r="V234" s="33"/>
    </row>
    <row r="235" spans="1:22" x14ac:dyDescent="0.25">
      <c r="A235" s="32"/>
      <c r="B235" s="31"/>
      <c r="C235" s="31"/>
      <c r="D235" s="31"/>
      <c r="E235" s="31"/>
      <c r="F235" s="31"/>
      <c r="G235" s="31"/>
      <c r="H235" s="31"/>
      <c r="I235" s="31"/>
      <c r="J235" s="31"/>
      <c r="K235" s="30"/>
      <c r="L235" s="30"/>
      <c r="M235" s="30"/>
      <c r="N235" s="30"/>
      <c r="O235" s="30"/>
      <c r="P235" s="30"/>
      <c r="Q235" s="30"/>
      <c r="R235" s="30"/>
      <c r="S235" s="30"/>
      <c r="T235" s="33"/>
      <c r="U235" s="33"/>
      <c r="V235" s="33"/>
    </row>
    <row r="236" spans="1:22" x14ac:dyDescent="0.25">
      <c r="A236" s="32"/>
      <c r="B236" s="31"/>
      <c r="C236" s="31"/>
      <c r="D236" s="31"/>
      <c r="E236" s="31"/>
      <c r="F236" s="31"/>
      <c r="G236" s="31"/>
      <c r="H236" s="31"/>
      <c r="I236" s="31"/>
      <c r="J236" s="31"/>
      <c r="K236" s="30"/>
      <c r="L236" s="30"/>
      <c r="M236" s="30"/>
      <c r="N236" s="30"/>
      <c r="O236" s="30"/>
      <c r="P236" s="30"/>
      <c r="Q236" s="30"/>
      <c r="R236" s="30"/>
      <c r="S236" s="30"/>
      <c r="T236" s="33"/>
      <c r="U236" s="33"/>
      <c r="V236" s="33"/>
    </row>
    <row r="237" spans="1:22" x14ac:dyDescent="0.25">
      <c r="A237" s="32"/>
      <c r="B237" s="31"/>
      <c r="C237" s="31"/>
      <c r="D237" s="31"/>
      <c r="E237" s="31"/>
      <c r="F237" s="31"/>
      <c r="G237" s="31"/>
      <c r="H237" s="31"/>
      <c r="I237" s="31"/>
      <c r="J237" s="31"/>
      <c r="K237" s="30"/>
      <c r="L237" s="30"/>
      <c r="M237" s="30"/>
      <c r="N237" s="30"/>
      <c r="O237" s="30"/>
      <c r="P237" s="30"/>
      <c r="Q237" s="30"/>
      <c r="R237" s="30"/>
      <c r="S237" s="30"/>
      <c r="T237" s="33"/>
      <c r="U237" s="33"/>
      <c r="V237" s="33"/>
    </row>
    <row r="238" spans="1:22" x14ac:dyDescent="0.25">
      <c r="A238" s="32"/>
      <c r="B238" s="31"/>
      <c r="C238" s="31"/>
      <c r="D238" s="31"/>
      <c r="E238" s="31"/>
      <c r="F238" s="31"/>
      <c r="G238" s="31"/>
      <c r="H238" s="31"/>
      <c r="I238" s="31"/>
      <c r="J238" s="31"/>
      <c r="K238" s="30"/>
      <c r="L238" s="30"/>
      <c r="M238" s="30"/>
      <c r="N238" s="30"/>
      <c r="O238" s="30"/>
      <c r="P238" s="30"/>
      <c r="Q238" s="30"/>
      <c r="R238" s="30"/>
      <c r="S238" s="30"/>
      <c r="T238" s="33"/>
      <c r="U238" s="33"/>
      <c r="V238" s="33"/>
    </row>
    <row r="239" spans="1:22" x14ac:dyDescent="0.25">
      <c r="A239" s="32"/>
      <c r="B239" s="31"/>
      <c r="C239" s="31"/>
      <c r="D239" s="31"/>
      <c r="E239" s="31"/>
      <c r="F239" s="31"/>
      <c r="G239" s="31"/>
      <c r="H239" s="31"/>
      <c r="I239" s="31"/>
      <c r="J239" s="31"/>
      <c r="K239" s="30"/>
      <c r="L239" s="30"/>
      <c r="M239" s="30"/>
      <c r="N239" s="30"/>
      <c r="O239" s="30"/>
      <c r="P239" s="30"/>
      <c r="Q239" s="30"/>
      <c r="R239" s="30"/>
      <c r="S239" s="30"/>
      <c r="T239" s="33"/>
      <c r="U239" s="33"/>
      <c r="V239" s="33"/>
    </row>
    <row r="240" spans="1:22" x14ac:dyDescent="0.25">
      <c r="A240" s="32"/>
      <c r="B240" s="31"/>
      <c r="C240" s="31"/>
      <c r="D240" s="31"/>
      <c r="E240" s="31"/>
      <c r="F240" s="31"/>
      <c r="G240" s="31"/>
      <c r="H240" s="31"/>
      <c r="I240" s="31"/>
      <c r="J240" s="31"/>
      <c r="K240" s="30"/>
      <c r="L240" s="30"/>
      <c r="M240" s="30"/>
      <c r="N240" s="30"/>
      <c r="O240" s="30"/>
      <c r="P240" s="30"/>
      <c r="Q240" s="30"/>
      <c r="R240" s="30"/>
      <c r="S240" s="30"/>
      <c r="T240" s="33"/>
      <c r="U240" s="33"/>
      <c r="V240" s="33"/>
    </row>
    <row r="241" spans="1:22" x14ac:dyDescent="0.25">
      <c r="A241" s="32"/>
      <c r="B241" s="31"/>
      <c r="C241" s="31"/>
      <c r="D241" s="31"/>
      <c r="E241" s="31"/>
      <c r="F241" s="31"/>
      <c r="G241" s="31"/>
      <c r="H241" s="31"/>
      <c r="I241" s="31"/>
      <c r="J241" s="31"/>
      <c r="K241" s="30"/>
      <c r="L241" s="30"/>
      <c r="M241" s="30"/>
      <c r="N241" s="30"/>
      <c r="O241" s="30"/>
      <c r="P241" s="30"/>
      <c r="Q241" s="30"/>
      <c r="R241" s="30"/>
      <c r="S241" s="30"/>
      <c r="T241" s="33"/>
      <c r="U241" s="33"/>
      <c r="V241" s="33"/>
    </row>
    <row r="242" spans="1:22" x14ac:dyDescent="0.25">
      <c r="A242" s="32"/>
      <c r="B242" s="31"/>
      <c r="C242" s="31"/>
      <c r="D242" s="31"/>
      <c r="E242" s="31"/>
      <c r="F242" s="31"/>
      <c r="G242" s="31"/>
      <c r="H242" s="31"/>
      <c r="I242" s="31"/>
      <c r="J242" s="31"/>
      <c r="K242" s="30"/>
      <c r="L242" s="30"/>
      <c r="M242" s="30"/>
      <c r="N242" s="30"/>
      <c r="O242" s="30"/>
      <c r="P242" s="30"/>
      <c r="Q242" s="30"/>
      <c r="R242" s="30"/>
      <c r="S242" s="30"/>
      <c r="T242" s="33"/>
      <c r="U242" s="33"/>
      <c r="V242" s="33"/>
    </row>
    <row r="243" spans="1:22" x14ac:dyDescent="0.25">
      <c r="A243" s="32"/>
      <c r="B243" s="31"/>
      <c r="C243" s="31"/>
      <c r="D243" s="31"/>
      <c r="E243" s="31"/>
      <c r="F243" s="31"/>
      <c r="G243" s="31"/>
      <c r="H243" s="31"/>
      <c r="I243" s="31"/>
      <c r="J243" s="31"/>
      <c r="K243" s="30"/>
      <c r="L243" s="30"/>
      <c r="M243" s="30"/>
      <c r="N243" s="30"/>
      <c r="O243" s="30"/>
      <c r="P243" s="30"/>
      <c r="Q243" s="30"/>
      <c r="R243" s="30"/>
      <c r="S243" s="30"/>
      <c r="T243" s="33"/>
      <c r="U243" s="33"/>
      <c r="V243" s="33"/>
    </row>
    <row r="244" spans="1:22" x14ac:dyDescent="0.25">
      <c r="A244" s="32"/>
      <c r="B244" s="31"/>
      <c r="C244" s="31"/>
      <c r="D244" s="31"/>
      <c r="E244" s="31"/>
      <c r="F244" s="31"/>
      <c r="G244" s="31"/>
      <c r="H244" s="31"/>
      <c r="I244" s="31"/>
      <c r="J244" s="31"/>
      <c r="K244" s="30"/>
      <c r="L244" s="30"/>
      <c r="M244" s="30"/>
      <c r="N244" s="30"/>
      <c r="O244" s="30"/>
      <c r="P244" s="30"/>
      <c r="Q244" s="30"/>
      <c r="R244" s="30"/>
      <c r="S244" s="30"/>
      <c r="T244" s="33"/>
      <c r="U244" s="33"/>
      <c r="V244" s="33"/>
    </row>
    <row r="245" spans="1:22" x14ac:dyDescent="0.25">
      <c r="A245" s="32"/>
      <c r="B245" s="31"/>
      <c r="C245" s="31"/>
      <c r="D245" s="31"/>
      <c r="E245" s="31"/>
      <c r="F245" s="31"/>
      <c r="G245" s="31"/>
      <c r="H245" s="31"/>
      <c r="I245" s="31"/>
      <c r="J245" s="31"/>
      <c r="K245" s="30"/>
      <c r="L245" s="30"/>
      <c r="M245" s="30"/>
      <c r="N245" s="30"/>
      <c r="O245" s="30"/>
      <c r="P245" s="30"/>
      <c r="Q245" s="30"/>
      <c r="R245" s="30"/>
      <c r="S245" s="30"/>
      <c r="T245" s="33"/>
      <c r="U245" s="33"/>
      <c r="V245" s="33"/>
    </row>
    <row r="246" spans="1:22" x14ac:dyDescent="0.25">
      <c r="A246" s="32"/>
      <c r="B246" s="31"/>
      <c r="C246" s="31"/>
      <c r="D246" s="31"/>
      <c r="E246" s="31"/>
      <c r="F246" s="31"/>
      <c r="G246" s="31"/>
      <c r="H246" s="31"/>
      <c r="I246" s="31"/>
      <c r="J246" s="31"/>
      <c r="K246" s="30"/>
      <c r="L246" s="30"/>
      <c r="M246" s="30"/>
      <c r="N246" s="30"/>
      <c r="O246" s="30"/>
      <c r="P246" s="30"/>
      <c r="Q246" s="30"/>
      <c r="R246" s="30"/>
      <c r="S246" s="30"/>
      <c r="T246" s="33"/>
      <c r="U246" s="33"/>
      <c r="V246" s="33"/>
    </row>
    <row r="247" spans="1:22" x14ac:dyDescent="0.25">
      <c r="A247" s="32"/>
      <c r="B247" s="31"/>
      <c r="C247" s="31"/>
      <c r="D247" s="31"/>
      <c r="E247" s="31"/>
      <c r="F247" s="31"/>
      <c r="G247" s="31"/>
      <c r="H247" s="31"/>
      <c r="I247" s="31"/>
      <c r="J247" s="31"/>
      <c r="K247" s="30"/>
      <c r="L247" s="30"/>
      <c r="M247" s="30"/>
      <c r="N247" s="30"/>
      <c r="O247" s="30"/>
      <c r="P247" s="30"/>
      <c r="Q247" s="30"/>
      <c r="R247" s="30"/>
      <c r="S247" s="30"/>
      <c r="T247" s="33"/>
      <c r="U247" s="33"/>
      <c r="V247" s="33"/>
    </row>
    <row r="248" spans="1:22" x14ac:dyDescent="0.25">
      <c r="A248" s="32"/>
      <c r="B248" s="31"/>
      <c r="C248" s="31"/>
      <c r="D248" s="31"/>
      <c r="E248" s="31"/>
      <c r="F248" s="31"/>
      <c r="G248" s="31"/>
      <c r="H248" s="31"/>
      <c r="I248" s="31"/>
      <c r="J248" s="31"/>
      <c r="K248" s="30"/>
      <c r="L248" s="30"/>
      <c r="M248" s="30"/>
      <c r="N248" s="30"/>
      <c r="O248" s="30"/>
      <c r="P248" s="30"/>
      <c r="Q248" s="30"/>
      <c r="R248" s="30"/>
      <c r="S248" s="30"/>
      <c r="T248" s="33"/>
      <c r="U248" s="33"/>
      <c r="V248" s="33"/>
    </row>
    <row r="249" spans="1:22" x14ac:dyDescent="0.25">
      <c r="A249" s="32"/>
      <c r="B249" s="31"/>
      <c r="C249" s="31"/>
      <c r="D249" s="31"/>
      <c r="E249" s="31"/>
      <c r="F249" s="31"/>
      <c r="G249" s="31"/>
      <c r="H249" s="31"/>
      <c r="I249" s="31"/>
      <c r="J249" s="31"/>
      <c r="K249" s="30"/>
      <c r="L249" s="30"/>
      <c r="M249" s="30"/>
      <c r="N249" s="30"/>
      <c r="O249" s="30"/>
      <c r="P249" s="30"/>
      <c r="Q249" s="30"/>
      <c r="R249" s="30"/>
      <c r="S249" s="30"/>
      <c r="T249" s="33"/>
      <c r="U249" s="33"/>
      <c r="V249" s="33"/>
    </row>
    <row r="250" spans="1:22" x14ac:dyDescent="0.25">
      <c r="A250" s="32"/>
      <c r="B250" s="31"/>
      <c r="C250" s="31"/>
      <c r="D250" s="31"/>
      <c r="E250" s="31"/>
      <c r="F250" s="31"/>
      <c r="G250" s="31"/>
      <c r="H250" s="31"/>
      <c r="I250" s="31"/>
      <c r="J250" s="31"/>
      <c r="K250" s="30"/>
      <c r="L250" s="30"/>
      <c r="M250" s="30"/>
      <c r="N250" s="30"/>
      <c r="O250" s="30"/>
      <c r="P250" s="30"/>
      <c r="Q250" s="30"/>
      <c r="R250" s="30"/>
      <c r="S250" s="30"/>
      <c r="T250" s="33"/>
      <c r="U250" s="33"/>
      <c r="V250" s="33"/>
    </row>
    <row r="251" spans="1:22" x14ac:dyDescent="0.25">
      <c r="A251" s="32"/>
      <c r="B251" s="31"/>
      <c r="C251" s="31"/>
      <c r="D251" s="31"/>
      <c r="E251" s="31"/>
      <c r="F251" s="31"/>
      <c r="G251" s="31"/>
      <c r="H251" s="31"/>
      <c r="I251" s="31"/>
      <c r="J251" s="31"/>
      <c r="K251" s="30"/>
      <c r="L251" s="30"/>
      <c r="M251" s="30"/>
      <c r="N251" s="30"/>
      <c r="O251" s="30"/>
      <c r="P251" s="30"/>
      <c r="Q251" s="30"/>
      <c r="R251" s="30"/>
      <c r="S251" s="30"/>
      <c r="T251" s="33"/>
      <c r="U251" s="33"/>
      <c r="V251" s="33"/>
    </row>
    <row r="252" spans="1:22" x14ac:dyDescent="0.25">
      <c r="A252" s="32"/>
      <c r="B252" s="31"/>
      <c r="C252" s="31"/>
      <c r="D252" s="31"/>
      <c r="E252" s="31"/>
      <c r="F252" s="31"/>
      <c r="G252" s="31"/>
      <c r="H252" s="31"/>
      <c r="I252" s="31"/>
      <c r="J252" s="31"/>
      <c r="K252" s="30"/>
      <c r="L252" s="30"/>
      <c r="M252" s="30"/>
      <c r="N252" s="30"/>
      <c r="O252" s="30"/>
      <c r="P252" s="30"/>
      <c r="Q252" s="30"/>
      <c r="R252" s="30"/>
      <c r="S252" s="30"/>
      <c r="T252" s="33"/>
      <c r="U252" s="33"/>
      <c r="V252" s="33"/>
    </row>
    <row r="253" spans="1:22" x14ac:dyDescent="0.25">
      <c r="A253" s="32"/>
      <c r="B253" s="31"/>
      <c r="C253" s="31"/>
      <c r="D253" s="31"/>
      <c r="E253" s="31"/>
      <c r="F253" s="31"/>
      <c r="G253" s="31"/>
      <c r="H253" s="31"/>
      <c r="I253" s="31"/>
      <c r="J253" s="31"/>
      <c r="K253" s="30"/>
      <c r="L253" s="30"/>
      <c r="M253" s="30"/>
      <c r="N253" s="30"/>
      <c r="O253" s="30"/>
      <c r="P253" s="30"/>
      <c r="Q253" s="30"/>
      <c r="R253" s="30"/>
      <c r="S253" s="30"/>
      <c r="T253" s="33"/>
      <c r="U253" s="33"/>
      <c r="V253" s="33"/>
    </row>
    <row r="254" spans="1:22" x14ac:dyDescent="0.25">
      <c r="A254" s="32"/>
      <c r="B254" s="31"/>
      <c r="C254" s="31"/>
      <c r="D254" s="31"/>
      <c r="E254" s="31"/>
      <c r="F254" s="31"/>
      <c r="G254" s="31"/>
      <c r="H254" s="31"/>
      <c r="I254" s="31"/>
      <c r="J254" s="31"/>
      <c r="K254" s="30"/>
      <c r="L254" s="30"/>
      <c r="M254" s="30"/>
      <c r="N254" s="30"/>
      <c r="O254" s="30"/>
      <c r="P254" s="30"/>
      <c r="Q254" s="30"/>
      <c r="R254" s="30"/>
      <c r="S254" s="30"/>
      <c r="T254" s="33"/>
      <c r="U254" s="33"/>
      <c r="V254" s="33"/>
    </row>
    <row r="255" spans="1:22" x14ac:dyDescent="0.25">
      <c r="A255" s="32"/>
      <c r="B255" s="31"/>
      <c r="C255" s="31"/>
      <c r="D255" s="31"/>
      <c r="E255" s="31"/>
      <c r="F255" s="31"/>
      <c r="G255" s="31"/>
      <c r="H255" s="31"/>
      <c r="I255" s="31"/>
      <c r="J255" s="31"/>
      <c r="K255" s="30"/>
      <c r="L255" s="30"/>
      <c r="M255" s="30"/>
      <c r="N255" s="30"/>
      <c r="O255" s="30"/>
      <c r="P255" s="30"/>
      <c r="Q255" s="30"/>
      <c r="R255" s="30"/>
      <c r="S255" s="30"/>
      <c r="T255" s="33"/>
      <c r="U255" s="33"/>
      <c r="V255" s="33"/>
    </row>
    <row r="256" spans="1:22" x14ac:dyDescent="0.25">
      <c r="A256" s="32"/>
      <c r="B256" s="31"/>
      <c r="C256" s="31"/>
      <c r="D256" s="31"/>
      <c r="E256" s="31"/>
      <c r="F256" s="31"/>
      <c r="G256" s="31"/>
      <c r="H256" s="31"/>
      <c r="I256" s="31"/>
      <c r="J256" s="31"/>
      <c r="K256" s="30"/>
      <c r="L256" s="30"/>
      <c r="M256" s="30"/>
      <c r="N256" s="30"/>
      <c r="O256" s="30"/>
      <c r="P256" s="30"/>
      <c r="Q256" s="30"/>
      <c r="R256" s="30"/>
      <c r="S256" s="30"/>
      <c r="T256" s="33"/>
      <c r="U256" s="33"/>
      <c r="V256" s="33"/>
    </row>
    <row r="257" spans="1:22" x14ac:dyDescent="0.25">
      <c r="A257" s="32"/>
      <c r="B257" s="31"/>
      <c r="C257" s="31"/>
      <c r="D257" s="31"/>
      <c r="E257" s="31"/>
      <c r="F257" s="31"/>
      <c r="G257" s="31"/>
      <c r="H257" s="31"/>
      <c r="I257" s="31"/>
      <c r="J257" s="31"/>
      <c r="K257" s="30"/>
      <c r="L257" s="30"/>
      <c r="M257" s="30"/>
      <c r="N257" s="30"/>
      <c r="O257" s="30"/>
      <c r="P257" s="30"/>
      <c r="Q257" s="30"/>
      <c r="R257" s="30"/>
      <c r="S257" s="30"/>
      <c r="T257" s="33"/>
      <c r="U257" s="33"/>
      <c r="V257" s="33"/>
    </row>
    <row r="258" spans="1:22" x14ac:dyDescent="0.25">
      <c r="A258" s="32"/>
      <c r="B258" s="31"/>
      <c r="C258" s="31"/>
      <c r="D258" s="31"/>
      <c r="E258" s="31"/>
      <c r="F258" s="31"/>
      <c r="G258" s="31"/>
      <c r="H258" s="31"/>
      <c r="I258" s="31"/>
      <c r="J258" s="31"/>
      <c r="K258" s="30"/>
      <c r="L258" s="30"/>
      <c r="M258" s="30"/>
      <c r="N258" s="30"/>
      <c r="O258" s="30"/>
      <c r="P258" s="30"/>
      <c r="Q258" s="30"/>
      <c r="R258" s="30"/>
      <c r="S258" s="30"/>
      <c r="T258" s="33"/>
      <c r="U258" s="33"/>
      <c r="V258" s="33"/>
    </row>
    <row r="259" spans="1:22" x14ac:dyDescent="0.25">
      <c r="A259" s="32"/>
      <c r="B259" s="31"/>
      <c r="C259" s="31"/>
      <c r="D259" s="31"/>
      <c r="E259" s="31"/>
      <c r="F259" s="31"/>
      <c r="G259" s="31"/>
      <c r="H259" s="31"/>
      <c r="I259" s="31"/>
      <c r="J259" s="31"/>
      <c r="K259" s="30"/>
      <c r="L259" s="30"/>
      <c r="M259" s="30"/>
      <c r="N259" s="30"/>
      <c r="O259" s="30"/>
      <c r="P259" s="30"/>
      <c r="Q259" s="30"/>
      <c r="R259" s="30"/>
      <c r="S259" s="30"/>
      <c r="T259" s="33"/>
      <c r="U259" s="33"/>
      <c r="V259" s="33"/>
    </row>
    <row r="260" spans="1:22" x14ac:dyDescent="0.25">
      <c r="A260" s="32"/>
      <c r="B260" s="31"/>
      <c r="C260" s="31"/>
      <c r="D260" s="31"/>
      <c r="E260" s="31"/>
      <c r="F260" s="31"/>
      <c r="G260" s="31"/>
      <c r="H260" s="31"/>
      <c r="I260" s="31"/>
      <c r="J260" s="31"/>
      <c r="K260" s="30"/>
      <c r="L260" s="30"/>
      <c r="M260" s="30"/>
      <c r="N260" s="30"/>
      <c r="O260" s="30"/>
      <c r="P260" s="30"/>
      <c r="Q260" s="30"/>
      <c r="R260" s="30"/>
      <c r="S260" s="30"/>
      <c r="T260" s="33"/>
      <c r="U260" s="33"/>
      <c r="V260" s="33"/>
    </row>
    <row r="261" spans="1:22" x14ac:dyDescent="0.25">
      <c r="A261" s="32"/>
      <c r="B261" s="31"/>
      <c r="C261" s="31"/>
      <c r="D261" s="31"/>
      <c r="E261" s="31"/>
      <c r="F261" s="31"/>
      <c r="G261" s="31"/>
      <c r="H261" s="31"/>
      <c r="I261" s="31"/>
      <c r="J261" s="31"/>
      <c r="K261" s="30"/>
      <c r="L261" s="30"/>
      <c r="M261" s="30"/>
      <c r="N261" s="30"/>
      <c r="O261" s="30"/>
      <c r="P261" s="30"/>
      <c r="Q261" s="30"/>
      <c r="R261" s="30"/>
      <c r="S261" s="30"/>
      <c r="T261" s="33"/>
      <c r="U261" s="33"/>
      <c r="V261" s="33"/>
    </row>
    <row r="262" spans="1:22" x14ac:dyDescent="0.25">
      <c r="A262" s="32"/>
      <c r="B262" s="31"/>
      <c r="C262" s="31"/>
      <c r="D262" s="31"/>
      <c r="E262" s="31"/>
      <c r="F262" s="31"/>
      <c r="G262" s="31"/>
      <c r="H262" s="31"/>
      <c r="I262" s="31"/>
      <c r="J262" s="31"/>
      <c r="K262" s="30"/>
      <c r="L262" s="30"/>
      <c r="M262" s="30"/>
      <c r="N262" s="30"/>
      <c r="O262" s="30"/>
      <c r="P262" s="30"/>
      <c r="Q262" s="30"/>
      <c r="R262" s="30"/>
      <c r="S262" s="30"/>
      <c r="T262" s="33"/>
      <c r="U262" s="33"/>
      <c r="V262" s="33"/>
    </row>
    <row r="263" spans="1:22" x14ac:dyDescent="0.25">
      <c r="A263" s="32"/>
      <c r="B263" s="31"/>
      <c r="C263" s="31"/>
      <c r="D263" s="31"/>
      <c r="E263" s="31"/>
      <c r="F263" s="31"/>
      <c r="G263" s="31"/>
      <c r="H263" s="31"/>
      <c r="I263" s="31"/>
      <c r="J263" s="31"/>
      <c r="K263" s="30"/>
      <c r="L263" s="30"/>
      <c r="M263" s="30"/>
      <c r="N263" s="30"/>
      <c r="O263" s="30"/>
      <c r="P263" s="30"/>
      <c r="Q263" s="30"/>
      <c r="R263" s="30"/>
      <c r="S263" s="30"/>
      <c r="T263" s="33"/>
      <c r="U263" s="33"/>
      <c r="V263" s="33"/>
    </row>
    <row r="264" spans="1:22" x14ac:dyDescent="0.25">
      <c r="A264" s="32"/>
      <c r="B264" s="31"/>
      <c r="C264" s="31"/>
      <c r="D264" s="31"/>
      <c r="E264" s="31"/>
      <c r="F264" s="31"/>
      <c r="G264" s="31"/>
      <c r="H264" s="31"/>
      <c r="I264" s="31"/>
      <c r="J264" s="31"/>
      <c r="K264" s="30"/>
      <c r="L264" s="30"/>
      <c r="M264" s="30"/>
      <c r="N264" s="30"/>
      <c r="O264" s="30"/>
      <c r="P264" s="30"/>
      <c r="Q264" s="30"/>
      <c r="R264" s="30"/>
      <c r="S264" s="30"/>
      <c r="T264" s="33"/>
      <c r="U264" s="33"/>
      <c r="V264" s="33"/>
    </row>
    <row r="265" spans="1:22" x14ac:dyDescent="0.25">
      <c r="A265" s="32"/>
      <c r="B265" s="31"/>
      <c r="C265" s="31"/>
      <c r="D265" s="31"/>
      <c r="E265" s="31"/>
      <c r="F265" s="31"/>
      <c r="G265" s="31"/>
      <c r="H265" s="31"/>
      <c r="I265" s="31"/>
      <c r="J265" s="31"/>
      <c r="K265" s="30"/>
      <c r="L265" s="30"/>
      <c r="M265" s="30"/>
      <c r="N265" s="30"/>
      <c r="O265" s="30"/>
      <c r="P265" s="30"/>
      <c r="Q265" s="30"/>
      <c r="R265" s="30"/>
      <c r="S265" s="30"/>
      <c r="T265" s="33"/>
      <c r="U265" s="33"/>
      <c r="V265" s="33"/>
    </row>
    <row r="266" spans="1:22" x14ac:dyDescent="0.25">
      <c r="A266" s="32"/>
      <c r="B266" s="31"/>
      <c r="C266" s="31"/>
      <c r="D266" s="31"/>
      <c r="E266" s="31"/>
      <c r="F266" s="31"/>
      <c r="G266" s="31"/>
      <c r="H266" s="31"/>
      <c r="I266" s="31"/>
      <c r="J266" s="31"/>
      <c r="K266" s="30"/>
      <c r="L266" s="30"/>
      <c r="M266" s="30"/>
      <c r="N266" s="30"/>
      <c r="O266" s="30"/>
      <c r="P266" s="30"/>
      <c r="Q266" s="30"/>
      <c r="R266" s="30"/>
      <c r="S266" s="30"/>
      <c r="T266" s="33"/>
      <c r="U266" s="33"/>
      <c r="V266" s="33"/>
    </row>
    <row r="267" spans="1:22" x14ac:dyDescent="0.25">
      <c r="A267" s="32"/>
      <c r="B267" s="31"/>
      <c r="C267" s="31"/>
      <c r="D267" s="31"/>
      <c r="E267" s="31"/>
      <c r="F267" s="31"/>
      <c r="G267" s="31"/>
      <c r="H267" s="31"/>
      <c r="I267" s="31"/>
      <c r="J267" s="31"/>
      <c r="K267" s="30"/>
      <c r="L267" s="30"/>
      <c r="M267" s="30"/>
      <c r="N267" s="30"/>
      <c r="O267" s="30"/>
      <c r="P267" s="30"/>
      <c r="Q267" s="30"/>
      <c r="R267" s="30"/>
      <c r="S267" s="30"/>
      <c r="T267" s="33"/>
      <c r="U267" s="33"/>
      <c r="V267" s="33"/>
    </row>
    <row r="268" spans="1:22" x14ac:dyDescent="0.25">
      <c r="A268" s="32"/>
      <c r="B268" s="31"/>
      <c r="C268" s="31"/>
      <c r="D268" s="31"/>
      <c r="E268" s="31"/>
      <c r="F268" s="31"/>
      <c r="G268" s="31"/>
      <c r="H268" s="31"/>
      <c r="I268" s="31"/>
      <c r="J268" s="31"/>
      <c r="K268" s="30"/>
      <c r="L268" s="30"/>
      <c r="M268" s="30"/>
      <c r="N268" s="30"/>
      <c r="O268" s="30"/>
      <c r="P268" s="30"/>
      <c r="Q268" s="30"/>
      <c r="R268" s="30"/>
      <c r="S268" s="30"/>
      <c r="T268" s="33"/>
      <c r="U268" s="33"/>
      <c r="V268" s="33"/>
    </row>
    <row r="269" spans="1:22" x14ac:dyDescent="0.25">
      <c r="A269" s="32"/>
      <c r="B269" s="31"/>
      <c r="C269" s="31"/>
      <c r="D269" s="31"/>
      <c r="E269" s="31"/>
      <c r="F269" s="31"/>
      <c r="G269" s="31"/>
      <c r="H269" s="31"/>
      <c r="I269" s="31"/>
      <c r="J269" s="31"/>
      <c r="K269" s="30"/>
      <c r="L269" s="30"/>
      <c r="M269" s="30"/>
      <c r="N269" s="30"/>
      <c r="O269" s="30"/>
      <c r="P269" s="30"/>
      <c r="Q269" s="30"/>
      <c r="R269" s="30"/>
      <c r="S269" s="30"/>
      <c r="T269" s="33"/>
      <c r="U269" s="33"/>
      <c r="V269" s="33"/>
    </row>
    <row r="270" spans="1:22" x14ac:dyDescent="0.25">
      <c r="A270" s="32"/>
      <c r="B270" s="31"/>
      <c r="C270" s="31"/>
      <c r="D270" s="31"/>
      <c r="E270" s="31"/>
      <c r="F270" s="31"/>
      <c r="G270" s="31"/>
      <c r="H270" s="31"/>
      <c r="I270" s="31"/>
      <c r="J270" s="31"/>
      <c r="K270" s="30"/>
      <c r="L270" s="30"/>
      <c r="M270" s="30"/>
      <c r="N270" s="30"/>
      <c r="O270" s="30"/>
      <c r="P270" s="30"/>
      <c r="Q270" s="30"/>
      <c r="R270" s="30"/>
      <c r="S270" s="30"/>
      <c r="T270" s="33"/>
      <c r="U270" s="33"/>
      <c r="V270" s="33"/>
    </row>
    <row r="271" spans="1:22" x14ac:dyDescent="0.25">
      <c r="A271" s="32"/>
      <c r="B271" s="31"/>
      <c r="C271" s="31"/>
      <c r="D271" s="31"/>
      <c r="E271" s="31"/>
      <c r="F271" s="31"/>
      <c r="G271" s="31"/>
      <c r="H271" s="31"/>
      <c r="I271" s="31"/>
      <c r="J271" s="31"/>
      <c r="K271" s="30"/>
      <c r="L271" s="30"/>
      <c r="M271" s="30"/>
      <c r="N271" s="30"/>
      <c r="O271" s="30"/>
      <c r="P271" s="30"/>
      <c r="Q271" s="30"/>
      <c r="R271" s="30"/>
      <c r="S271" s="30"/>
      <c r="T271" s="33"/>
      <c r="U271" s="33"/>
      <c r="V271" s="33"/>
    </row>
    <row r="272" spans="1:22" x14ac:dyDescent="0.25">
      <c r="A272" s="32"/>
      <c r="B272" s="31"/>
      <c r="C272" s="31"/>
      <c r="D272" s="31"/>
      <c r="E272" s="31"/>
      <c r="F272" s="31"/>
      <c r="G272" s="31"/>
      <c r="H272" s="31"/>
      <c r="I272" s="31"/>
      <c r="J272" s="31"/>
      <c r="K272" s="30"/>
      <c r="L272" s="30"/>
      <c r="M272" s="30"/>
      <c r="N272" s="30"/>
      <c r="O272" s="30"/>
      <c r="P272" s="30"/>
      <c r="Q272" s="30"/>
      <c r="R272" s="30"/>
      <c r="S272" s="30"/>
      <c r="T272" s="33"/>
      <c r="U272" s="33"/>
      <c r="V272" s="33"/>
    </row>
    <row r="273" spans="1:22" x14ac:dyDescent="0.25">
      <c r="A273" s="32"/>
      <c r="B273" s="31"/>
      <c r="C273" s="31"/>
      <c r="D273" s="31"/>
      <c r="E273" s="31"/>
      <c r="F273" s="31"/>
      <c r="G273" s="31"/>
      <c r="H273" s="31"/>
      <c r="I273" s="31"/>
      <c r="J273" s="31"/>
      <c r="K273" s="30"/>
      <c r="L273" s="30"/>
      <c r="M273" s="30"/>
      <c r="N273" s="30"/>
      <c r="O273" s="30"/>
      <c r="P273" s="30"/>
      <c r="Q273" s="30"/>
      <c r="R273" s="30"/>
      <c r="S273" s="30"/>
      <c r="T273" s="33"/>
      <c r="U273" s="33"/>
      <c r="V273" s="33"/>
    </row>
    <row r="274" spans="1:22" x14ac:dyDescent="0.25">
      <c r="A274" s="32"/>
      <c r="B274" s="31"/>
      <c r="C274" s="31"/>
      <c r="D274" s="31"/>
      <c r="E274" s="31"/>
      <c r="F274" s="31"/>
      <c r="G274" s="31"/>
      <c r="H274" s="31"/>
      <c r="I274" s="31"/>
      <c r="J274" s="31"/>
      <c r="K274" s="30"/>
      <c r="L274" s="30"/>
      <c r="M274" s="30"/>
      <c r="N274" s="30"/>
      <c r="O274" s="30"/>
      <c r="P274" s="30"/>
      <c r="Q274" s="30"/>
      <c r="R274" s="30"/>
      <c r="S274" s="30"/>
      <c r="T274" s="33"/>
      <c r="U274" s="33"/>
      <c r="V274" s="33"/>
    </row>
    <row r="275" spans="1:22" x14ac:dyDescent="0.25">
      <c r="A275" s="32"/>
      <c r="B275" s="31"/>
      <c r="C275" s="31"/>
      <c r="D275" s="31"/>
      <c r="E275" s="31"/>
      <c r="F275" s="31"/>
      <c r="G275" s="31"/>
      <c r="H275" s="31"/>
      <c r="I275" s="31"/>
      <c r="J275" s="31"/>
      <c r="K275" s="30"/>
      <c r="L275" s="30"/>
      <c r="M275" s="30"/>
      <c r="N275" s="30"/>
      <c r="O275" s="30"/>
      <c r="P275" s="30"/>
      <c r="Q275" s="30"/>
      <c r="R275" s="30"/>
      <c r="S275" s="30"/>
      <c r="T275" s="33"/>
      <c r="U275" s="33"/>
      <c r="V275" s="33"/>
    </row>
    <row r="276" spans="1:22" x14ac:dyDescent="0.25">
      <c r="A276" s="32"/>
      <c r="B276" s="31"/>
      <c r="C276" s="31"/>
      <c r="D276" s="31"/>
      <c r="E276" s="31"/>
      <c r="F276" s="31"/>
      <c r="G276" s="31"/>
      <c r="H276" s="31"/>
      <c r="I276" s="31"/>
      <c r="J276" s="31"/>
      <c r="K276" s="30"/>
      <c r="L276" s="30"/>
      <c r="M276" s="30"/>
      <c r="N276" s="30"/>
      <c r="O276" s="30"/>
      <c r="P276" s="30"/>
      <c r="Q276" s="30"/>
      <c r="R276" s="30"/>
      <c r="S276" s="30"/>
      <c r="T276" s="33"/>
      <c r="U276" s="33"/>
      <c r="V276" s="33"/>
    </row>
    <row r="277" spans="1:22" x14ac:dyDescent="0.25">
      <c r="A277" s="32"/>
      <c r="B277" s="31"/>
      <c r="C277" s="31"/>
      <c r="D277" s="31"/>
      <c r="E277" s="31"/>
      <c r="F277" s="31"/>
      <c r="G277" s="31"/>
      <c r="H277" s="31"/>
      <c r="I277" s="31"/>
      <c r="J277" s="31"/>
      <c r="K277" s="30"/>
      <c r="L277" s="30"/>
      <c r="M277" s="30"/>
      <c r="N277" s="30"/>
      <c r="O277" s="30"/>
      <c r="P277" s="30"/>
      <c r="Q277" s="30"/>
      <c r="R277" s="30"/>
      <c r="S277" s="30"/>
      <c r="T277" s="33"/>
      <c r="U277" s="33"/>
      <c r="V277" s="33"/>
    </row>
    <row r="278" spans="1:22" x14ac:dyDescent="0.25">
      <c r="A278" s="32"/>
      <c r="B278" s="31"/>
      <c r="C278" s="31"/>
      <c r="D278" s="31"/>
      <c r="E278" s="31"/>
      <c r="F278" s="31"/>
      <c r="G278" s="31"/>
      <c r="H278" s="31"/>
      <c r="I278" s="31"/>
      <c r="J278" s="31"/>
      <c r="K278" s="30"/>
      <c r="L278" s="30"/>
      <c r="M278" s="30"/>
      <c r="N278" s="30"/>
      <c r="O278" s="30"/>
      <c r="P278" s="30"/>
      <c r="Q278" s="30"/>
      <c r="R278" s="30"/>
      <c r="S278" s="30"/>
      <c r="T278" s="33"/>
      <c r="U278" s="33"/>
      <c r="V278" s="33"/>
    </row>
    <row r="279" spans="1:22" x14ac:dyDescent="0.25">
      <c r="A279" s="32"/>
      <c r="B279" s="31"/>
      <c r="C279" s="31"/>
      <c r="D279" s="31"/>
      <c r="E279" s="31"/>
      <c r="F279" s="31"/>
      <c r="G279" s="31"/>
      <c r="H279" s="31"/>
      <c r="I279" s="31"/>
      <c r="J279" s="31"/>
      <c r="K279" s="30"/>
      <c r="L279" s="30"/>
      <c r="M279" s="30"/>
      <c r="N279" s="30"/>
      <c r="O279" s="30"/>
      <c r="P279" s="30"/>
      <c r="Q279" s="30"/>
      <c r="R279" s="30"/>
      <c r="S279" s="30"/>
      <c r="T279" s="33"/>
      <c r="U279" s="33"/>
      <c r="V279" s="33"/>
    </row>
    <row r="280" spans="1:22" x14ac:dyDescent="0.25">
      <c r="A280" s="32"/>
      <c r="B280" s="31"/>
      <c r="C280" s="31"/>
      <c r="D280" s="31"/>
      <c r="E280" s="31"/>
      <c r="F280" s="31"/>
      <c r="G280" s="31"/>
      <c r="H280" s="31"/>
      <c r="I280" s="31"/>
      <c r="J280" s="31"/>
      <c r="K280" s="30"/>
      <c r="L280" s="30"/>
      <c r="M280" s="30"/>
      <c r="N280" s="30"/>
      <c r="O280" s="30"/>
      <c r="P280" s="30"/>
      <c r="Q280" s="30"/>
      <c r="R280" s="30"/>
      <c r="S280" s="30"/>
      <c r="T280" s="33"/>
      <c r="U280" s="33"/>
      <c r="V280" s="33"/>
    </row>
    <row r="281" spans="1:22" x14ac:dyDescent="0.25">
      <c r="A281" s="32"/>
      <c r="B281" s="31"/>
      <c r="C281" s="31"/>
      <c r="D281" s="31"/>
      <c r="E281" s="31"/>
      <c r="F281" s="31"/>
      <c r="G281" s="31"/>
      <c r="H281" s="31"/>
      <c r="I281" s="31"/>
      <c r="J281" s="31"/>
      <c r="K281" s="30"/>
      <c r="L281" s="30"/>
      <c r="M281" s="30"/>
      <c r="N281" s="30"/>
      <c r="O281" s="30"/>
      <c r="P281" s="30"/>
      <c r="Q281" s="30"/>
      <c r="R281" s="30"/>
      <c r="S281" s="30"/>
      <c r="T281" s="33"/>
      <c r="U281" s="33"/>
      <c r="V281" s="33"/>
    </row>
    <row r="282" spans="1:22" x14ac:dyDescent="0.25">
      <c r="A282" s="32"/>
      <c r="B282" s="31"/>
      <c r="C282" s="31"/>
      <c r="D282" s="31"/>
      <c r="E282" s="31"/>
      <c r="F282" s="31"/>
      <c r="G282" s="31"/>
      <c r="H282" s="31"/>
      <c r="I282" s="31"/>
      <c r="J282" s="31"/>
      <c r="K282" s="30"/>
      <c r="L282" s="30"/>
      <c r="M282" s="30"/>
      <c r="N282" s="30"/>
      <c r="O282" s="30"/>
      <c r="P282" s="30"/>
      <c r="Q282" s="30"/>
      <c r="R282" s="30"/>
      <c r="S282" s="30"/>
      <c r="T282" s="33"/>
      <c r="U282" s="33"/>
      <c r="V282" s="33"/>
    </row>
    <row r="283" spans="1:22" x14ac:dyDescent="0.25">
      <c r="A283" s="32"/>
      <c r="B283" s="31"/>
      <c r="C283" s="31"/>
      <c r="D283" s="31"/>
      <c r="E283" s="31"/>
      <c r="F283" s="31"/>
      <c r="G283" s="31"/>
      <c r="H283" s="31"/>
      <c r="I283" s="31"/>
      <c r="J283" s="31"/>
      <c r="K283" s="30"/>
      <c r="L283" s="30"/>
      <c r="M283" s="30"/>
      <c r="N283" s="30"/>
      <c r="O283" s="30"/>
      <c r="P283" s="30"/>
      <c r="Q283" s="30"/>
      <c r="R283" s="30"/>
      <c r="S283" s="30"/>
      <c r="T283" s="33"/>
      <c r="U283" s="33"/>
      <c r="V283" s="33"/>
    </row>
    <row r="284" spans="1:22" x14ac:dyDescent="0.25">
      <c r="A284" s="32"/>
      <c r="B284" s="31"/>
      <c r="C284" s="31"/>
      <c r="D284" s="31"/>
      <c r="E284" s="31"/>
      <c r="F284" s="31"/>
      <c r="G284" s="31"/>
      <c r="H284" s="31"/>
      <c r="I284" s="31"/>
      <c r="J284" s="31"/>
      <c r="K284" s="30"/>
      <c r="L284" s="30"/>
      <c r="M284" s="30"/>
      <c r="N284" s="30"/>
      <c r="O284" s="30"/>
      <c r="P284" s="30"/>
      <c r="Q284" s="30"/>
      <c r="R284" s="30"/>
      <c r="S284" s="30"/>
      <c r="T284" s="33"/>
      <c r="U284" s="33"/>
      <c r="V284" s="33"/>
    </row>
    <row r="285" spans="1:22" x14ac:dyDescent="0.25">
      <c r="A285" s="32"/>
      <c r="B285" s="31"/>
      <c r="C285" s="31"/>
      <c r="D285" s="31"/>
      <c r="E285" s="31"/>
      <c r="F285" s="31"/>
      <c r="G285" s="31"/>
      <c r="H285" s="31"/>
      <c r="I285" s="31"/>
      <c r="J285" s="31"/>
      <c r="K285" s="30"/>
      <c r="L285" s="30"/>
      <c r="M285" s="30"/>
      <c r="N285" s="30"/>
      <c r="O285" s="30"/>
      <c r="P285" s="30"/>
      <c r="Q285" s="30"/>
      <c r="R285" s="30"/>
      <c r="S285" s="30"/>
      <c r="T285" s="33"/>
      <c r="U285" s="33"/>
      <c r="V285" s="33"/>
    </row>
    <row r="286" spans="1:22" x14ac:dyDescent="0.25">
      <c r="A286" s="32"/>
      <c r="B286" s="31"/>
      <c r="C286" s="31"/>
      <c r="D286" s="31"/>
      <c r="E286" s="31"/>
      <c r="F286" s="31"/>
      <c r="G286" s="31"/>
      <c r="H286" s="31"/>
      <c r="I286" s="31"/>
      <c r="J286" s="31"/>
      <c r="K286" s="30"/>
      <c r="L286" s="30"/>
      <c r="M286" s="30"/>
      <c r="N286" s="30"/>
      <c r="O286" s="30"/>
      <c r="P286" s="30"/>
      <c r="Q286" s="30"/>
      <c r="R286" s="30"/>
      <c r="S286" s="30"/>
      <c r="T286" s="33"/>
      <c r="U286" s="33"/>
      <c r="V286" s="33"/>
    </row>
    <row r="287" spans="1:22" x14ac:dyDescent="0.25">
      <c r="A287" s="32"/>
      <c r="B287" s="31"/>
      <c r="C287" s="31"/>
      <c r="D287" s="31"/>
      <c r="E287" s="31"/>
      <c r="F287" s="31"/>
      <c r="G287" s="31"/>
      <c r="H287" s="31"/>
      <c r="I287" s="31"/>
      <c r="J287" s="31"/>
      <c r="K287" s="30"/>
      <c r="L287" s="30"/>
      <c r="M287" s="30"/>
      <c r="N287" s="30"/>
      <c r="O287" s="30"/>
      <c r="P287" s="30"/>
      <c r="Q287" s="30"/>
      <c r="R287" s="30"/>
      <c r="S287" s="30"/>
      <c r="T287" s="33"/>
      <c r="U287" s="33"/>
      <c r="V287" s="33"/>
    </row>
    <row r="288" spans="1:22" x14ac:dyDescent="0.25">
      <c r="A288" s="32"/>
      <c r="B288" s="31"/>
      <c r="C288" s="31"/>
      <c r="D288" s="31"/>
      <c r="E288" s="31"/>
      <c r="F288" s="31"/>
      <c r="G288" s="31"/>
      <c r="H288" s="31"/>
      <c r="I288" s="31"/>
      <c r="J288" s="31"/>
      <c r="K288" s="30"/>
      <c r="L288" s="30"/>
      <c r="M288" s="30"/>
      <c r="N288" s="30"/>
      <c r="O288" s="30"/>
      <c r="P288" s="30"/>
      <c r="Q288" s="30"/>
      <c r="R288" s="30"/>
      <c r="S288" s="30"/>
      <c r="T288" s="33"/>
      <c r="U288" s="33"/>
      <c r="V288" s="33"/>
    </row>
    <row r="289" spans="1:22" x14ac:dyDescent="0.25">
      <c r="A289" s="32"/>
      <c r="B289" s="31"/>
      <c r="C289" s="31"/>
      <c r="D289" s="31"/>
      <c r="E289" s="31"/>
      <c r="F289" s="31"/>
      <c r="G289" s="31"/>
      <c r="H289" s="31"/>
      <c r="I289" s="31"/>
      <c r="J289" s="31"/>
      <c r="K289" s="30"/>
      <c r="L289" s="30"/>
      <c r="M289" s="30"/>
      <c r="N289" s="30"/>
      <c r="O289" s="30"/>
      <c r="P289" s="30"/>
      <c r="Q289" s="30"/>
      <c r="R289" s="30"/>
      <c r="S289" s="30"/>
      <c r="T289" s="33"/>
      <c r="U289" s="33"/>
      <c r="V289" s="33"/>
    </row>
    <row r="290" spans="1:22" x14ac:dyDescent="0.25">
      <c r="A290" s="32"/>
      <c r="B290" s="31"/>
      <c r="C290" s="31"/>
      <c r="D290" s="31"/>
      <c r="E290" s="31"/>
      <c r="F290" s="31"/>
      <c r="G290" s="31"/>
      <c r="H290" s="31"/>
      <c r="I290" s="31"/>
      <c r="J290" s="31"/>
      <c r="K290" s="30"/>
      <c r="L290" s="30"/>
      <c r="M290" s="30"/>
      <c r="N290" s="30"/>
      <c r="O290" s="30"/>
      <c r="P290" s="30"/>
      <c r="Q290" s="30"/>
      <c r="R290" s="30"/>
      <c r="S290" s="30"/>
      <c r="T290" s="33"/>
      <c r="U290" s="33"/>
      <c r="V290" s="33"/>
    </row>
    <row r="291" spans="1:22" x14ac:dyDescent="0.25">
      <c r="A291" s="32"/>
      <c r="B291" s="31"/>
      <c r="C291" s="31"/>
      <c r="D291" s="31"/>
      <c r="E291" s="31"/>
      <c r="F291" s="31"/>
      <c r="G291" s="31"/>
      <c r="H291" s="31"/>
      <c r="I291" s="31"/>
      <c r="J291" s="31"/>
      <c r="K291" s="30"/>
      <c r="L291" s="30"/>
      <c r="M291" s="30"/>
      <c r="N291" s="30"/>
      <c r="O291" s="30"/>
      <c r="P291" s="30"/>
      <c r="Q291" s="30"/>
      <c r="R291" s="30"/>
      <c r="S291" s="30"/>
      <c r="T291" s="33"/>
      <c r="U291" s="33"/>
      <c r="V291" s="33"/>
    </row>
    <row r="292" spans="1:22" x14ac:dyDescent="0.25">
      <c r="A292" s="32"/>
      <c r="B292" s="31"/>
      <c r="C292" s="31"/>
      <c r="D292" s="31"/>
      <c r="E292" s="31"/>
      <c r="F292" s="31"/>
      <c r="G292" s="31"/>
      <c r="H292" s="31"/>
      <c r="I292" s="31"/>
      <c r="J292" s="31"/>
      <c r="K292" s="30"/>
      <c r="L292" s="30"/>
      <c r="M292" s="30"/>
      <c r="N292" s="30"/>
      <c r="O292" s="30"/>
      <c r="P292" s="30"/>
      <c r="Q292" s="30"/>
      <c r="R292" s="30"/>
      <c r="S292" s="30"/>
      <c r="T292" s="33"/>
      <c r="U292" s="33"/>
      <c r="V292" s="33"/>
    </row>
    <row r="293" spans="1:22" x14ac:dyDescent="0.25">
      <c r="A293" s="32"/>
      <c r="B293" s="31"/>
      <c r="C293" s="31"/>
      <c r="D293" s="31"/>
      <c r="E293" s="31"/>
      <c r="F293" s="31"/>
      <c r="G293" s="31"/>
      <c r="H293" s="31"/>
      <c r="I293" s="31"/>
      <c r="J293" s="31"/>
      <c r="K293" s="30"/>
      <c r="L293" s="30"/>
      <c r="M293" s="30"/>
      <c r="N293" s="30"/>
      <c r="O293" s="30"/>
      <c r="P293" s="30"/>
      <c r="Q293" s="30"/>
      <c r="R293" s="30"/>
      <c r="S293" s="30"/>
      <c r="T293" s="33"/>
      <c r="U293" s="33"/>
      <c r="V293" s="33"/>
    </row>
    <row r="294" spans="1:22" x14ac:dyDescent="0.25">
      <c r="A294" s="32"/>
      <c r="B294" s="31"/>
      <c r="C294" s="31"/>
      <c r="D294" s="31"/>
      <c r="E294" s="31"/>
      <c r="F294" s="31"/>
      <c r="G294" s="31"/>
      <c r="H294" s="31"/>
      <c r="I294" s="31"/>
      <c r="J294" s="31"/>
      <c r="K294" s="30"/>
      <c r="L294" s="30"/>
      <c r="M294" s="30"/>
      <c r="N294" s="30"/>
      <c r="O294" s="30"/>
      <c r="P294" s="30"/>
      <c r="Q294" s="30"/>
      <c r="R294" s="30"/>
      <c r="S294" s="30"/>
      <c r="T294" s="33"/>
      <c r="U294" s="33"/>
      <c r="V294" s="33"/>
    </row>
    <row r="295" spans="1:22" x14ac:dyDescent="0.25">
      <c r="A295" s="32"/>
      <c r="B295" s="31"/>
      <c r="C295" s="31"/>
      <c r="D295" s="31"/>
      <c r="E295" s="31"/>
      <c r="F295" s="31"/>
      <c r="G295" s="31"/>
      <c r="H295" s="31"/>
      <c r="I295" s="31"/>
      <c r="J295" s="31"/>
      <c r="K295" s="30"/>
      <c r="L295" s="30"/>
      <c r="M295" s="30"/>
      <c r="N295" s="30"/>
      <c r="O295" s="30"/>
      <c r="P295" s="30"/>
      <c r="Q295" s="30"/>
      <c r="R295" s="30"/>
      <c r="S295" s="30"/>
      <c r="T295" s="33"/>
      <c r="U295" s="33"/>
      <c r="V295" s="33"/>
    </row>
    <row r="296" spans="1:22" x14ac:dyDescent="0.25">
      <c r="A296" s="32"/>
      <c r="B296" s="31"/>
      <c r="C296" s="31"/>
      <c r="D296" s="31"/>
      <c r="E296" s="31"/>
      <c r="F296" s="31"/>
      <c r="G296" s="31"/>
      <c r="H296" s="31"/>
      <c r="I296" s="31"/>
      <c r="J296" s="31"/>
      <c r="K296" s="30"/>
      <c r="L296" s="30"/>
      <c r="M296" s="30"/>
      <c r="N296" s="30"/>
      <c r="O296" s="30"/>
      <c r="P296" s="30"/>
      <c r="Q296" s="30"/>
      <c r="R296" s="30"/>
      <c r="S296" s="30"/>
      <c r="T296" s="33"/>
      <c r="U296" s="33"/>
      <c r="V296" s="33"/>
    </row>
    <row r="297" spans="1:22" x14ac:dyDescent="0.25">
      <c r="A297" s="32"/>
      <c r="B297" s="31"/>
      <c r="C297" s="31"/>
      <c r="D297" s="31"/>
      <c r="E297" s="31"/>
      <c r="F297" s="31"/>
      <c r="G297" s="31"/>
      <c r="H297" s="31"/>
      <c r="I297" s="31"/>
      <c r="J297" s="31"/>
      <c r="K297" s="30"/>
      <c r="L297" s="30"/>
      <c r="M297" s="30"/>
      <c r="N297" s="30"/>
      <c r="O297" s="30"/>
      <c r="P297" s="30"/>
      <c r="Q297" s="30"/>
      <c r="R297" s="30"/>
      <c r="S297" s="30"/>
      <c r="T297" s="33"/>
      <c r="U297" s="33"/>
      <c r="V297" s="33"/>
    </row>
    <row r="298" spans="1:22" x14ac:dyDescent="0.25">
      <c r="A298" s="32"/>
      <c r="B298" s="31"/>
      <c r="C298" s="31"/>
      <c r="D298" s="31"/>
      <c r="E298" s="31"/>
      <c r="F298" s="31"/>
      <c r="G298" s="31"/>
      <c r="H298" s="31"/>
      <c r="I298" s="31"/>
      <c r="J298" s="31"/>
      <c r="K298" s="30"/>
      <c r="L298" s="30"/>
      <c r="M298" s="30"/>
      <c r="N298" s="30"/>
      <c r="O298" s="30"/>
      <c r="P298" s="30"/>
      <c r="Q298" s="30"/>
      <c r="R298" s="30"/>
      <c r="S298" s="30"/>
      <c r="T298" s="33"/>
      <c r="U298" s="33"/>
      <c r="V298" s="33"/>
    </row>
    <row r="299" spans="1:22" x14ac:dyDescent="0.25">
      <c r="A299" s="32"/>
      <c r="B299" s="31"/>
      <c r="C299" s="31"/>
      <c r="D299" s="31"/>
      <c r="E299" s="31"/>
      <c r="F299" s="31"/>
      <c r="G299" s="31"/>
      <c r="H299" s="31"/>
      <c r="I299" s="31"/>
      <c r="J299" s="31"/>
      <c r="K299" s="30"/>
      <c r="L299" s="30"/>
      <c r="M299" s="30"/>
      <c r="N299" s="30"/>
      <c r="O299" s="30"/>
      <c r="P299" s="30"/>
      <c r="Q299" s="30"/>
      <c r="R299" s="30"/>
      <c r="S299" s="30"/>
      <c r="T299" s="33"/>
      <c r="U299" s="33"/>
      <c r="V299" s="33"/>
    </row>
    <row r="300" spans="1:22" x14ac:dyDescent="0.25">
      <c r="A300" s="32"/>
      <c r="B300" s="31"/>
      <c r="C300" s="31"/>
      <c r="D300" s="31"/>
      <c r="E300" s="31"/>
      <c r="F300" s="31"/>
      <c r="G300" s="31"/>
      <c r="H300" s="31"/>
      <c r="I300" s="31"/>
      <c r="J300" s="31"/>
      <c r="K300" s="30"/>
      <c r="L300" s="30"/>
      <c r="M300" s="30"/>
      <c r="N300" s="30"/>
      <c r="O300" s="30"/>
      <c r="P300" s="30"/>
      <c r="Q300" s="30"/>
      <c r="R300" s="30"/>
      <c r="S300" s="30"/>
      <c r="T300" s="33"/>
      <c r="U300" s="33"/>
      <c r="V300" s="33"/>
    </row>
    <row r="301" spans="1:22" x14ac:dyDescent="0.25">
      <c r="A301" s="32"/>
      <c r="B301" s="31"/>
      <c r="C301" s="31"/>
      <c r="D301" s="31"/>
      <c r="E301" s="31"/>
      <c r="F301" s="31"/>
      <c r="G301" s="31"/>
      <c r="H301" s="31"/>
      <c r="I301" s="31"/>
      <c r="J301" s="31"/>
      <c r="K301" s="30"/>
      <c r="L301" s="30"/>
      <c r="M301" s="30"/>
      <c r="N301" s="30"/>
      <c r="O301" s="30"/>
      <c r="P301" s="30"/>
      <c r="Q301" s="30"/>
      <c r="R301" s="30"/>
      <c r="S301" s="30"/>
      <c r="T301" s="33"/>
      <c r="U301" s="33"/>
      <c r="V301" s="33"/>
    </row>
    <row r="302" spans="1:22" x14ac:dyDescent="0.25">
      <c r="A302" s="32"/>
      <c r="B302" s="31"/>
      <c r="C302" s="31"/>
      <c r="D302" s="31"/>
      <c r="E302" s="31"/>
      <c r="F302" s="31"/>
      <c r="G302" s="31"/>
      <c r="H302" s="31"/>
      <c r="I302" s="31"/>
      <c r="J302" s="31"/>
      <c r="K302" s="30"/>
      <c r="L302" s="30"/>
      <c r="M302" s="30"/>
      <c r="N302" s="30"/>
      <c r="O302" s="30"/>
      <c r="P302" s="30"/>
      <c r="Q302" s="30"/>
      <c r="R302" s="30"/>
      <c r="S302" s="30"/>
      <c r="T302" s="33"/>
      <c r="U302" s="33"/>
      <c r="V302" s="33"/>
    </row>
    <row r="303" spans="1:22" x14ac:dyDescent="0.25">
      <c r="A303" s="32"/>
      <c r="B303" s="31"/>
      <c r="C303" s="31"/>
      <c r="D303" s="31"/>
      <c r="E303" s="31"/>
      <c r="F303" s="31"/>
      <c r="G303" s="31"/>
      <c r="H303" s="31"/>
      <c r="I303" s="31"/>
      <c r="J303" s="31"/>
      <c r="K303" s="30"/>
      <c r="L303" s="30"/>
      <c r="M303" s="30"/>
      <c r="N303" s="30"/>
      <c r="O303" s="30"/>
      <c r="P303" s="30"/>
      <c r="Q303" s="30"/>
      <c r="R303" s="30"/>
      <c r="S303" s="30"/>
      <c r="T303" s="33"/>
      <c r="U303" s="33"/>
      <c r="V303" s="33"/>
    </row>
    <row r="304" spans="1:22" x14ac:dyDescent="0.25">
      <c r="A304" s="32"/>
      <c r="B304" s="31"/>
      <c r="C304" s="31"/>
      <c r="D304" s="31"/>
      <c r="E304" s="31"/>
      <c r="F304" s="31"/>
      <c r="G304" s="31"/>
      <c r="H304" s="31"/>
      <c r="I304" s="31"/>
      <c r="J304" s="31"/>
      <c r="K304" s="30"/>
      <c r="L304" s="30"/>
      <c r="M304" s="30"/>
      <c r="N304" s="30"/>
      <c r="O304" s="30"/>
      <c r="P304" s="30"/>
      <c r="Q304" s="30"/>
      <c r="R304" s="30"/>
      <c r="S304" s="30"/>
      <c r="T304" s="33"/>
      <c r="U304" s="33"/>
      <c r="V304" s="33"/>
    </row>
    <row r="305" spans="1:22" x14ac:dyDescent="0.25">
      <c r="A305" s="32"/>
      <c r="B305" s="31"/>
      <c r="C305" s="31"/>
      <c r="D305" s="31"/>
      <c r="E305" s="31"/>
      <c r="F305" s="31"/>
      <c r="G305" s="31"/>
      <c r="H305" s="31"/>
      <c r="I305" s="31"/>
      <c r="J305" s="31"/>
      <c r="K305" s="30"/>
      <c r="L305" s="30"/>
      <c r="M305" s="30"/>
      <c r="N305" s="30"/>
      <c r="O305" s="30"/>
      <c r="P305" s="30"/>
      <c r="Q305" s="30"/>
      <c r="R305" s="30"/>
      <c r="S305" s="30"/>
      <c r="T305" s="33"/>
      <c r="U305" s="33"/>
      <c r="V305" s="33"/>
    </row>
    <row r="306" spans="1:22" x14ac:dyDescent="0.25">
      <c r="A306" s="32"/>
      <c r="B306" s="31"/>
      <c r="C306" s="31"/>
      <c r="D306" s="31"/>
      <c r="E306" s="31"/>
      <c r="F306" s="31"/>
      <c r="G306" s="31"/>
      <c r="H306" s="31"/>
      <c r="I306" s="31"/>
      <c r="J306" s="31"/>
      <c r="K306" s="30"/>
      <c r="L306" s="30"/>
      <c r="M306" s="30"/>
      <c r="N306" s="30"/>
      <c r="O306" s="30"/>
      <c r="P306" s="30"/>
      <c r="Q306" s="30"/>
      <c r="R306" s="30"/>
      <c r="S306" s="30"/>
      <c r="T306" s="33"/>
      <c r="U306" s="33"/>
      <c r="V306" s="33"/>
    </row>
    <row r="307" spans="1:22" x14ac:dyDescent="0.25">
      <c r="A307" s="32"/>
      <c r="B307" s="31"/>
      <c r="C307" s="31"/>
      <c r="D307" s="31"/>
      <c r="E307" s="31"/>
      <c r="F307" s="31"/>
      <c r="G307" s="31"/>
      <c r="H307" s="31"/>
      <c r="I307" s="31"/>
      <c r="J307" s="31"/>
      <c r="K307" s="30"/>
      <c r="L307" s="30"/>
      <c r="M307" s="30"/>
      <c r="N307" s="30"/>
      <c r="O307" s="30"/>
      <c r="P307" s="30"/>
      <c r="Q307" s="30"/>
      <c r="R307" s="30"/>
      <c r="S307" s="30"/>
      <c r="T307" s="33"/>
      <c r="U307" s="33"/>
      <c r="V307" s="33"/>
    </row>
    <row r="308" spans="1:22" x14ac:dyDescent="0.25">
      <c r="A308" s="32"/>
      <c r="B308" s="31"/>
      <c r="C308" s="31"/>
      <c r="D308" s="31"/>
      <c r="E308" s="31"/>
      <c r="F308" s="31"/>
      <c r="G308" s="31"/>
      <c r="H308" s="31"/>
      <c r="I308" s="31"/>
      <c r="J308" s="31"/>
      <c r="K308" s="30"/>
      <c r="L308" s="30"/>
      <c r="M308" s="30"/>
      <c r="N308" s="30"/>
      <c r="O308" s="30"/>
      <c r="P308" s="30"/>
      <c r="Q308" s="30"/>
      <c r="R308" s="30"/>
      <c r="S308" s="30"/>
      <c r="T308" s="33"/>
      <c r="U308" s="33"/>
      <c r="V308" s="33"/>
    </row>
    <row r="309" spans="1:22" x14ac:dyDescent="0.25">
      <c r="A309" s="32"/>
      <c r="B309" s="31"/>
      <c r="C309" s="31"/>
      <c r="D309" s="31"/>
      <c r="E309" s="31"/>
      <c r="F309" s="31"/>
      <c r="G309" s="31"/>
      <c r="H309" s="31"/>
      <c r="I309" s="31"/>
      <c r="J309" s="31"/>
      <c r="K309" s="30"/>
      <c r="L309" s="30"/>
      <c r="M309" s="30"/>
      <c r="N309" s="30"/>
      <c r="O309" s="30"/>
      <c r="P309" s="30"/>
      <c r="Q309" s="30"/>
      <c r="R309" s="30"/>
      <c r="S309" s="30"/>
      <c r="T309" s="33"/>
      <c r="U309" s="33"/>
      <c r="V309" s="33"/>
    </row>
    <row r="310" spans="1:22" x14ac:dyDescent="0.25">
      <c r="A310" s="32"/>
      <c r="B310" s="31"/>
      <c r="C310" s="31"/>
      <c r="D310" s="31"/>
      <c r="E310" s="31"/>
      <c r="F310" s="31"/>
      <c r="G310" s="31"/>
      <c r="H310" s="31"/>
      <c r="I310" s="31"/>
      <c r="J310" s="31"/>
      <c r="K310" s="30"/>
      <c r="L310" s="30"/>
      <c r="M310" s="30"/>
      <c r="N310" s="30"/>
      <c r="O310" s="30"/>
      <c r="P310" s="30"/>
      <c r="Q310" s="30"/>
      <c r="R310" s="30"/>
      <c r="S310" s="30"/>
      <c r="T310" s="33"/>
      <c r="U310" s="33"/>
      <c r="V310" s="33"/>
    </row>
    <row r="311" spans="1:22" x14ac:dyDescent="0.25">
      <c r="A311" s="32"/>
      <c r="B311" s="31"/>
      <c r="C311" s="31"/>
      <c r="D311" s="31"/>
      <c r="E311" s="31"/>
      <c r="F311" s="31"/>
      <c r="G311" s="31"/>
      <c r="H311" s="31"/>
      <c r="I311" s="31"/>
      <c r="J311" s="31"/>
      <c r="K311" s="30"/>
      <c r="L311" s="30"/>
      <c r="M311" s="30"/>
      <c r="N311" s="30"/>
      <c r="O311" s="30"/>
      <c r="P311" s="30"/>
      <c r="Q311" s="30"/>
      <c r="R311" s="30"/>
      <c r="S311" s="30"/>
      <c r="T311" s="33"/>
      <c r="U311" s="33"/>
      <c r="V311" s="33"/>
    </row>
    <row r="312" spans="1:22" x14ac:dyDescent="0.25">
      <c r="A312" s="32"/>
      <c r="B312" s="31"/>
      <c r="C312" s="31"/>
      <c r="D312" s="31"/>
      <c r="E312" s="31"/>
      <c r="F312" s="31"/>
      <c r="G312" s="31"/>
      <c r="H312" s="31"/>
      <c r="I312" s="31"/>
      <c r="J312" s="31"/>
      <c r="K312" s="30"/>
      <c r="L312" s="30"/>
      <c r="M312" s="30"/>
      <c r="N312" s="30"/>
      <c r="O312" s="30"/>
      <c r="P312" s="30"/>
      <c r="Q312" s="30"/>
      <c r="R312" s="30"/>
      <c r="S312" s="30"/>
      <c r="T312" s="33"/>
      <c r="U312" s="33"/>
      <c r="V312" s="33"/>
    </row>
    <row r="313" spans="1:22" x14ac:dyDescent="0.25">
      <c r="A313" s="32"/>
      <c r="B313" s="31"/>
      <c r="C313" s="31"/>
      <c r="D313" s="31"/>
      <c r="E313" s="31"/>
      <c r="F313" s="31"/>
      <c r="G313" s="31"/>
      <c r="H313" s="31"/>
      <c r="I313" s="31"/>
      <c r="J313" s="31"/>
      <c r="K313" s="30"/>
      <c r="L313" s="30"/>
      <c r="M313" s="30"/>
      <c r="N313" s="30"/>
      <c r="O313" s="30"/>
      <c r="P313" s="30"/>
      <c r="Q313" s="30"/>
      <c r="R313" s="30"/>
      <c r="S313" s="30"/>
      <c r="T313" s="33"/>
      <c r="U313" s="33"/>
      <c r="V313" s="33"/>
    </row>
    <row r="314" spans="1:22" x14ac:dyDescent="0.25">
      <c r="A314" s="32"/>
      <c r="B314" s="31"/>
      <c r="C314" s="31"/>
      <c r="D314" s="31"/>
      <c r="E314" s="31"/>
      <c r="F314" s="31"/>
      <c r="G314" s="31"/>
      <c r="H314" s="31"/>
      <c r="I314" s="31"/>
      <c r="J314" s="31"/>
      <c r="K314" s="30"/>
      <c r="L314" s="30"/>
      <c r="M314" s="30"/>
      <c r="N314" s="30"/>
      <c r="O314" s="30"/>
      <c r="P314" s="30"/>
      <c r="Q314" s="30"/>
      <c r="R314" s="30"/>
      <c r="S314" s="30"/>
      <c r="T314" s="33"/>
      <c r="U314" s="33"/>
      <c r="V314" s="33"/>
    </row>
    <row r="315" spans="1:22" x14ac:dyDescent="0.25">
      <c r="A315" s="32"/>
      <c r="B315" s="31"/>
      <c r="C315" s="31"/>
      <c r="D315" s="31"/>
      <c r="E315" s="31"/>
      <c r="F315" s="31"/>
      <c r="G315" s="31"/>
      <c r="H315" s="31"/>
      <c r="I315" s="31"/>
      <c r="J315" s="31"/>
      <c r="K315" s="30"/>
      <c r="L315" s="30"/>
      <c r="M315" s="30"/>
      <c r="N315" s="30"/>
      <c r="O315" s="30"/>
      <c r="P315" s="30"/>
      <c r="Q315" s="30"/>
      <c r="R315" s="30"/>
      <c r="S315" s="30"/>
      <c r="T315" s="33"/>
      <c r="U315" s="33"/>
      <c r="V315" s="33"/>
    </row>
    <row r="316" spans="1:22" x14ac:dyDescent="0.25">
      <c r="A316" s="32"/>
      <c r="B316" s="31"/>
      <c r="C316" s="31"/>
      <c r="D316" s="31"/>
      <c r="E316" s="31"/>
      <c r="F316" s="31"/>
      <c r="G316" s="31"/>
      <c r="H316" s="31"/>
      <c r="I316" s="31"/>
      <c r="J316" s="31"/>
      <c r="K316" s="30"/>
      <c r="L316" s="30"/>
      <c r="M316" s="30"/>
      <c r="N316" s="30"/>
      <c r="O316" s="30"/>
      <c r="P316" s="30"/>
      <c r="Q316" s="30"/>
      <c r="R316" s="30"/>
      <c r="S316" s="30"/>
      <c r="T316" s="33"/>
      <c r="U316" s="33"/>
      <c r="V316" s="33"/>
    </row>
    <row r="317" spans="1:22" x14ac:dyDescent="0.25">
      <c r="A317" s="32"/>
      <c r="B317" s="31"/>
      <c r="C317" s="31"/>
      <c r="D317" s="31"/>
      <c r="E317" s="31"/>
      <c r="F317" s="31"/>
      <c r="G317" s="31"/>
      <c r="H317" s="31"/>
      <c r="I317" s="31"/>
      <c r="J317" s="31"/>
      <c r="K317" s="30"/>
      <c r="L317" s="30"/>
      <c r="M317" s="30"/>
      <c r="N317" s="30"/>
      <c r="O317" s="30"/>
      <c r="P317" s="30"/>
      <c r="Q317" s="30"/>
      <c r="R317" s="30"/>
      <c r="S317" s="30"/>
      <c r="T317" s="33"/>
      <c r="U317" s="33"/>
      <c r="V317" s="33"/>
    </row>
    <row r="318" spans="1:22" x14ac:dyDescent="0.25">
      <c r="A318" s="32"/>
      <c r="B318" s="31"/>
      <c r="C318" s="31"/>
      <c r="D318" s="31"/>
      <c r="E318" s="31"/>
      <c r="F318" s="31"/>
      <c r="G318" s="31"/>
      <c r="H318" s="31"/>
      <c r="I318" s="31"/>
      <c r="J318" s="31"/>
      <c r="K318" s="30"/>
      <c r="L318" s="30"/>
      <c r="M318" s="30"/>
      <c r="N318" s="30"/>
      <c r="O318" s="30"/>
      <c r="P318" s="30"/>
      <c r="Q318" s="30"/>
      <c r="R318" s="30"/>
      <c r="S318" s="30"/>
      <c r="T318" s="33"/>
      <c r="U318" s="33"/>
      <c r="V318" s="33"/>
    </row>
    <row r="319" spans="1:22" x14ac:dyDescent="0.25">
      <c r="A319" s="32"/>
      <c r="B319" s="31"/>
      <c r="C319" s="31"/>
      <c r="D319" s="31"/>
      <c r="E319" s="31"/>
      <c r="F319" s="31"/>
      <c r="G319" s="31"/>
      <c r="H319" s="31"/>
      <c r="I319" s="31"/>
      <c r="J319" s="31"/>
      <c r="K319" s="30"/>
      <c r="L319" s="30"/>
      <c r="M319" s="30"/>
      <c r="N319" s="30"/>
      <c r="O319" s="30"/>
      <c r="P319" s="30"/>
      <c r="Q319" s="30"/>
      <c r="R319" s="30"/>
      <c r="S319" s="30"/>
      <c r="T319" s="33"/>
      <c r="U319" s="33"/>
      <c r="V319" s="33"/>
    </row>
    <row r="320" spans="1:22" x14ac:dyDescent="0.25">
      <c r="A320" s="32"/>
      <c r="B320" s="31"/>
      <c r="C320" s="31"/>
      <c r="D320" s="31"/>
      <c r="E320" s="31"/>
      <c r="F320" s="31"/>
      <c r="G320" s="31"/>
      <c r="H320" s="31"/>
      <c r="I320" s="31"/>
      <c r="J320" s="31"/>
      <c r="K320" s="30"/>
      <c r="L320" s="30"/>
      <c r="M320" s="30"/>
      <c r="N320" s="30"/>
      <c r="O320" s="30"/>
      <c r="P320" s="30"/>
      <c r="Q320" s="30"/>
      <c r="R320" s="30"/>
      <c r="S320" s="30"/>
      <c r="T320" s="33"/>
      <c r="U320" s="33"/>
      <c r="V320" s="33"/>
    </row>
    <row r="321" spans="1:22" x14ac:dyDescent="0.25">
      <c r="A321" s="32"/>
      <c r="B321" s="31"/>
      <c r="C321" s="31"/>
      <c r="D321" s="31"/>
      <c r="E321" s="31"/>
      <c r="F321" s="31"/>
      <c r="G321" s="31"/>
      <c r="H321" s="31"/>
      <c r="I321" s="31"/>
      <c r="J321" s="31"/>
      <c r="K321" s="30"/>
      <c r="L321" s="30"/>
      <c r="M321" s="30"/>
      <c r="N321" s="30"/>
      <c r="O321" s="30"/>
      <c r="P321" s="30"/>
      <c r="Q321" s="30"/>
      <c r="R321" s="30"/>
      <c r="S321" s="30"/>
      <c r="T321" s="33"/>
      <c r="U321" s="33"/>
      <c r="V321" s="33"/>
    </row>
    <row r="322" spans="1:22" x14ac:dyDescent="0.25">
      <c r="A322" s="32"/>
      <c r="B322" s="31"/>
      <c r="C322" s="31"/>
      <c r="D322" s="31"/>
      <c r="E322" s="31"/>
      <c r="F322" s="31"/>
      <c r="G322" s="31"/>
      <c r="H322" s="31"/>
      <c r="I322" s="31"/>
      <c r="J322" s="31"/>
      <c r="K322" s="30"/>
      <c r="L322" s="30"/>
      <c r="M322" s="30"/>
      <c r="N322" s="30"/>
      <c r="O322" s="30"/>
      <c r="P322" s="30"/>
      <c r="Q322" s="30"/>
      <c r="R322" s="30"/>
      <c r="S322" s="30"/>
      <c r="T322" s="33"/>
      <c r="U322" s="33"/>
      <c r="V322" s="33"/>
    </row>
    <row r="323" spans="1:22" x14ac:dyDescent="0.25">
      <c r="A323" s="32"/>
      <c r="B323" s="31"/>
      <c r="C323" s="31"/>
      <c r="D323" s="31"/>
      <c r="E323" s="31"/>
      <c r="F323" s="31"/>
      <c r="G323" s="31"/>
      <c r="H323" s="31"/>
      <c r="I323" s="31"/>
      <c r="J323" s="31"/>
      <c r="K323" s="30"/>
      <c r="L323" s="30"/>
      <c r="M323" s="30"/>
      <c r="N323" s="30"/>
      <c r="O323" s="30"/>
      <c r="P323" s="30"/>
      <c r="Q323" s="30"/>
      <c r="R323" s="30"/>
      <c r="S323" s="30"/>
      <c r="T323" s="33"/>
      <c r="U323" s="33"/>
      <c r="V323" s="33"/>
    </row>
    <row r="324" spans="1:22" x14ac:dyDescent="0.25">
      <c r="A324" s="32"/>
      <c r="B324" s="31"/>
      <c r="C324" s="31"/>
      <c r="D324" s="31"/>
      <c r="E324" s="31"/>
      <c r="F324" s="31"/>
      <c r="G324" s="31"/>
      <c r="H324" s="31"/>
      <c r="I324" s="31"/>
      <c r="J324" s="31"/>
      <c r="K324" s="30"/>
      <c r="L324" s="30"/>
      <c r="M324" s="30"/>
      <c r="N324" s="30"/>
      <c r="O324" s="30"/>
      <c r="P324" s="30"/>
      <c r="Q324" s="30"/>
      <c r="R324" s="30"/>
      <c r="S324" s="30"/>
      <c r="T324" s="33"/>
      <c r="U324" s="33"/>
      <c r="V324" s="33"/>
    </row>
    <row r="325" spans="1:22" x14ac:dyDescent="0.25">
      <c r="A325" s="32"/>
      <c r="B325" s="31"/>
      <c r="C325" s="31"/>
      <c r="D325" s="31"/>
      <c r="E325" s="31"/>
      <c r="F325" s="31"/>
      <c r="G325" s="31"/>
      <c r="H325" s="31"/>
      <c r="I325" s="31"/>
      <c r="J325" s="31"/>
      <c r="K325" s="30"/>
      <c r="L325" s="30"/>
      <c r="M325" s="30"/>
      <c r="N325" s="30"/>
      <c r="O325" s="30"/>
      <c r="P325" s="30"/>
      <c r="Q325" s="30"/>
      <c r="R325" s="30"/>
      <c r="S325" s="30"/>
      <c r="T325" s="33"/>
      <c r="U325" s="33"/>
      <c r="V325" s="33"/>
    </row>
    <row r="326" spans="1:22" x14ac:dyDescent="0.25">
      <c r="A326" s="32"/>
      <c r="B326" s="31"/>
      <c r="C326" s="31"/>
      <c r="D326" s="31"/>
      <c r="E326" s="31"/>
      <c r="F326" s="31"/>
      <c r="G326" s="31"/>
      <c r="H326" s="31"/>
      <c r="I326" s="31"/>
      <c r="J326" s="31"/>
      <c r="K326" s="30"/>
      <c r="L326" s="30"/>
      <c r="M326" s="30"/>
      <c r="N326" s="30"/>
      <c r="O326" s="30"/>
      <c r="P326" s="30"/>
      <c r="Q326" s="30"/>
      <c r="R326" s="30"/>
      <c r="S326" s="30"/>
      <c r="T326" s="33"/>
      <c r="U326" s="33"/>
      <c r="V326" s="33"/>
    </row>
    <row r="327" spans="1:22" x14ac:dyDescent="0.25">
      <c r="A327" s="32"/>
      <c r="B327" s="31"/>
      <c r="C327" s="31"/>
      <c r="D327" s="31"/>
      <c r="E327" s="31"/>
      <c r="F327" s="31"/>
      <c r="G327" s="31"/>
      <c r="H327" s="31"/>
      <c r="I327" s="31"/>
      <c r="J327" s="31"/>
      <c r="K327" s="30"/>
      <c r="L327" s="30"/>
      <c r="M327" s="30"/>
      <c r="N327" s="30"/>
      <c r="O327" s="30"/>
      <c r="P327" s="30"/>
      <c r="Q327" s="30"/>
      <c r="R327" s="30"/>
      <c r="S327" s="30"/>
      <c r="T327" s="33"/>
      <c r="U327" s="33"/>
      <c r="V327" s="33"/>
    </row>
    <row r="328" spans="1:22" x14ac:dyDescent="0.25">
      <c r="A328" s="32"/>
      <c r="B328" s="31"/>
      <c r="C328" s="31"/>
      <c r="D328" s="31"/>
      <c r="E328" s="31"/>
      <c r="F328" s="31"/>
      <c r="G328" s="31"/>
      <c r="H328" s="31"/>
      <c r="I328" s="31"/>
      <c r="J328" s="31"/>
      <c r="K328" s="30"/>
      <c r="L328" s="30"/>
      <c r="M328" s="30"/>
      <c r="N328" s="30"/>
      <c r="O328" s="30"/>
      <c r="P328" s="30"/>
      <c r="Q328" s="30"/>
      <c r="R328" s="30"/>
      <c r="S328" s="30"/>
      <c r="T328" s="33"/>
      <c r="U328" s="33"/>
      <c r="V328" s="33"/>
    </row>
    <row r="329" spans="1:22" x14ac:dyDescent="0.25">
      <c r="A329" s="32"/>
      <c r="B329" s="31"/>
      <c r="C329" s="31"/>
      <c r="D329" s="31"/>
      <c r="E329" s="31"/>
      <c r="F329" s="31"/>
      <c r="G329" s="31"/>
      <c r="H329" s="31"/>
      <c r="I329" s="31"/>
      <c r="J329" s="31"/>
      <c r="K329" s="30"/>
      <c r="L329" s="30"/>
      <c r="M329" s="30"/>
      <c r="N329" s="30"/>
      <c r="O329" s="30"/>
      <c r="P329" s="30"/>
      <c r="Q329" s="30"/>
      <c r="R329" s="30"/>
      <c r="S329" s="30"/>
      <c r="T329" s="33"/>
      <c r="U329" s="33"/>
      <c r="V329" s="33"/>
    </row>
    <row r="330" spans="1:22" x14ac:dyDescent="0.25">
      <c r="A330" s="32"/>
      <c r="B330" s="31"/>
      <c r="C330" s="31"/>
      <c r="D330" s="31"/>
      <c r="E330" s="31"/>
      <c r="F330" s="31"/>
      <c r="G330" s="31"/>
      <c r="H330" s="31"/>
      <c r="I330" s="31"/>
      <c r="J330" s="31"/>
      <c r="K330" s="30"/>
      <c r="L330" s="30"/>
      <c r="M330" s="30"/>
      <c r="N330" s="30"/>
      <c r="O330" s="30"/>
      <c r="P330" s="30"/>
      <c r="Q330" s="30"/>
      <c r="R330" s="30"/>
      <c r="S330" s="30"/>
      <c r="T330" s="33"/>
      <c r="U330" s="33"/>
      <c r="V330" s="33"/>
    </row>
    <row r="331" spans="1:22" x14ac:dyDescent="0.25">
      <c r="A331" s="32"/>
      <c r="B331" s="31"/>
      <c r="C331" s="31"/>
      <c r="D331" s="31"/>
      <c r="E331" s="31"/>
      <c r="F331" s="31"/>
      <c r="G331" s="31"/>
      <c r="H331" s="31"/>
      <c r="I331" s="31"/>
      <c r="J331" s="31"/>
      <c r="K331" s="30"/>
      <c r="L331" s="30"/>
      <c r="M331" s="30"/>
      <c r="N331" s="30"/>
      <c r="O331" s="30"/>
      <c r="P331" s="30"/>
      <c r="Q331" s="30"/>
      <c r="R331" s="30"/>
      <c r="S331" s="30"/>
      <c r="T331" s="33"/>
      <c r="U331" s="33"/>
      <c r="V331" s="33"/>
    </row>
    <row r="332" spans="1:22" x14ac:dyDescent="0.25">
      <c r="A332" s="32"/>
      <c r="B332" s="31"/>
      <c r="C332" s="31"/>
      <c r="D332" s="31"/>
      <c r="E332" s="31"/>
      <c r="F332" s="31"/>
      <c r="G332" s="31"/>
      <c r="H332" s="31"/>
      <c r="I332" s="31"/>
      <c r="J332" s="31"/>
      <c r="K332" s="30"/>
      <c r="L332" s="30"/>
      <c r="M332" s="30"/>
      <c r="N332" s="30"/>
      <c r="O332" s="30"/>
      <c r="P332" s="30"/>
      <c r="Q332" s="30"/>
      <c r="R332" s="30"/>
      <c r="S332" s="30"/>
      <c r="T332" s="33"/>
      <c r="U332" s="33"/>
      <c r="V332" s="33"/>
    </row>
    <row r="333" spans="1:22" x14ac:dyDescent="0.25">
      <c r="A333" s="32"/>
      <c r="B333" s="31"/>
      <c r="C333" s="31"/>
      <c r="D333" s="31"/>
      <c r="E333" s="31"/>
      <c r="F333" s="31"/>
      <c r="G333" s="31"/>
      <c r="H333" s="31"/>
      <c r="I333" s="31"/>
      <c r="J333" s="31"/>
      <c r="K333" s="30"/>
      <c r="L333" s="30"/>
      <c r="M333" s="30"/>
      <c r="N333" s="30"/>
      <c r="O333" s="30"/>
      <c r="P333" s="30"/>
      <c r="Q333" s="30"/>
      <c r="R333" s="30"/>
      <c r="S333" s="30"/>
      <c r="T333" s="33"/>
      <c r="U333" s="33"/>
      <c r="V333" s="33"/>
    </row>
    <row r="334" spans="1:22" x14ac:dyDescent="0.25">
      <c r="A334" s="32"/>
      <c r="B334" s="31"/>
      <c r="C334" s="31"/>
      <c r="D334" s="31"/>
      <c r="E334" s="31"/>
      <c r="F334" s="31"/>
      <c r="G334" s="31"/>
      <c r="H334" s="31"/>
      <c r="I334" s="31"/>
      <c r="J334" s="31"/>
      <c r="K334" s="30"/>
      <c r="L334" s="30"/>
      <c r="M334" s="30"/>
      <c r="N334" s="30"/>
      <c r="O334" s="30"/>
      <c r="P334" s="30"/>
      <c r="Q334" s="30"/>
      <c r="R334" s="30"/>
      <c r="S334" s="30"/>
      <c r="T334" s="33"/>
      <c r="U334" s="33"/>
      <c r="V334" s="33"/>
    </row>
    <row r="335" spans="1:22" x14ac:dyDescent="0.25">
      <c r="A335" s="32"/>
      <c r="B335" s="31"/>
      <c r="C335" s="31"/>
      <c r="D335" s="31"/>
      <c r="E335" s="31"/>
      <c r="F335" s="31"/>
      <c r="G335" s="31"/>
      <c r="H335" s="31"/>
      <c r="I335" s="31"/>
      <c r="J335" s="31"/>
      <c r="K335" s="30"/>
      <c r="L335" s="30"/>
      <c r="M335" s="30"/>
      <c r="N335" s="30"/>
      <c r="O335" s="30"/>
      <c r="P335" s="30"/>
      <c r="Q335" s="30"/>
      <c r="R335" s="30"/>
      <c r="S335" s="30"/>
      <c r="T335" s="33"/>
      <c r="U335" s="33"/>
      <c r="V335" s="33"/>
    </row>
    <row r="336" spans="1:22" x14ac:dyDescent="0.25">
      <c r="A336" s="32"/>
      <c r="B336" s="31"/>
      <c r="C336" s="31"/>
      <c r="D336" s="31"/>
      <c r="E336" s="31"/>
      <c r="F336" s="31"/>
      <c r="G336" s="31"/>
      <c r="H336" s="31"/>
      <c r="I336" s="31"/>
      <c r="J336" s="31"/>
      <c r="K336" s="30"/>
      <c r="L336" s="30"/>
      <c r="M336" s="30"/>
      <c r="N336" s="30"/>
      <c r="O336" s="30"/>
      <c r="P336" s="30"/>
      <c r="Q336" s="30"/>
      <c r="R336" s="30"/>
      <c r="S336" s="30"/>
      <c r="T336" s="33"/>
      <c r="U336" s="33"/>
      <c r="V336" s="33"/>
    </row>
    <row r="337" spans="1:22" x14ac:dyDescent="0.25">
      <c r="A337" s="32"/>
      <c r="B337" s="31"/>
      <c r="C337" s="31"/>
      <c r="D337" s="31"/>
      <c r="E337" s="31"/>
      <c r="F337" s="31"/>
      <c r="G337" s="31"/>
      <c r="H337" s="31"/>
      <c r="I337" s="31"/>
      <c r="J337" s="31"/>
      <c r="K337" s="30"/>
      <c r="L337" s="30"/>
      <c r="M337" s="30"/>
      <c r="N337" s="30"/>
      <c r="O337" s="30"/>
      <c r="P337" s="30"/>
      <c r="Q337" s="30"/>
      <c r="R337" s="30"/>
      <c r="S337" s="30"/>
      <c r="T337" s="33"/>
      <c r="U337" s="33"/>
      <c r="V337" s="33"/>
    </row>
    <row r="338" spans="1:22" x14ac:dyDescent="0.25">
      <c r="A338" s="32"/>
      <c r="B338" s="31"/>
      <c r="C338" s="31"/>
      <c r="D338" s="31"/>
      <c r="E338" s="31"/>
      <c r="F338" s="31"/>
      <c r="G338" s="31"/>
      <c r="H338" s="31"/>
      <c r="I338" s="31"/>
      <c r="J338" s="31"/>
      <c r="K338" s="30"/>
      <c r="L338" s="30"/>
      <c r="M338" s="30"/>
      <c r="N338" s="30"/>
      <c r="O338" s="30"/>
      <c r="P338" s="30"/>
      <c r="Q338" s="30"/>
      <c r="R338" s="30"/>
      <c r="S338" s="30"/>
      <c r="T338" s="33"/>
      <c r="U338" s="33"/>
      <c r="V338" s="33"/>
    </row>
    <row r="339" spans="1:22" x14ac:dyDescent="0.25">
      <c r="A339" s="32"/>
      <c r="B339" s="31"/>
      <c r="C339" s="31"/>
      <c r="D339" s="31"/>
      <c r="E339" s="31"/>
      <c r="F339" s="31"/>
      <c r="G339" s="31"/>
      <c r="H339" s="31"/>
      <c r="I339" s="31"/>
      <c r="J339" s="31"/>
      <c r="K339" s="30"/>
      <c r="L339" s="30"/>
      <c r="M339" s="30"/>
      <c r="N339" s="30"/>
      <c r="O339" s="30"/>
      <c r="P339" s="30"/>
      <c r="Q339" s="30"/>
      <c r="R339" s="30"/>
      <c r="S339" s="30"/>
      <c r="T339" s="33"/>
      <c r="U339" s="33"/>
      <c r="V339" s="33"/>
    </row>
    <row r="340" spans="1:22" x14ac:dyDescent="0.25">
      <c r="A340" s="32"/>
      <c r="B340" s="31"/>
      <c r="C340" s="31"/>
      <c r="D340" s="31"/>
      <c r="E340" s="31"/>
      <c r="F340" s="31"/>
      <c r="G340" s="31"/>
      <c r="H340" s="31"/>
      <c r="I340" s="31"/>
      <c r="J340" s="31"/>
      <c r="K340" s="30"/>
      <c r="L340" s="30"/>
      <c r="M340" s="30"/>
      <c r="N340" s="30"/>
      <c r="O340" s="30"/>
      <c r="P340" s="30"/>
      <c r="Q340" s="30"/>
      <c r="R340" s="30"/>
      <c r="S340" s="30"/>
      <c r="T340" s="33"/>
      <c r="U340" s="33"/>
      <c r="V340" s="33"/>
    </row>
    <row r="341" spans="1:22" x14ac:dyDescent="0.25">
      <c r="A341" s="32"/>
      <c r="B341" s="31"/>
      <c r="C341" s="31"/>
      <c r="D341" s="31"/>
      <c r="E341" s="31"/>
      <c r="F341" s="31"/>
      <c r="G341" s="31"/>
      <c r="H341" s="31"/>
      <c r="I341" s="31"/>
      <c r="J341" s="31"/>
      <c r="K341" s="30"/>
      <c r="L341" s="30"/>
      <c r="M341" s="30"/>
      <c r="N341" s="30"/>
      <c r="O341" s="30"/>
      <c r="P341" s="30"/>
      <c r="Q341" s="30"/>
      <c r="R341" s="30"/>
      <c r="S341" s="30"/>
      <c r="T341" s="33"/>
      <c r="U341" s="33"/>
      <c r="V341" s="33"/>
    </row>
    <row r="342" spans="1:22" x14ac:dyDescent="0.25">
      <c r="A342" s="32"/>
      <c r="B342" s="31"/>
      <c r="C342" s="31"/>
      <c r="D342" s="31"/>
      <c r="E342" s="31"/>
      <c r="F342" s="31"/>
      <c r="G342" s="31"/>
      <c r="H342" s="31"/>
      <c r="I342" s="31"/>
      <c r="J342" s="31"/>
      <c r="K342" s="30"/>
      <c r="L342" s="30"/>
      <c r="M342" s="30"/>
      <c r="N342" s="30"/>
      <c r="O342" s="30"/>
      <c r="P342" s="30"/>
      <c r="Q342" s="30"/>
      <c r="R342" s="30"/>
      <c r="S342" s="30"/>
      <c r="T342" s="33"/>
      <c r="U342" s="33"/>
      <c r="V342" s="33"/>
    </row>
    <row r="343" spans="1:22" x14ac:dyDescent="0.25">
      <c r="A343" s="32"/>
      <c r="B343" s="31"/>
      <c r="C343" s="31"/>
      <c r="D343" s="31"/>
      <c r="E343" s="31"/>
      <c r="F343" s="31"/>
      <c r="G343" s="31"/>
      <c r="H343" s="31"/>
      <c r="I343" s="31"/>
      <c r="J343" s="31"/>
      <c r="K343" s="30"/>
      <c r="L343" s="30"/>
      <c r="M343" s="30"/>
      <c r="N343" s="30"/>
      <c r="O343" s="30"/>
      <c r="P343" s="30"/>
      <c r="Q343" s="30"/>
      <c r="R343" s="30"/>
      <c r="S343" s="30"/>
      <c r="T343" s="33"/>
      <c r="U343" s="33"/>
      <c r="V343" s="33"/>
    </row>
    <row r="344" spans="1:22" x14ac:dyDescent="0.25">
      <c r="A344" s="32"/>
      <c r="B344" s="31"/>
      <c r="C344" s="31"/>
      <c r="D344" s="31"/>
      <c r="E344" s="31"/>
      <c r="F344" s="31"/>
      <c r="G344" s="31"/>
      <c r="H344" s="31"/>
      <c r="I344" s="31"/>
      <c r="J344" s="31"/>
      <c r="K344" s="30"/>
      <c r="L344" s="30"/>
      <c r="M344" s="30"/>
      <c r="N344" s="30"/>
      <c r="O344" s="30"/>
      <c r="P344" s="30"/>
      <c r="Q344" s="30"/>
      <c r="R344" s="30"/>
      <c r="S344" s="30"/>
      <c r="T344" s="33"/>
      <c r="U344" s="33"/>
      <c r="V344" s="33"/>
    </row>
    <row r="345" spans="1:22" x14ac:dyDescent="0.25">
      <c r="A345" s="32"/>
      <c r="B345" s="31"/>
      <c r="C345" s="31"/>
      <c r="D345" s="31"/>
      <c r="E345" s="31"/>
      <c r="F345" s="31"/>
      <c r="G345" s="31"/>
      <c r="H345" s="31"/>
      <c r="I345" s="31"/>
      <c r="J345" s="31"/>
      <c r="K345" s="30"/>
      <c r="L345" s="30"/>
      <c r="M345" s="30"/>
      <c r="N345" s="30"/>
      <c r="O345" s="30"/>
      <c r="P345" s="30"/>
      <c r="Q345" s="30"/>
      <c r="R345" s="30"/>
      <c r="S345" s="30"/>
      <c r="T345" s="33"/>
      <c r="U345" s="33"/>
      <c r="V345" s="33"/>
    </row>
    <row r="346" spans="1:22" x14ac:dyDescent="0.25">
      <c r="A346" s="32"/>
      <c r="B346" s="31"/>
      <c r="C346" s="31"/>
      <c r="D346" s="31"/>
      <c r="E346" s="31"/>
      <c r="F346" s="31"/>
      <c r="G346" s="31"/>
      <c r="H346" s="31"/>
      <c r="I346" s="31"/>
      <c r="J346" s="31"/>
      <c r="K346" s="30"/>
      <c r="L346" s="30"/>
      <c r="M346" s="30"/>
      <c r="N346" s="30"/>
      <c r="O346" s="30"/>
      <c r="P346" s="30"/>
      <c r="Q346" s="30"/>
      <c r="R346" s="30"/>
      <c r="S346" s="30"/>
      <c r="T346" s="33"/>
      <c r="U346" s="33"/>
      <c r="V346" s="33"/>
    </row>
    <row r="347" spans="1:22" x14ac:dyDescent="0.25">
      <c r="A347" s="32"/>
      <c r="B347" s="31"/>
      <c r="C347" s="31"/>
      <c r="D347" s="31"/>
      <c r="E347" s="31"/>
      <c r="F347" s="31"/>
      <c r="G347" s="31"/>
      <c r="H347" s="31"/>
      <c r="I347" s="31"/>
      <c r="J347" s="31"/>
      <c r="K347" s="30"/>
      <c r="L347" s="30"/>
      <c r="M347" s="30"/>
      <c r="N347" s="30"/>
      <c r="O347" s="30"/>
      <c r="P347" s="30"/>
      <c r="Q347" s="30"/>
      <c r="R347" s="30"/>
      <c r="S347" s="30"/>
      <c r="T347" s="33"/>
      <c r="U347" s="33"/>
      <c r="V347" s="33"/>
    </row>
    <row r="348" spans="1:22" x14ac:dyDescent="0.25">
      <c r="A348" s="32"/>
      <c r="B348" s="31"/>
      <c r="C348" s="31"/>
      <c r="D348" s="31"/>
      <c r="E348" s="31"/>
      <c r="F348" s="31"/>
      <c r="G348" s="31"/>
      <c r="H348" s="31"/>
      <c r="I348" s="31"/>
      <c r="J348" s="31"/>
      <c r="K348" s="30"/>
      <c r="L348" s="30"/>
      <c r="M348" s="30"/>
      <c r="N348" s="30"/>
      <c r="O348" s="30"/>
      <c r="P348" s="30"/>
      <c r="Q348" s="30"/>
      <c r="R348" s="30"/>
      <c r="S348" s="30"/>
      <c r="T348" s="33"/>
      <c r="U348" s="33"/>
      <c r="V348" s="33"/>
    </row>
    <row r="349" spans="1:22" x14ac:dyDescent="0.25">
      <c r="A349" s="32"/>
      <c r="B349" s="31"/>
      <c r="C349" s="31"/>
      <c r="D349" s="31"/>
      <c r="E349" s="31"/>
      <c r="F349" s="31"/>
      <c r="G349" s="31"/>
      <c r="H349" s="31"/>
      <c r="I349" s="31"/>
      <c r="J349" s="31"/>
      <c r="K349" s="30"/>
      <c r="L349" s="30"/>
      <c r="M349" s="30"/>
      <c r="N349" s="30"/>
      <c r="O349" s="30"/>
      <c r="P349" s="30"/>
      <c r="Q349" s="30"/>
      <c r="R349" s="30"/>
      <c r="S349" s="30"/>
      <c r="T349" s="33"/>
      <c r="U349" s="33"/>
      <c r="V349" s="33"/>
    </row>
    <row r="350" spans="1:22" x14ac:dyDescent="0.25">
      <c r="A350" s="32"/>
      <c r="B350" s="31"/>
      <c r="C350" s="31"/>
      <c r="D350" s="31"/>
      <c r="E350" s="31"/>
      <c r="F350" s="31"/>
      <c r="G350" s="31"/>
      <c r="H350" s="31"/>
      <c r="I350" s="31"/>
      <c r="J350" s="31"/>
      <c r="K350" s="30"/>
      <c r="L350" s="30"/>
      <c r="M350" s="30"/>
      <c r="N350" s="30"/>
      <c r="O350" s="30"/>
      <c r="P350" s="30"/>
      <c r="Q350" s="30"/>
      <c r="R350" s="30"/>
      <c r="S350" s="30"/>
      <c r="T350" s="33"/>
      <c r="U350" s="33"/>
      <c r="V350" s="33"/>
    </row>
    <row r="351" spans="1:22" x14ac:dyDescent="0.25">
      <c r="A351" s="32"/>
      <c r="B351" s="31"/>
      <c r="C351" s="31"/>
      <c r="D351" s="31"/>
      <c r="E351" s="31"/>
      <c r="F351" s="31"/>
      <c r="G351" s="31"/>
      <c r="H351" s="31"/>
      <c r="I351" s="31"/>
      <c r="J351" s="31"/>
      <c r="K351" s="30"/>
      <c r="L351" s="30"/>
      <c r="M351" s="30"/>
      <c r="N351" s="30"/>
      <c r="O351" s="30"/>
      <c r="P351" s="30"/>
      <c r="Q351" s="30"/>
      <c r="R351" s="30"/>
      <c r="S351" s="30"/>
      <c r="T351" s="33"/>
      <c r="U351" s="33"/>
      <c r="V351" s="33"/>
    </row>
    <row r="352" spans="1:22" x14ac:dyDescent="0.25">
      <c r="A352" s="32"/>
      <c r="B352" s="31"/>
      <c r="C352" s="31"/>
      <c r="D352" s="31"/>
      <c r="E352" s="31"/>
      <c r="F352" s="31"/>
      <c r="G352" s="31"/>
      <c r="H352" s="31"/>
      <c r="I352" s="31"/>
      <c r="J352" s="31"/>
      <c r="K352" s="30"/>
      <c r="L352" s="30"/>
      <c r="M352" s="30"/>
      <c r="N352" s="30"/>
      <c r="O352" s="30"/>
      <c r="P352" s="30"/>
      <c r="Q352" s="30"/>
      <c r="R352" s="30"/>
      <c r="S352" s="30"/>
      <c r="T352" s="33"/>
      <c r="U352" s="33"/>
      <c r="V352" s="33"/>
    </row>
    <row r="353" spans="1:22" x14ac:dyDescent="0.25">
      <c r="A353" s="32"/>
      <c r="B353" s="31"/>
      <c r="C353" s="31"/>
      <c r="D353" s="31"/>
      <c r="E353" s="31"/>
      <c r="F353" s="31"/>
      <c r="G353" s="31"/>
      <c r="H353" s="31"/>
      <c r="I353" s="31"/>
      <c r="J353" s="31"/>
      <c r="K353" s="30"/>
      <c r="L353" s="30"/>
      <c r="M353" s="30"/>
      <c r="N353" s="30"/>
      <c r="O353" s="30"/>
      <c r="P353" s="30"/>
      <c r="Q353" s="30"/>
      <c r="R353" s="30"/>
      <c r="S353" s="30"/>
      <c r="T353" s="33"/>
      <c r="U353" s="33"/>
      <c r="V353" s="33"/>
    </row>
    <row r="354" spans="1:22" x14ac:dyDescent="0.25">
      <c r="A354" s="32"/>
      <c r="B354" s="31"/>
      <c r="C354" s="31"/>
      <c r="D354" s="31"/>
      <c r="E354" s="31"/>
      <c r="F354" s="31"/>
      <c r="G354" s="31"/>
      <c r="H354" s="31"/>
      <c r="I354" s="31"/>
      <c r="J354" s="31"/>
      <c r="K354" s="30"/>
      <c r="L354" s="30"/>
      <c r="M354" s="30"/>
      <c r="N354" s="30"/>
      <c r="O354" s="30"/>
      <c r="P354" s="30"/>
      <c r="Q354" s="30"/>
      <c r="R354" s="30"/>
      <c r="S354" s="30"/>
      <c r="T354" s="33"/>
      <c r="U354" s="33"/>
      <c r="V354" s="33"/>
    </row>
    <row r="355" spans="1:22" x14ac:dyDescent="0.25">
      <c r="A355" s="32"/>
      <c r="B355" s="31"/>
      <c r="C355" s="31"/>
      <c r="D355" s="31"/>
      <c r="E355" s="31"/>
      <c r="F355" s="31"/>
      <c r="G355" s="31"/>
      <c r="H355" s="31"/>
      <c r="I355" s="31"/>
      <c r="J355" s="31"/>
      <c r="K355" s="30"/>
      <c r="L355" s="30"/>
      <c r="M355" s="30"/>
      <c r="N355" s="30"/>
      <c r="O355" s="30"/>
      <c r="P355" s="30"/>
      <c r="Q355" s="30"/>
      <c r="R355" s="30"/>
      <c r="S355" s="30"/>
      <c r="T355" s="33"/>
      <c r="U355" s="33"/>
      <c r="V355" s="33"/>
    </row>
    <row r="356" spans="1:22" x14ac:dyDescent="0.25">
      <c r="A356" s="32"/>
      <c r="B356" s="31"/>
      <c r="C356" s="31"/>
      <c r="D356" s="31"/>
      <c r="E356" s="31"/>
      <c r="F356" s="31"/>
      <c r="G356" s="31"/>
      <c r="H356" s="31"/>
      <c r="I356" s="31"/>
      <c r="J356" s="31"/>
      <c r="K356" s="30"/>
      <c r="L356" s="30"/>
      <c r="M356" s="30"/>
      <c r="N356" s="30"/>
      <c r="O356" s="30"/>
      <c r="P356" s="30"/>
      <c r="Q356" s="30"/>
      <c r="R356" s="30"/>
      <c r="S356" s="30"/>
      <c r="T356" s="33"/>
      <c r="U356" s="33"/>
      <c r="V356" s="33"/>
    </row>
    <row r="357" spans="1:22" x14ac:dyDescent="0.25">
      <c r="A357" s="32"/>
      <c r="B357" s="31"/>
      <c r="C357" s="31"/>
      <c r="D357" s="31"/>
      <c r="E357" s="31"/>
      <c r="F357" s="31"/>
      <c r="G357" s="31"/>
      <c r="H357" s="31"/>
      <c r="I357" s="31"/>
      <c r="J357" s="31"/>
      <c r="K357" s="30"/>
      <c r="L357" s="30"/>
      <c r="M357" s="30"/>
      <c r="N357" s="30"/>
      <c r="O357" s="30"/>
      <c r="P357" s="30"/>
      <c r="Q357" s="30"/>
      <c r="R357" s="30"/>
      <c r="S357" s="30"/>
      <c r="T357" s="33"/>
      <c r="U357" s="33"/>
      <c r="V357" s="33"/>
    </row>
    <row r="358" spans="1:22" x14ac:dyDescent="0.25">
      <c r="A358" s="32"/>
      <c r="B358" s="31"/>
      <c r="C358" s="31"/>
      <c r="D358" s="31"/>
      <c r="E358" s="31"/>
      <c r="F358" s="31"/>
      <c r="G358" s="31"/>
      <c r="H358" s="31"/>
      <c r="I358" s="31"/>
      <c r="J358" s="31"/>
      <c r="K358" s="30"/>
      <c r="L358" s="30"/>
      <c r="M358" s="30"/>
      <c r="N358" s="30"/>
      <c r="O358" s="30"/>
      <c r="P358" s="30"/>
      <c r="Q358" s="30"/>
      <c r="R358" s="30"/>
      <c r="S358" s="30"/>
      <c r="T358" s="33"/>
      <c r="U358" s="33"/>
      <c r="V358" s="33"/>
    </row>
    <row r="359" spans="1:22" x14ac:dyDescent="0.25">
      <c r="A359" s="32"/>
      <c r="B359" s="31"/>
      <c r="C359" s="31"/>
      <c r="D359" s="31"/>
      <c r="E359" s="31"/>
      <c r="F359" s="31"/>
      <c r="G359" s="31"/>
      <c r="H359" s="31"/>
      <c r="I359" s="31"/>
      <c r="J359" s="31"/>
      <c r="K359" s="30"/>
      <c r="L359" s="30"/>
      <c r="M359" s="30"/>
      <c r="N359" s="30"/>
      <c r="O359" s="30"/>
      <c r="P359" s="30"/>
      <c r="Q359" s="30"/>
      <c r="R359" s="30"/>
      <c r="S359" s="30"/>
      <c r="T359" s="33"/>
      <c r="U359" s="33"/>
      <c r="V359" s="33"/>
    </row>
    <row r="360" spans="1:22" x14ac:dyDescent="0.25">
      <c r="A360" s="32"/>
      <c r="B360" s="31"/>
      <c r="C360" s="31"/>
      <c r="D360" s="31"/>
      <c r="E360" s="31"/>
      <c r="F360" s="31"/>
      <c r="G360" s="31"/>
      <c r="H360" s="31"/>
      <c r="I360" s="31"/>
      <c r="J360" s="31"/>
      <c r="K360" s="30"/>
      <c r="L360" s="30"/>
      <c r="M360" s="30"/>
      <c r="N360" s="30"/>
      <c r="O360" s="30"/>
      <c r="P360" s="30"/>
      <c r="Q360" s="30"/>
      <c r="R360" s="30"/>
      <c r="S360" s="30"/>
      <c r="T360" s="33"/>
      <c r="U360" s="33"/>
      <c r="V360" s="33"/>
    </row>
    <row r="361" spans="1:22" x14ac:dyDescent="0.25">
      <c r="A361" s="32"/>
      <c r="B361" s="31"/>
      <c r="C361" s="31"/>
      <c r="D361" s="31"/>
      <c r="E361" s="31"/>
      <c r="F361" s="31"/>
      <c r="G361" s="31"/>
      <c r="H361" s="31"/>
      <c r="I361" s="31"/>
      <c r="J361" s="31"/>
      <c r="K361" s="30"/>
      <c r="L361" s="30"/>
      <c r="M361" s="30"/>
      <c r="N361" s="30"/>
      <c r="O361" s="30"/>
      <c r="P361" s="30"/>
      <c r="Q361" s="30"/>
      <c r="R361" s="30"/>
      <c r="S361" s="30"/>
      <c r="T361" s="33"/>
      <c r="U361" s="33"/>
      <c r="V361" s="33"/>
    </row>
    <row r="362" spans="1:22" x14ac:dyDescent="0.25">
      <c r="A362" s="32"/>
      <c r="B362" s="31"/>
      <c r="C362" s="31"/>
      <c r="D362" s="31"/>
      <c r="E362" s="31"/>
      <c r="F362" s="31"/>
      <c r="G362" s="31"/>
      <c r="H362" s="31"/>
      <c r="I362" s="31"/>
      <c r="J362" s="31"/>
      <c r="K362" s="30"/>
      <c r="L362" s="30"/>
      <c r="M362" s="30"/>
      <c r="N362" s="30"/>
      <c r="O362" s="30"/>
      <c r="P362" s="30"/>
      <c r="Q362" s="30"/>
      <c r="R362" s="30"/>
      <c r="S362" s="30"/>
      <c r="T362" s="33"/>
      <c r="U362" s="33"/>
      <c r="V362" s="33"/>
    </row>
    <row r="363" spans="1:22" x14ac:dyDescent="0.25">
      <c r="A363" s="32"/>
      <c r="B363" s="31"/>
      <c r="C363" s="31"/>
      <c r="D363" s="31"/>
      <c r="E363" s="31"/>
      <c r="F363" s="31"/>
      <c r="G363" s="31"/>
      <c r="H363" s="31"/>
      <c r="I363" s="31"/>
      <c r="J363" s="31"/>
      <c r="K363" s="30"/>
      <c r="L363" s="30"/>
      <c r="M363" s="30"/>
      <c r="N363" s="30"/>
      <c r="O363" s="30"/>
      <c r="P363" s="30"/>
      <c r="Q363" s="30"/>
      <c r="R363" s="30"/>
      <c r="S363" s="30"/>
      <c r="T363" s="33"/>
      <c r="U363" s="33"/>
      <c r="V363" s="33"/>
    </row>
    <row r="364" spans="1:22" x14ac:dyDescent="0.25">
      <c r="A364" s="32"/>
      <c r="B364" s="31"/>
      <c r="C364" s="31"/>
      <c r="D364" s="31"/>
      <c r="E364" s="31"/>
      <c r="F364" s="31"/>
      <c r="G364" s="31"/>
      <c r="H364" s="31"/>
      <c r="I364" s="31"/>
      <c r="J364" s="31"/>
      <c r="K364" s="30"/>
      <c r="L364" s="30"/>
      <c r="M364" s="30"/>
      <c r="N364" s="30"/>
      <c r="O364" s="30"/>
      <c r="P364" s="30"/>
      <c r="Q364" s="30"/>
      <c r="R364" s="30"/>
      <c r="S364" s="30"/>
      <c r="T364" s="33"/>
      <c r="U364" s="33"/>
      <c r="V364" s="33"/>
    </row>
    <row r="365" spans="1:22" x14ac:dyDescent="0.25">
      <c r="A365" s="32"/>
      <c r="B365" s="31"/>
      <c r="C365" s="31"/>
      <c r="D365" s="31"/>
      <c r="E365" s="31"/>
      <c r="F365" s="31"/>
      <c r="G365" s="31"/>
      <c r="H365" s="31"/>
      <c r="I365" s="31"/>
      <c r="J365" s="31"/>
      <c r="K365" s="30"/>
      <c r="L365" s="30"/>
      <c r="M365" s="30"/>
      <c r="N365" s="30"/>
      <c r="O365" s="30"/>
      <c r="P365" s="30"/>
      <c r="Q365" s="30"/>
      <c r="R365" s="30"/>
      <c r="S365" s="30"/>
      <c r="T365" s="33"/>
      <c r="U365" s="33"/>
      <c r="V365" s="33"/>
    </row>
    <row r="366" spans="1:22" x14ac:dyDescent="0.25">
      <c r="A366" s="32"/>
      <c r="B366" s="31"/>
      <c r="C366" s="31"/>
      <c r="D366" s="31"/>
      <c r="E366" s="31"/>
      <c r="F366" s="31"/>
      <c r="G366" s="31"/>
      <c r="H366" s="88"/>
      <c r="I366" s="88"/>
      <c r="J366" s="88"/>
      <c r="K366" s="30"/>
      <c r="L366" s="30"/>
      <c r="M366" s="30"/>
      <c r="N366" s="30"/>
      <c r="O366" s="30"/>
      <c r="P366" s="30"/>
      <c r="Q366" s="30"/>
      <c r="R366" s="30"/>
      <c r="S366" s="30"/>
      <c r="T366" s="33"/>
      <c r="U366" s="33"/>
      <c r="V366" s="33"/>
    </row>
    <row r="367" spans="1:22" x14ac:dyDescent="0.25">
      <c r="A367" s="32"/>
      <c r="B367" s="31"/>
      <c r="C367" s="31"/>
      <c r="D367" s="31"/>
      <c r="E367" s="31"/>
      <c r="F367" s="31"/>
      <c r="G367" s="31"/>
      <c r="H367" s="88"/>
      <c r="I367" s="88"/>
      <c r="J367" s="88"/>
      <c r="K367" s="30"/>
      <c r="L367" s="30"/>
      <c r="M367" s="30"/>
      <c r="N367" s="30"/>
      <c r="O367" s="30"/>
      <c r="P367" s="30"/>
      <c r="Q367" s="30"/>
      <c r="R367" s="30"/>
      <c r="S367" s="30"/>
      <c r="T367" s="33"/>
      <c r="U367" s="33"/>
      <c r="V367" s="33"/>
    </row>
    <row r="368" spans="1:22" x14ac:dyDescent="0.25">
      <c r="A368" s="32"/>
      <c r="B368" s="31"/>
      <c r="C368" s="31"/>
      <c r="D368" s="31"/>
      <c r="E368" s="31"/>
      <c r="F368" s="31"/>
      <c r="G368" s="31"/>
      <c r="H368" s="88"/>
      <c r="I368" s="88"/>
      <c r="J368" s="88"/>
      <c r="K368" s="30"/>
      <c r="L368" s="30"/>
      <c r="M368" s="30"/>
      <c r="N368" s="30"/>
      <c r="O368" s="30"/>
      <c r="P368" s="30"/>
      <c r="Q368" s="30"/>
      <c r="R368" s="30"/>
      <c r="S368" s="30"/>
      <c r="T368" s="33"/>
      <c r="U368" s="33"/>
      <c r="V368" s="33"/>
    </row>
    <row r="369" spans="1:22" x14ac:dyDescent="0.25">
      <c r="A369" s="32"/>
      <c r="B369" s="31"/>
      <c r="C369" s="31"/>
      <c r="D369" s="31"/>
      <c r="E369" s="31"/>
      <c r="F369" s="31"/>
      <c r="G369" s="31"/>
      <c r="H369" s="88"/>
      <c r="I369" s="88"/>
      <c r="J369" s="88"/>
      <c r="K369" s="30"/>
      <c r="L369" s="30"/>
      <c r="M369" s="30"/>
      <c r="N369" s="30"/>
      <c r="O369" s="30"/>
      <c r="P369" s="30"/>
      <c r="Q369" s="30"/>
      <c r="R369" s="30"/>
      <c r="S369" s="30"/>
      <c r="T369" s="33"/>
      <c r="U369" s="33"/>
      <c r="V369" s="33"/>
    </row>
    <row r="370" spans="1:22" x14ac:dyDescent="0.25">
      <c r="A370" s="32"/>
      <c r="B370" s="31"/>
      <c r="C370" s="31"/>
      <c r="D370" s="31"/>
      <c r="E370" s="31"/>
      <c r="F370" s="31"/>
      <c r="G370" s="31"/>
      <c r="H370" s="88"/>
      <c r="I370" s="88"/>
      <c r="J370" s="88"/>
      <c r="K370" s="30"/>
      <c r="L370" s="30"/>
      <c r="M370" s="30"/>
      <c r="N370" s="30"/>
      <c r="O370" s="30"/>
      <c r="P370" s="30"/>
      <c r="Q370" s="30"/>
      <c r="R370" s="30"/>
      <c r="S370" s="30"/>
      <c r="T370" s="33"/>
      <c r="U370" s="33"/>
      <c r="V370" s="33"/>
    </row>
    <row r="371" spans="1:22" x14ac:dyDescent="0.25">
      <c r="A371" s="32"/>
      <c r="B371" s="31"/>
      <c r="C371" s="31"/>
      <c r="D371" s="31"/>
      <c r="E371" s="31"/>
      <c r="F371" s="31"/>
      <c r="G371" s="31"/>
      <c r="H371" s="88"/>
      <c r="I371" s="88"/>
      <c r="J371" s="88"/>
      <c r="K371" s="30"/>
      <c r="L371" s="30"/>
      <c r="M371" s="30"/>
      <c r="N371" s="30"/>
      <c r="O371" s="30"/>
      <c r="P371" s="30"/>
      <c r="Q371" s="30"/>
      <c r="R371" s="30"/>
      <c r="S371" s="30"/>
      <c r="T371" s="33"/>
      <c r="U371" s="33"/>
      <c r="V371" s="33"/>
    </row>
    <row r="372" spans="1:22" x14ac:dyDescent="0.25">
      <c r="A372" s="32"/>
      <c r="B372" s="31"/>
      <c r="C372" s="31"/>
      <c r="D372" s="31"/>
      <c r="E372" s="31"/>
      <c r="F372" s="31"/>
      <c r="G372" s="31"/>
      <c r="H372" s="88"/>
      <c r="I372" s="88"/>
      <c r="J372" s="88"/>
      <c r="K372" s="30"/>
      <c r="L372" s="30"/>
      <c r="M372" s="30"/>
      <c r="N372" s="30"/>
      <c r="O372" s="30"/>
      <c r="P372" s="30"/>
      <c r="Q372" s="30"/>
      <c r="R372" s="30"/>
      <c r="S372" s="30"/>
      <c r="T372" s="33"/>
      <c r="U372" s="33"/>
      <c r="V372" s="33"/>
    </row>
    <row r="373" spans="1:22" x14ac:dyDescent="0.25">
      <c r="A373" s="32"/>
      <c r="B373" s="31"/>
      <c r="C373" s="31"/>
      <c r="D373" s="31"/>
      <c r="E373" s="31"/>
      <c r="F373" s="31"/>
      <c r="G373" s="31"/>
      <c r="H373" s="88"/>
      <c r="I373" s="88"/>
      <c r="J373" s="88"/>
      <c r="K373" s="30"/>
      <c r="L373" s="30"/>
      <c r="M373" s="30"/>
      <c r="N373" s="30"/>
      <c r="O373" s="30"/>
      <c r="P373" s="30"/>
      <c r="Q373" s="30"/>
      <c r="R373" s="30"/>
      <c r="S373" s="30"/>
      <c r="T373" s="33"/>
      <c r="U373" s="33"/>
      <c r="V373" s="33"/>
    </row>
    <row r="374" spans="1:22" x14ac:dyDescent="0.25">
      <c r="A374" s="32"/>
      <c r="B374" s="31"/>
      <c r="C374" s="31"/>
      <c r="D374" s="31"/>
      <c r="E374" s="31"/>
      <c r="F374" s="31"/>
      <c r="G374" s="31"/>
      <c r="H374" s="88"/>
      <c r="I374" s="88"/>
      <c r="J374" s="88"/>
      <c r="K374" s="30"/>
      <c r="L374" s="30"/>
      <c r="M374" s="30"/>
      <c r="N374" s="30"/>
      <c r="O374" s="30"/>
      <c r="P374" s="30"/>
      <c r="Q374" s="30"/>
      <c r="R374" s="30"/>
      <c r="S374" s="30"/>
      <c r="T374" s="33"/>
      <c r="U374" s="33"/>
      <c r="V374" s="33"/>
    </row>
    <row r="375" spans="1:22" x14ac:dyDescent="0.25">
      <c r="A375" s="32"/>
      <c r="B375" s="31"/>
      <c r="C375" s="31"/>
      <c r="D375" s="31"/>
      <c r="E375" s="31"/>
      <c r="F375" s="31"/>
      <c r="G375" s="31"/>
      <c r="H375" s="88"/>
      <c r="I375" s="88"/>
      <c r="J375" s="88"/>
      <c r="K375" s="30"/>
      <c r="L375" s="30"/>
      <c r="M375" s="30"/>
      <c r="N375" s="30"/>
      <c r="O375" s="30"/>
      <c r="P375" s="30"/>
      <c r="Q375" s="30"/>
      <c r="R375" s="30"/>
      <c r="S375" s="30"/>
      <c r="T375" s="33"/>
      <c r="U375" s="33"/>
      <c r="V375" s="33"/>
    </row>
    <row r="376" spans="1:22" x14ac:dyDescent="0.25">
      <c r="A376" s="32"/>
      <c r="B376" s="31"/>
      <c r="C376" s="31"/>
      <c r="D376" s="31"/>
      <c r="E376" s="31"/>
      <c r="F376" s="31"/>
      <c r="G376" s="31"/>
      <c r="H376" s="88"/>
      <c r="I376" s="88"/>
      <c r="J376" s="88"/>
      <c r="K376" s="30"/>
      <c r="L376" s="30"/>
      <c r="M376" s="30"/>
      <c r="N376" s="30"/>
      <c r="O376" s="30"/>
      <c r="P376" s="30"/>
      <c r="Q376" s="30"/>
      <c r="R376" s="30"/>
      <c r="S376" s="30"/>
      <c r="T376" s="33"/>
      <c r="U376" s="33"/>
      <c r="V376" s="33"/>
    </row>
    <row r="377" spans="1:22" x14ac:dyDescent="0.25">
      <c r="A377" s="32"/>
      <c r="B377" s="31"/>
      <c r="C377" s="31"/>
      <c r="D377" s="31"/>
      <c r="E377" s="31"/>
      <c r="F377" s="31"/>
      <c r="G377" s="31"/>
      <c r="H377" s="88"/>
      <c r="I377" s="88"/>
      <c r="J377" s="88"/>
      <c r="K377" s="30"/>
      <c r="L377" s="30"/>
      <c r="M377" s="30"/>
      <c r="N377" s="30"/>
      <c r="O377" s="30"/>
      <c r="P377" s="30"/>
      <c r="Q377" s="30"/>
      <c r="R377" s="30"/>
      <c r="S377" s="30"/>
      <c r="T377" s="33"/>
      <c r="U377" s="33"/>
      <c r="V377" s="33"/>
    </row>
    <row r="378" spans="1:22" x14ac:dyDescent="0.25">
      <c r="A378" s="32"/>
      <c r="B378" s="31"/>
      <c r="C378" s="31"/>
      <c r="D378" s="31"/>
      <c r="E378" s="31"/>
      <c r="F378" s="31"/>
      <c r="G378" s="31"/>
      <c r="H378" s="88"/>
      <c r="I378" s="88"/>
      <c r="J378" s="88"/>
      <c r="K378" s="30"/>
      <c r="L378" s="30"/>
      <c r="M378" s="30"/>
      <c r="N378" s="30"/>
      <c r="O378" s="30"/>
      <c r="P378" s="30"/>
      <c r="Q378" s="30"/>
      <c r="R378" s="30"/>
      <c r="S378" s="30"/>
      <c r="T378" s="33"/>
      <c r="U378" s="33"/>
      <c r="V378" s="33"/>
    </row>
    <row r="379" spans="1:22" x14ac:dyDescent="0.25">
      <c r="A379" s="32"/>
      <c r="B379" s="31"/>
      <c r="C379" s="31"/>
      <c r="D379" s="31"/>
      <c r="E379" s="31"/>
      <c r="F379" s="31"/>
      <c r="G379" s="31"/>
      <c r="H379" s="88"/>
      <c r="I379" s="88"/>
      <c r="J379" s="88"/>
      <c r="K379" s="30"/>
      <c r="L379" s="30"/>
      <c r="M379" s="30"/>
      <c r="N379" s="30"/>
      <c r="O379" s="30"/>
      <c r="P379" s="30"/>
      <c r="Q379" s="30"/>
      <c r="R379" s="30"/>
      <c r="S379" s="30"/>
      <c r="T379" s="33"/>
      <c r="U379" s="33"/>
      <c r="V379" s="33"/>
    </row>
    <row r="380" spans="1:22" x14ac:dyDescent="0.25">
      <c r="A380" s="32"/>
      <c r="B380" s="31"/>
      <c r="C380" s="31"/>
      <c r="D380" s="31"/>
      <c r="E380" s="31"/>
      <c r="F380" s="31"/>
      <c r="G380" s="31"/>
      <c r="H380" s="88"/>
      <c r="I380" s="88"/>
      <c r="J380" s="88"/>
      <c r="T380" s="33"/>
      <c r="U380" s="33"/>
      <c r="V380" s="33"/>
    </row>
    <row r="381" spans="1:22" x14ac:dyDescent="0.25">
      <c r="A381" s="32"/>
      <c r="B381" s="31"/>
      <c r="C381" s="31"/>
      <c r="D381" s="31"/>
      <c r="E381" s="31"/>
      <c r="F381" s="31"/>
      <c r="G381" s="31"/>
      <c r="H381" s="88"/>
      <c r="I381" s="88"/>
      <c r="J381" s="88"/>
      <c r="T381" s="33"/>
      <c r="U381" s="33"/>
      <c r="V381" s="33"/>
    </row>
    <row r="382" spans="1:22" x14ac:dyDescent="0.25">
      <c r="A382" s="32"/>
      <c r="B382" s="31"/>
      <c r="C382" s="31"/>
      <c r="D382" s="31"/>
      <c r="E382" s="31"/>
      <c r="F382" s="31"/>
      <c r="G382" s="31"/>
      <c r="H382" s="88"/>
      <c r="I382" s="88"/>
      <c r="J382" s="88"/>
      <c r="T382" s="33"/>
      <c r="U382" s="33"/>
      <c r="V382" s="33"/>
    </row>
    <row r="383" spans="1:22" x14ac:dyDescent="0.25">
      <c r="A383" s="32"/>
      <c r="B383" s="31"/>
      <c r="C383" s="31"/>
      <c r="D383" s="31"/>
      <c r="E383" s="31"/>
      <c r="F383" s="31"/>
      <c r="G383" s="31"/>
      <c r="H383" s="88"/>
      <c r="I383" s="88"/>
      <c r="J383" s="88"/>
      <c r="T383" s="33"/>
      <c r="U383" s="33"/>
      <c r="V383" s="33"/>
    </row>
    <row r="384" spans="1:22" x14ac:dyDescent="0.25">
      <c r="A384" s="32"/>
      <c r="B384" s="31"/>
      <c r="C384" s="31"/>
      <c r="D384" s="31"/>
      <c r="E384" s="31"/>
      <c r="F384" s="31"/>
      <c r="G384" s="31"/>
      <c r="H384" s="88"/>
      <c r="I384" s="88"/>
      <c r="J384" s="88"/>
      <c r="T384" s="33"/>
      <c r="U384" s="33"/>
      <c r="V384" s="33"/>
    </row>
    <row r="385" spans="1:22" x14ac:dyDescent="0.25">
      <c r="A385" s="32"/>
      <c r="B385" s="31"/>
      <c r="C385" s="31"/>
      <c r="D385" s="31"/>
      <c r="E385" s="31"/>
      <c r="F385" s="31"/>
      <c r="G385" s="31"/>
      <c r="H385" s="88"/>
      <c r="I385" s="88"/>
      <c r="J385" s="88"/>
      <c r="T385" s="33"/>
      <c r="U385" s="33"/>
      <c r="V385" s="33"/>
    </row>
    <row r="386" spans="1:22" x14ac:dyDescent="0.25">
      <c r="A386" s="32"/>
      <c r="B386" s="31"/>
      <c r="C386" s="31"/>
      <c r="D386" s="31"/>
      <c r="E386" s="31"/>
      <c r="F386" s="31"/>
      <c r="G386" s="31"/>
      <c r="H386" s="88"/>
      <c r="I386" s="88"/>
      <c r="J386" s="88"/>
      <c r="T386" s="33"/>
      <c r="U386" s="33"/>
      <c r="V386" s="33"/>
    </row>
    <row r="387" spans="1:22" x14ac:dyDescent="0.25">
      <c r="A387" s="32"/>
      <c r="B387" s="31"/>
      <c r="C387" s="31"/>
      <c r="D387" s="31"/>
      <c r="E387" s="31"/>
      <c r="F387" s="31"/>
      <c r="G387" s="31"/>
      <c r="H387" s="88"/>
      <c r="I387" s="88"/>
      <c r="J387" s="88"/>
      <c r="T387" s="33"/>
      <c r="U387" s="33"/>
      <c r="V387" s="33"/>
    </row>
    <row r="388" spans="1:22" x14ac:dyDescent="0.25">
      <c r="A388" s="32"/>
      <c r="B388" s="31"/>
      <c r="C388" s="31"/>
      <c r="D388" s="31"/>
      <c r="E388" s="31"/>
      <c r="F388" s="31"/>
      <c r="G388" s="31"/>
      <c r="H388" s="88"/>
      <c r="I388" s="88"/>
      <c r="J388" s="88"/>
      <c r="T388" s="33"/>
      <c r="U388" s="33"/>
      <c r="V388" s="33"/>
    </row>
    <row r="389" spans="1:22" x14ac:dyDescent="0.25">
      <c r="A389" s="32"/>
      <c r="B389" s="31"/>
      <c r="C389" s="31"/>
      <c r="D389" s="31"/>
      <c r="E389" s="31"/>
      <c r="F389" s="31"/>
      <c r="G389" s="31"/>
      <c r="H389" s="88"/>
      <c r="I389" s="88"/>
      <c r="J389" s="88"/>
      <c r="T389" s="33"/>
      <c r="U389" s="33"/>
      <c r="V389" s="33"/>
    </row>
    <row r="390" spans="1:22" x14ac:dyDescent="0.25">
      <c r="A390" s="32"/>
      <c r="B390" s="31"/>
      <c r="C390" s="31"/>
      <c r="D390" s="31"/>
      <c r="E390" s="31"/>
      <c r="F390" s="31"/>
      <c r="G390" s="31"/>
      <c r="H390" s="88"/>
      <c r="I390" s="88"/>
      <c r="J390" s="88"/>
      <c r="T390" s="33"/>
      <c r="U390" s="33"/>
      <c r="V390" s="33"/>
    </row>
    <row r="391" spans="1:22" x14ac:dyDescent="0.25">
      <c r="A391" s="32"/>
      <c r="B391" s="31"/>
      <c r="C391" s="31"/>
      <c r="D391" s="31"/>
      <c r="E391" s="31"/>
      <c r="F391" s="31"/>
      <c r="G391" s="31"/>
      <c r="H391" s="88"/>
      <c r="I391" s="88"/>
      <c r="J391" s="88"/>
      <c r="T391" s="33"/>
      <c r="U391" s="33"/>
      <c r="V391" s="33"/>
    </row>
    <row r="392" spans="1:22" x14ac:dyDescent="0.25">
      <c r="A392" s="32"/>
      <c r="B392" s="31"/>
      <c r="C392" s="31"/>
      <c r="D392" s="31"/>
      <c r="E392" s="31"/>
      <c r="F392" s="31"/>
      <c r="G392" s="31"/>
      <c r="H392" s="88"/>
      <c r="I392" s="88"/>
      <c r="J392" s="88"/>
      <c r="T392" s="33"/>
      <c r="U392" s="33"/>
      <c r="V392" s="33"/>
    </row>
    <row r="393" spans="1:22" x14ac:dyDescent="0.25">
      <c r="A393" s="32"/>
      <c r="B393" s="31"/>
      <c r="C393" s="31"/>
      <c r="D393" s="31"/>
      <c r="E393" s="31"/>
      <c r="F393" s="31"/>
      <c r="G393" s="31"/>
      <c r="H393" s="88"/>
      <c r="I393" s="88"/>
      <c r="J393" s="88"/>
      <c r="T393" s="33"/>
      <c r="U393" s="33"/>
      <c r="V393" s="33"/>
    </row>
    <row r="394" spans="1:22" x14ac:dyDescent="0.25">
      <c r="A394" s="32"/>
      <c r="B394" s="31"/>
      <c r="C394" s="31"/>
      <c r="D394" s="31"/>
      <c r="E394" s="31"/>
      <c r="F394" s="31"/>
      <c r="G394" s="31"/>
      <c r="H394" s="88"/>
      <c r="I394" s="88"/>
      <c r="J394" s="88"/>
      <c r="T394" s="33"/>
      <c r="U394" s="33"/>
      <c r="V394" s="33"/>
    </row>
    <row r="395" spans="1:22" x14ac:dyDescent="0.25">
      <c r="A395" s="32"/>
      <c r="B395" s="31"/>
      <c r="C395" s="31"/>
      <c r="D395" s="31"/>
      <c r="E395" s="31"/>
      <c r="F395" s="31"/>
      <c r="G395" s="31"/>
      <c r="H395" s="88"/>
      <c r="I395" s="88"/>
      <c r="J395" s="88"/>
      <c r="T395" s="33"/>
      <c r="U395" s="33"/>
      <c r="V395" s="33"/>
    </row>
    <row r="396" spans="1:22" x14ac:dyDescent="0.25">
      <c r="A396" s="32"/>
      <c r="B396" s="31"/>
      <c r="C396" s="31"/>
      <c r="D396" s="31"/>
      <c r="E396" s="31"/>
      <c r="F396" s="31"/>
      <c r="G396" s="31"/>
      <c r="H396" s="88"/>
      <c r="I396" s="88"/>
      <c r="J396" s="88"/>
      <c r="T396" s="33"/>
      <c r="U396" s="33"/>
      <c r="V396" s="33"/>
    </row>
    <row r="397" spans="1:22" x14ac:dyDescent="0.25">
      <c r="A397" s="32"/>
      <c r="B397" s="31"/>
      <c r="C397" s="31"/>
      <c r="D397" s="31"/>
      <c r="E397" s="31"/>
      <c r="F397" s="31"/>
      <c r="G397" s="31"/>
      <c r="H397" s="88"/>
      <c r="I397" s="88"/>
      <c r="J397" s="88"/>
      <c r="T397" s="33"/>
      <c r="U397" s="33"/>
      <c r="V397" s="33"/>
    </row>
    <row r="398" spans="1:22" x14ac:dyDescent="0.25">
      <c r="A398" s="32"/>
      <c r="B398" s="31"/>
      <c r="C398" s="31"/>
      <c r="D398" s="31"/>
      <c r="E398" s="31"/>
      <c r="F398" s="31"/>
      <c r="G398" s="31"/>
      <c r="H398" s="88"/>
      <c r="I398" s="88"/>
      <c r="J398" s="88"/>
      <c r="T398" s="33"/>
      <c r="U398" s="33"/>
      <c r="V398" s="33"/>
    </row>
    <row r="399" spans="1:22" x14ac:dyDescent="0.25">
      <c r="A399" s="32"/>
      <c r="B399" s="31"/>
      <c r="C399" s="31"/>
      <c r="D399" s="31"/>
      <c r="E399" s="31"/>
      <c r="F399" s="31"/>
      <c r="G399" s="31"/>
      <c r="H399" s="88"/>
      <c r="I399" s="88"/>
      <c r="J399" s="88"/>
      <c r="T399" s="33"/>
      <c r="U399" s="33"/>
      <c r="V399" s="33"/>
    </row>
    <row r="400" spans="1:22" x14ac:dyDescent="0.25">
      <c r="A400" s="32"/>
      <c r="B400" s="31"/>
      <c r="C400" s="31"/>
      <c r="D400" s="31"/>
      <c r="E400" s="31"/>
      <c r="F400" s="31"/>
      <c r="G400" s="31"/>
      <c r="H400" s="88"/>
      <c r="I400" s="88"/>
      <c r="J400" s="88"/>
      <c r="T400" s="33"/>
      <c r="U400" s="33"/>
      <c r="V400" s="33"/>
    </row>
    <row r="401" spans="1:22" x14ac:dyDescent="0.25">
      <c r="A401" s="32"/>
      <c r="B401" s="31"/>
      <c r="C401" s="31"/>
      <c r="D401" s="31"/>
      <c r="E401" s="31"/>
      <c r="F401" s="31"/>
      <c r="G401" s="31"/>
      <c r="H401" s="88"/>
      <c r="I401" s="88"/>
      <c r="J401" s="88"/>
      <c r="T401" s="33"/>
      <c r="U401" s="33"/>
      <c r="V401" s="33"/>
    </row>
    <row r="402" spans="1:22" x14ac:dyDescent="0.25">
      <c r="A402" s="32"/>
      <c r="B402" s="31"/>
      <c r="C402" s="31"/>
      <c r="D402" s="31"/>
      <c r="E402" s="31"/>
      <c r="F402" s="31"/>
      <c r="G402" s="31"/>
      <c r="H402" s="88"/>
      <c r="I402" s="88"/>
      <c r="J402" s="88"/>
      <c r="T402" s="33"/>
      <c r="U402" s="33"/>
      <c r="V402" s="33"/>
    </row>
    <row r="403" spans="1:22" x14ac:dyDescent="0.25">
      <c r="A403" s="32"/>
      <c r="B403" s="31"/>
      <c r="C403" s="31"/>
      <c r="D403" s="31"/>
      <c r="E403" s="31"/>
      <c r="F403" s="31"/>
      <c r="G403" s="31"/>
      <c r="H403" s="88"/>
      <c r="I403" s="88"/>
      <c r="J403" s="88"/>
      <c r="T403" s="33"/>
      <c r="U403" s="33"/>
      <c r="V403" s="33"/>
    </row>
    <row r="404" spans="1:22" x14ac:dyDescent="0.25">
      <c r="A404" s="32"/>
      <c r="B404" s="31"/>
      <c r="C404" s="31"/>
      <c r="D404" s="31"/>
      <c r="E404" s="31"/>
      <c r="F404" s="31"/>
      <c r="G404" s="31"/>
      <c r="H404" s="88"/>
      <c r="I404" s="88"/>
      <c r="J404" s="88"/>
      <c r="T404" s="33"/>
      <c r="U404" s="33"/>
      <c r="V404" s="33"/>
    </row>
    <row r="405" spans="1:22" x14ac:dyDescent="0.25">
      <c r="A405" s="32"/>
      <c r="B405" s="31"/>
      <c r="C405" s="31"/>
      <c r="D405" s="31"/>
      <c r="E405" s="31"/>
      <c r="F405" s="31"/>
      <c r="G405" s="31"/>
      <c r="H405" s="88"/>
      <c r="I405" s="88"/>
      <c r="J405" s="88"/>
      <c r="T405" s="33"/>
      <c r="U405" s="33"/>
      <c r="V405" s="33"/>
    </row>
    <row r="406" spans="1:22" x14ac:dyDescent="0.25">
      <c r="A406" s="32"/>
      <c r="B406" s="31"/>
      <c r="C406" s="31"/>
      <c r="D406" s="31"/>
      <c r="E406" s="31"/>
      <c r="F406" s="31"/>
      <c r="G406" s="31"/>
      <c r="H406" s="88"/>
      <c r="I406" s="88"/>
      <c r="J406" s="88"/>
      <c r="T406" s="33"/>
      <c r="U406" s="33"/>
      <c r="V406" s="33"/>
    </row>
    <row r="407" spans="1:22" x14ac:dyDescent="0.25">
      <c r="A407" s="32"/>
      <c r="B407" s="31"/>
      <c r="C407" s="31"/>
      <c r="D407" s="31"/>
      <c r="E407" s="31"/>
      <c r="F407" s="31"/>
      <c r="G407" s="31"/>
      <c r="H407" s="88"/>
      <c r="I407" s="88"/>
      <c r="J407" s="88"/>
      <c r="T407" s="33"/>
      <c r="U407" s="33"/>
      <c r="V407" s="33"/>
    </row>
    <row r="408" spans="1:22" x14ac:dyDescent="0.25">
      <c r="A408" s="32"/>
      <c r="B408" s="31"/>
      <c r="C408" s="31"/>
      <c r="D408" s="31"/>
      <c r="E408" s="31"/>
      <c r="F408" s="31"/>
      <c r="G408" s="31"/>
      <c r="H408" s="88"/>
      <c r="I408" s="88"/>
      <c r="J408" s="88"/>
      <c r="T408" s="33"/>
      <c r="U408" s="33"/>
      <c r="V408" s="33"/>
    </row>
    <row r="409" spans="1:22" x14ac:dyDescent="0.25">
      <c r="A409" s="32"/>
      <c r="B409" s="31"/>
      <c r="C409" s="31"/>
      <c r="D409" s="31"/>
      <c r="E409" s="31"/>
      <c r="F409" s="31"/>
      <c r="G409" s="31"/>
      <c r="H409" s="88"/>
      <c r="I409" s="88"/>
      <c r="J409" s="88"/>
      <c r="T409" s="33"/>
      <c r="U409" s="33"/>
      <c r="V409" s="33"/>
    </row>
    <row r="410" spans="1:22" x14ac:dyDescent="0.25">
      <c r="A410" s="32"/>
      <c r="B410" s="31"/>
      <c r="C410" s="31"/>
      <c r="D410" s="31"/>
      <c r="E410" s="31"/>
      <c r="F410" s="31"/>
      <c r="G410" s="31"/>
      <c r="H410" s="88"/>
      <c r="I410" s="88"/>
      <c r="J410" s="88"/>
      <c r="T410" s="33"/>
      <c r="U410" s="33"/>
      <c r="V410" s="33"/>
    </row>
    <row r="411" spans="1:22" x14ac:dyDescent="0.25">
      <c r="A411" s="32"/>
      <c r="B411" s="31"/>
      <c r="C411" s="31"/>
      <c r="D411" s="31"/>
      <c r="E411" s="31"/>
      <c r="F411" s="31"/>
      <c r="G411" s="31"/>
      <c r="H411" s="88"/>
      <c r="I411" s="88"/>
      <c r="J411" s="88"/>
      <c r="T411" s="33"/>
      <c r="U411" s="33"/>
      <c r="V411" s="33"/>
    </row>
    <row r="412" spans="1:22" x14ac:dyDescent="0.25">
      <c r="A412" s="32"/>
      <c r="B412" s="31"/>
      <c r="C412" s="31"/>
      <c r="D412" s="31"/>
      <c r="E412" s="31"/>
      <c r="F412" s="31"/>
      <c r="G412" s="31"/>
      <c r="H412" s="88"/>
      <c r="I412" s="88"/>
      <c r="J412" s="88"/>
      <c r="T412" s="33"/>
      <c r="U412" s="33"/>
      <c r="V412" s="33"/>
    </row>
    <row r="413" spans="1:22" x14ac:dyDescent="0.25">
      <c r="A413" s="32"/>
      <c r="B413" s="31"/>
      <c r="C413" s="31"/>
      <c r="D413" s="31"/>
      <c r="E413" s="31"/>
      <c r="F413" s="31"/>
      <c r="G413" s="31"/>
      <c r="H413" s="88"/>
      <c r="I413" s="88"/>
      <c r="J413" s="88"/>
      <c r="T413" s="33"/>
      <c r="U413" s="33"/>
      <c r="V413" s="33"/>
    </row>
    <row r="414" spans="1:22" x14ac:dyDescent="0.25">
      <c r="A414" s="32"/>
      <c r="B414" s="31"/>
      <c r="C414" s="31"/>
      <c r="D414" s="31"/>
      <c r="E414" s="31"/>
      <c r="F414" s="31"/>
      <c r="G414" s="31"/>
      <c r="H414" s="88"/>
      <c r="I414" s="88"/>
      <c r="J414" s="88"/>
      <c r="T414" s="33"/>
      <c r="U414" s="33"/>
      <c r="V414" s="33"/>
    </row>
    <row r="415" spans="1:22" x14ac:dyDescent="0.25">
      <c r="A415" s="32"/>
      <c r="B415" s="31"/>
      <c r="C415" s="31"/>
      <c r="D415" s="31"/>
      <c r="E415" s="31"/>
      <c r="F415" s="31"/>
      <c r="G415" s="31"/>
      <c r="H415" s="88"/>
      <c r="I415" s="88"/>
      <c r="J415" s="88"/>
      <c r="T415" s="33"/>
      <c r="U415" s="33"/>
      <c r="V415" s="33"/>
    </row>
    <row r="416" spans="1:22" x14ac:dyDescent="0.25">
      <c r="A416" s="32"/>
      <c r="B416" s="31"/>
      <c r="C416" s="31"/>
      <c r="D416" s="31"/>
      <c r="E416" s="31"/>
      <c r="F416" s="31"/>
      <c r="G416" s="31"/>
      <c r="H416" s="88"/>
      <c r="I416" s="88"/>
      <c r="J416" s="88"/>
      <c r="T416" s="33"/>
      <c r="U416" s="33"/>
      <c r="V416" s="33"/>
    </row>
    <row r="417" spans="1:22" x14ac:dyDescent="0.25">
      <c r="A417" s="32"/>
      <c r="B417" s="31"/>
      <c r="C417" s="31"/>
      <c r="D417" s="31"/>
      <c r="E417" s="31"/>
      <c r="F417" s="31"/>
      <c r="G417" s="31"/>
      <c r="H417" s="88"/>
      <c r="I417" s="88"/>
      <c r="J417" s="88"/>
      <c r="T417" s="33"/>
      <c r="U417" s="33"/>
      <c r="V417" s="33"/>
    </row>
    <row r="418" spans="1:22" x14ac:dyDescent="0.25">
      <c r="A418" s="32"/>
      <c r="B418" s="31"/>
      <c r="C418" s="31"/>
      <c r="D418" s="31"/>
      <c r="E418" s="31"/>
      <c r="F418" s="31"/>
      <c r="G418" s="31"/>
      <c r="H418" s="88"/>
      <c r="I418" s="88"/>
      <c r="J418" s="88"/>
      <c r="T418" s="33"/>
      <c r="U418" s="33"/>
      <c r="V418" s="33"/>
    </row>
    <row r="419" spans="1:22" x14ac:dyDescent="0.25">
      <c r="A419" s="32"/>
      <c r="B419" s="31"/>
      <c r="C419" s="31"/>
      <c r="D419" s="31"/>
      <c r="E419" s="31"/>
      <c r="F419" s="31"/>
      <c r="G419" s="31"/>
      <c r="H419" s="88"/>
      <c r="I419" s="88"/>
      <c r="J419" s="88"/>
      <c r="T419" s="33"/>
      <c r="U419" s="33"/>
      <c r="V419" s="33"/>
    </row>
    <row r="420" spans="1:22" x14ac:dyDescent="0.25">
      <c r="A420" s="32"/>
      <c r="B420" s="31"/>
      <c r="C420" s="31"/>
      <c r="D420" s="31"/>
      <c r="E420" s="31"/>
      <c r="F420" s="31"/>
      <c r="G420" s="31"/>
      <c r="H420" s="88"/>
      <c r="I420" s="88"/>
      <c r="J420" s="88"/>
      <c r="T420" s="33"/>
      <c r="U420" s="33"/>
      <c r="V420" s="33"/>
    </row>
    <row r="421" spans="1:22" x14ac:dyDescent="0.25">
      <c r="A421" s="32"/>
      <c r="B421" s="31"/>
      <c r="C421" s="31"/>
      <c r="D421" s="31"/>
      <c r="E421" s="31"/>
      <c r="F421" s="31"/>
      <c r="G421" s="31"/>
      <c r="H421" s="88"/>
      <c r="I421" s="88"/>
      <c r="J421" s="88"/>
      <c r="T421" s="33"/>
      <c r="U421" s="33"/>
      <c r="V421" s="33"/>
    </row>
    <row r="422" spans="1:22" x14ac:dyDescent="0.25">
      <c r="A422" s="32"/>
      <c r="B422" s="31"/>
      <c r="C422" s="31"/>
      <c r="D422" s="31"/>
      <c r="E422" s="31"/>
      <c r="F422" s="31"/>
      <c r="G422" s="31"/>
      <c r="H422" s="88"/>
      <c r="I422" s="88"/>
      <c r="J422" s="88"/>
      <c r="T422" s="33"/>
      <c r="U422" s="33"/>
      <c r="V422" s="33"/>
    </row>
    <row r="423" spans="1:22" x14ac:dyDescent="0.25">
      <c r="A423" s="32"/>
      <c r="B423" s="31"/>
      <c r="C423" s="31"/>
      <c r="D423" s="31"/>
      <c r="E423" s="31"/>
      <c r="F423" s="31"/>
      <c r="G423" s="31"/>
      <c r="H423" s="88"/>
      <c r="I423" s="88"/>
      <c r="J423" s="88"/>
      <c r="T423" s="33"/>
      <c r="U423" s="33"/>
      <c r="V423" s="33"/>
    </row>
    <row r="424" spans="1:22" x14ac:dyDescent="0.25">
      <c r="A424" s="32"/>
      <c r="B424" s="31"/>
      <c r="C424" s="31"/>
      <c r="D424" s="31"/>
      <c r="E424" s="31"/>
      <c r="F424" s="31"/>
      <c r="G424" s="31"/>
      <c r="H424" s="88"/>
      <c r="I424" s="88"/>
      <c r="J424" s="88"/>
      <c r="T424" s="33"/>
      <c r="U424" s="33"/>
      <c r="V424" s="33"/>
    </row>
    <row r="425" spans="1:22" x14ac:dyDescent="0.25">
      <c r="A425" s="32"/>
      <c r="B425" s="31"/>
      <c r="C425" s="31"/>
      <c r="D425" s="31"/>
      <c r="E425" s="31"/>
      <c r="F425" s="31"/>
      <c r="G425" s="31"/>
      <c r="H425" s="88"/>
      <c r="I425" s="88"/>
      <c r="J425" s="88"/>
      <c r="T425" s="33"/>
      <c r="U425" s="33"/>
      <c r="V425" s="33"/>
    </row>
    <row r="426" spans="1:22" x14ac:dyDescent="0.25">
      <c r="A426" s="32"/>
      <c r="B426" s="31"/>
      <c r="C426" s="31"/>
      <c r="D426" s="31"/>
      <c r="E426" s="31"/>
      <c r="F426" s="31"/>
      <c r="G426" s="31"/>
      <c r="H426" s="88"/>
      <c r="I426" s="88"/>
      <c r="J426" s="88"/>
      <c r="T426" s="33"/>
      <c r="U426" s="33"/>
      <c r="V426" s="33"/>
    </row>
    <row r="427" spans="1:22" x14ac:dyDescent="0.25">
      <c r="A427" s="32"/>
      <c r="B427" s="31"/>
      <c r="C427" s="31"/>
      <c r="D427" s="31"/>
      <c r="E427" s="31"/>
      <c r="F427" s="31"/>
      <c r="G427" s="31"/>
      <c r="H427" s="88"/>
      <c r="I427" s="88"/>
      <c r="J427" s="88"/>
      <c r="T427" s="33"/>
      <c r="U427" s="33"/>
      <c r="V427" s="33"/>
    </row>
    <row r="428" spans="1:22" x14ac:dyDescent="0.25">
      <c r="A428" s="32"/>
      <c r="B428" s="31"/>
      <c r="C428" s="31"/>
      <c r="D428" s="31"/>
      <c r="E428" s="31"/>
      <c r="F428" s="31"/>
      <c r="G428" s="31"/>
      <c r="H428" s="88"/>
      <c r="I428" s="88"/>
      <c r="J428" s="88"/>
      <c r="T428" s="33"/>
      <c r="U428" s="33"/>
      <c r="V428" s="33"/>
    </row>
    <row r="429" spans="1:22" x14ac:dyDescent="0.25">
      <c r="A429" s="32"/>
      <c r="B429" s="31"/>
      <c r="C429" s="31"/>
      <c r="D429" s="31"/>
      <c r="E429" s="31"/>
      <c r="F429" s="31"/>
      <c r="G429" s="31"/>
      <c r="H429" s="88"/>
      <c r="I429" s="88"/>
      <c r="J429" s="88"/>
      <c r="T429" s="33"/>
      <c r="U429" s="33"/>
      <c r="V429" s="33"/>
    </row>
    <row r="430" spans="1:22" x14ac:dyDescent="0.25">
      <c r="A430" s="32"/>
      <c r="B430" s="31"/>
      <c r="C430" s="31"/>
      <c r="D430" s="31"/>
      <c r="E430" s="31"/>
      <c r="F430" s="31"/>
      <c r="G430" s="31"/>
      <c r="H430" s="88"/>
      <c r="I430" s="88"/>
      <c r="J430" s="88"/>
      <c r="T430" s="33"/>
      <c r="U430" s="33"/>
      <c r="V430" s="33"/>
    </row>
    <row r="431" spans="1:22" x14ac:dyDescent="0.25">
      <c r="A431" s="32"/>
      <c r="B431" s="31"/>
      <c r="C431" s="31"/>
      <c r="D431" s="31"/>
      <c r="E431" s="31"/>
      <c r="F431" s="31"/>
      <c r="G431" s="31"/>
      <c r="H431" s="88"/>
      <c r="I431" s="88"/>
      <c r="J431" s="88"/>
      <c r="T431" s="33"/>
      <c r="U431" s="33"/>
      <c r="V431" s="33"/>
    </row>
    <row r="432" spans="1:22" x14ac:dyDescent="0.25">
      <c r="A432" s="32"/>
      <c r="B432" s="31"/>
      <c r="C432" s="31"/>
      <c r="D432" s="31"/>
      <c r="E432" s="31"/>
      <c r="F432" s="31"/>
      <c r="G432" s="31"/>
      <c r="H432" s="88"/>
      <c r="I432" s="88"/>
      <c r="J432" s="88"/>
      <c r="T432" s="33"/>
      <c r="U432" s="33"/>
      <c r="V432" s="33"/>
    </row>
    <row r="433" spans="1:22" x14ac:dyDescent="0.25">
      <c r="A433" s="32"/>
      <c r="B433" s="31"/>
      <c r="C433" s="31"/>
      <c r="D433" s="31"/>
      <c r="E433" s="31"/>
      <c r="F433" s="31"/>
      <c r="G433" s="31"/>
      <c r="H433" s="88"/>
      <c r="I433" s="88"/>
      <c r="J433" s="88"/>
      <c r="T433" s="33"/>
      <c r="U433" s="33"/>
      <c r="V433" s="33"/>
    </row>
    <row r="434" spans="1:22" x14ac:dyDescent="0.25">
      <c r="A434" s="32"/>
      <c r="B434" s="31"/>
      <c r="C434" s="31"/>
      <c r="D434" s="31"/>
      <c r="E434" s="31"/>
      <c r="F434" s="31"/>
      <c r="G434" s="31"/>
      <c r="H434" s="88"/>
      <c r="I434" s="88"/>
      <c r="J434" s="88"/>
      <c r="T434" s="33"/>
      <c r="U434" s="33"/>
      <c r="V434" s="33"/>
    </row>
    <row r="435" spans="1:22" x14ac:dyDescent="0.25">
      <c r="A435" s="32"/>
      <c r="B435" s="31"/>
      <c r="C435" s="31"/>
      <c r="D435" s="31"/>
      <c r="E435" s="31"/>
      <c r="F435" s="31"/>
      <c r="G435" s="31"/>
      <c r="H435" s="88"/>
      <c r="I435" s="88"/>
      <c r="J435" s="88"/>
      <c r="T435" s="33"/>
      <c r="U435" s="33"/>
      <c r="V435" s="33"/>
    </row>
    <row r="436" spans="1:22" x14ac:dyDescent="0.25">
      <c r="A436" s="32"/>
      <c r="B436" s="31"/>
      <c r="C436" s="31"/>
      <c r="D436" s="31"/>
      <c r="E436" s="31"/>
      <c r="F436" s="31"/>
      <c r="G436" s="31"/>
      <c r="H436" s="88"/>
      <c r="I436" s="88"/>
      <c r="J436" s="88"/>
      <c r="T436" s="33"/>
      <c r="U436" s="33"/>
      <c r="V436" s="33"/>
    </row>
    <row r="437" spans="1:22" x14ac:dyDescent="0.25">
      <c r="A437" s="32"/>
      <c r="B437" s="31"/>
      <c r="C437" s="31"/>
      <c r="D437" s="31"/>
      <c r="E437" s="31"/>
      <c r="F437" s="31"/>
      <c r="G437" s="31"/>
      <c r="H437" s="88"/>
      <c r="I437" s="88"/>
      <c r="J437" s="88"/>
      <c r="T437" s="33"/>
      <c r="U437" s="33"/>
      <c r="V437" s="33"/>
    </row>
    <row r="438" spans="1:22" x14ac:dyDescent="0.25">
      <c r="A438" s="32"/>
      <c r="B438" s="31"/>
      <c r="C438" s="31"/>
      <c r="D438" s="31"/>
      <c r="E438" s="31"/>
      <c r="F438" s="31"/>
      <c r="G438" s="31"/>
      <c r="H438" s="88"/>
      <c r="I438" s="88"/>
      <c r="J438" s="88"/>
      <c r="T438" s="33"/>
      <c r="U438" s="33"/>
      <c r="V438" s="33"/>
    </row>
    <row r="439" spans="1:22" x14ac:dyDescent="0.25">
      <c r="A439" s="32"/>
      <c r="B439" s="31"/>
      <c r="C439" s="31"/>
      <c r="D439" s="31"/>
      <c r="E439" s="31"/>
      <c r="F439" s="31"/>
      <c r="G439" s="31"/>
      <c r="H439" s="88"/>
      <c r="I439" s="88"/>
      <c r="J439" s="88"/>
      <c r="T439" s="33"/>
      <c r="U439" s="33"/>
      <c r="V439" s="33"/>
    </row>
    <row r="440" spans="1:22" x14ac:dyDescent="0.25">
      <c r="A440" s="32"/>
      <c r="B440" s="31"/>
      <c r="C440" s="31"/>
      <c r="D440" s="31"/>
      <c r="E440" s="31"/>
      <c r="F440" s="31"/>
      <c r="G440" s="31"/>
      <c r="H440" s="88"/>
      <c r="I440" s="88"/>
      <c r="J440" s="88"/>
      <c r="T440" s="33"/>
      <c r="U440" s="33"/>
      <c r="V440" s="33"/>
    </row>
    <row r="441" spans="1:22" x14ac:dyDescent="0.25">
      <c r="A441" s="32"/>
      <c r="B441" s="31"/>
      <c r="C441" s="31"/>
      <c r="D441" s="31"/>
      <c r="E441" s="31"/>
      <c r="F441" s="31"/>
      <c r="G441" s="31"/>
      <c r="H441" s="88"/>
      <c r="I441" s="88"/>
      <c r="J441" s="88"/>
      <c r="T441" s="33"/>
      <c r="U441" s="33"/>
      <c r="V441" s="33"/>
    </row>
    <row r="442" spans="1:22" x14ac:dyDescent="0.25">
      <c r="A442" s="32"/>
      <c r="B442" s="31"/>
      <c r="C442" s="31"/>
      <c r="D442" s="31"/>
      <c r="E442" s="31"/>
      <c r="F442" s="31"/>
      <c r="G442" s="31"/>
      <c r="H442" s="88"/>
      <c r="I442" s="88"/>
      <c r="J442" s="88"/>
      <c r="T442" s="33"/>
      <c r="U442" s="33"/>
      <c r="V442" s="33"/>
    </row>
    <row r="443" spans="1:22" x14ac:dyDescent="0.25">
      <c r="A443" s="32"/>
      <c r="B443" s="31"/>
      <c r="C443" s="31"/>
      <c r="D443" s="31"/>
      <c r="E443" s="31"/>
      <c r="F443" s="31"/>
      <c r="G443" s="31"/>
      <c r="H443" s="88"/>
      <c r="I443" s="88"/>
      <c r="J443" s="88"/>
      <c r="T443" s="33"/>
      <c r="U443" s="33"/>
      <c r="V443" s="33"/>
    </row>
    <row r="444" spans="1:22" x14ac:dyDescent="0.25">
      <c r="A444" s="32"/>
      <c r="B444" s="31"/>
      <c r="C444" s="31"/>
      <c r="D444" s="31"/>
      <c r="E444" s="31"/>
      <c r="F444" s="31"/>
      <c r="G444" s="31"/>
      <c r="H444" s="88"/>
      <c r="I444" s="88"/>
      <c r="J444" s="88"/>
      <c r="T444" s="33"/>
      <c r="U444" s="33"/>
      <c r="V444" s="33"/>
    </row>
    <row r="445" spans="1:22" x14ac:dyDescent="0.25">
      <c r="A445" s="32"/>
      <c r="B445" s="31"/>
      <c r="C445" s="31"/>
      <c r="D445" s="31"/>
      <c r="E445" s="31"/>
      <c r="F445" s="31"/>
      <c r="G445" s="31"/>
      <c r="H445" s="88"/>
      <c r="I445" s="88"/>
      <c r="J445" s="88"/>
      <c r="T445" s="33"/>
      <c r="U445" s="33"/>
      <c r="V445" s="33"/>
    </row>
    <row r="446" spans="1:22" x14ac:dyDescent="0.25">
      <c r="A446" s="32"/>
      <c r="B446" s="31"/>
      <c r="C446" s="31"/>
      <c r="D446" s="31"/>
      <c r="E446" s="31"/>
      <c r="F446" s="31"/>
      <c r="G446" s="31"/>
      <c r="H446" s="88"/>
      <c r="I446" s="88"/>
      <c r="J446" s="88"/>
      <c r="T446" s="33"/>
      <c r="U446" s="33"/>
      <c r="V446" s="33"/>
    </row>
    <row r="447" spans="1:22" x14ac:dyDescent="0.25">
      <c r="A447" s="32"/>
      <c r="B447" s="31"/>
      <c r="C447" s="31"/>
      <c r="D447" s="31"/>
      <c r="E447" s="31"/>
      <c r="F447" s="31"/>
      <c r="G447" s="31"/>
      <c r="H447" s="88"/>
      <c r="I447" s="88"/>
      <c r="J447" s="88"/>
      <c r="T447" s="33"/>
      <c r="U447" s="33"/>
      <c r="V447" s="33"/>
    </row>
    <row r="448" spans="1:22" x14ac:dyDescent="0.25">
      <c r="A448" s="32"/>
      <c r="B448" s="31"/>
      <c r="C448" s="31"/>
      <c r="D448" s="31"/>
      <c r="E448" s="31"/>
      <c r="F448" s="31"/>
      <c r="G448" s="31"/>
      <c r="H448" s="88"/>
      <c r="I448" s="88"/>
      <c r="J448" s="88"/>
      <c r="T448" s="33"/>
      <c r="U448" s="33"/>
      <c r="V448" s="33"/>
    </row>
    <row r="449" spans="1:22" x14ac:dyDescent="0.25">
      <c r="A449" s="32"/>
      <c r="B449" s="31"/>
      <c r="C449" s="31"/>
      <c r="D449" s="31"/>
      <c r="E449" s="31"/>
      <c r="F449" s="31"/>
      <c r="G449" s="31"/>
      <c r="H449" s="88"/>
      <c r="I449" s="88"/>
      <c r="J449" s="88"/>
      <c r="T449" s="33"/>
      <c r="U449" s="33"/>
      <c r="V449" s="33"/>
    </row>
    <row r="450" spans="1:22" x14ac:dyDescent="0.25">
      <c r="A450" s="32"/>
      <c r="B450" s="31"/>
      <c r="C450" s="31"/>
      <c r="D450" s="31"/>
      <c r="E450" s="31"/>
      <c r="F450" s="31"/>
      <c r="G450" s="31"/>
      <c r="H450" s="88"/>
      <c r="I450" s="88"/>
      <c r="J450" s="88"/>
      <c r="T450" s="33"/>
      <c r="U450" s="33"/>
      <c r="V450" s="33"/>
    </row>
    <row r="451" spans="1:22" x14ac:dyDescent="0.25">
      <c r="A451" s="32"/>
      <c r="B451" s="31"/>
      <c r="C451" s="31"/>
      <c r="D451" s="31"/>
      <c r="E451" s="31"/>
      <c r="F451" s="31"/>
      <c r="G451" s="31"/>
      <c r="H451" s="88"/>
      <c r="I451" s="88"/>
      <c r="J451" s="88"/>
      <c r="T451" s="33"/>
      <c r="U451" s="33"/>
      <c r="V451" s="33"/>
    </row>
    <row r="452" spans="1:22" x14ac:dyDescent="0.25">
      <c r="A452" s="32"/>
      <c r="B452" s="31"/>
      <c r="C452" s="31"/>
      <c r="D452" s="31"/>
      <c r="E452" s="31"/>
      <c r="F452" s="31"/>
      <c r="G452" s="31"/>
      <c r="H452" s="88"/>
      <c r="I452" s="88"/>
      <c r="J452" s="88"/>
      <c r="T452" s="33"/>
      <c r="U452" s="33"/>
      <c r="V452" s="33"/>
    </row>
    <row r="453" spans="1:22" x14ac:dyDescent="0.25">
      <c r="A453" s="32"/>
      <c r="B453" s="31"/>
      <c r="C453" s="31"/>
      <c r="D453" s="31"/>
      <c r="E453" s="31"/>
      <c r="F453" s="31"/>
      <c r="G453" s="31"/>
      <c r="H453" s="88"/>
      <c r="I453" s="88"/>
      <c r="J453" s="88"/>
      <c r="T453" s="33"/>
      <c r="U453" s="33"/>
      <c r="V453" s="33"/>
    </row>
    <row r="454" spans="1:22" x14ac:dyDescent="0.25">
      <c r="A454" s="32"/>
      <c r="B454" s="31"/>
      <c r="C454" s="31"/>
      <c r="D454" s="31"/>
      <c r="E454" s="31"/>
      <c r="F454" s="31"/>
      <c r="G454" s="31"/>
      <c r="H454" s="88"/>
      <c r="I454" s="88"/>
      <c r="J454" s="88"/>
      <c r="T454" s="33"/>
      <c r="U454" s="33"/>
      <c r="V454" s="33"/>
    </row>
    <row r="455" spans="1:22" x14ac:dyDescent="0.25">
      <c r="A455" s="32"/>
      <c r="B455" s="31"/>
      <c r="C455" s="31"/>
      <c r="D455" s="31"/>
      <c r="E455" s="31"/>
      <c r="F455" s="31"/>
      <c r="G455" s="31"/>
      <c r="H455" s="88"/>
      <c r="I455" s="88"/>
      <c r="J455" s="88"/>
      <c r="T455" s="33"/>
      <c r="U455" s="33"/>
      <c r="V455" s="33"/>
    </row>
    <row r="456" spans="1:22" x14ac:dyDescent="0.25">
      <c r="A456" s="32"/>
      <c r="B456" s="31"/>
      <c r="C456" s="31"/>
      <c r="D456" s="31"/>
      <c r="E456" s="31"/>
      <c r="F456" s="31"/>
      <c r="G456" s="31"/>
      <c r="H456" s="88"/>
      <c r="I456" s="88"/>
      <c r="J456" s="88"/>
      <c r="T456" s="33"/>
      <c r="U456" s="33"/>
      <c r="V456" s="33"/>
    </row>
    <row r="457" spans="1:22" x14ac:dyDescent="0.25">
      <c r="A457" s="32"/>
      <c r="B457" s="31"/>
      <c r="C457" s="31"/>
      <c r="D457" s="31"/>
      <c r="E457" s="31"/>
      <c r="F457" s="31"/>
      <c r="G457" s="31"/>
      <c r="H457" s="88"/>
      <c r="I457" s="88"/>
      <c r="J457" s="88"/>
      <c r="T457" s="33"/>
      <c r="U457" s="33"/>
      <c r="V457" s="33"/>
    </row>
    <row r="458" spans="1:22" x14ac:dyDescent="0.25">
      <c r="A458" s="32"/>
      <c r="B458" s="31"/>
      <c r="C458" s="31"/>
      <c r="D458" s="31"/>
      <c r="E458" s="31"/>
      <c r="F458" s="31"/>
      <c r="G458" s="31"/>
      <c r="H458" s="88"/>
      <c r="I458" s="88"/>
      <c r="J458" s="88"/>
      <c r="T458" s="33"/>
      <c r="U458" s="33"/>
      <c r="V458" s="33"/>
    </row>
    <row r="459" spans="1:22" x14ac:dyDescent="0.25">
      <c r="A459" s="32"/>
      <c r="B459" s="31"/>
      <c r="C459" s="31"/>
      <c r="D459" s="31"/>
      <c r="E459" s="31"/>
      <c r="F459" s="31"/>
      <c r="G459" s="31"/>
      <c r="H459" s="88"/>
      <c r="I459" s="88"/>
      <c r="J459" s="88"/>
      <c r="T459" s="33"/>
      <c r="U459" s="33"/>
      <c r="V459" s="33"/>
    </row>
    <row r="460" spans="1:22" x14ac:dyDescent="0.25">
      <c r="A460" s="32"/>
      <c r="B460" s="31"/>
      <c r="C460" s="31"/>
      <c r="D460" s="31"/>
      <c r="E460" s="31"/>
      <c r="F460" s="31"/>
      <c r="G460" s="31"/>
      <c r="H460" s="88"/>
      <c r="I460" s="88"/>
      <c r="J460" s="88"/>
      <c r="T460" s="33"/>
      <c r="U460" s="33"/>
      <c r="V460" s="33"/>
    </row>
    <row r="461" spans="1:22" x14ac:dyDescent="0.25">
      <c r="A461" s="32"/>
      <c r="B461" s="31"/>
      <c r="C461" s="31"/>
      <c r="D461" s="31"/>
      <c r="E461" s="31"/>
      <c r="F461" s="31"/>
      <c r="G461" s="31"/>
      <c r="H461" s="88"/>
      <c r="I461" s="88"/>
      <c r="J461" s="88"/>
      <c r="T461" s="33"/>
      <c r="U461" s="33"/>
      <c r="V461" s="33"/>
    </row>
    <row r="462" spans="1:22" x14ac:dyDescent="0.25">
      <c r="A462" s="32"/>
      <c r="B462" s="31"/>
      <c r="C462" s="31"/>
      <c r="D462" s="31"/>
      <c r="E462" s="31"/>
      <c r="F462" s="31"/>
      <c r="G462" s="31"/>
      <c r="H462" s="88"/>
      <c r="I462" s="88"/>
      <c r="J462" s="88"/>
      <c r="T462" s="33"/>
      <c r="U462" s="33"/>
      <c r="V462" s="33"/>
    </row>
    <row r="463" spans="1:22" x14ac:dyDescent="0.25">
      <c r="A463" s="32"/>
      <c r="B463" s="31"/>
      <c r="C463" s="31"/>
      <c r="D463" s="31"/>
      <c r="E463" s="31"/>
      <c r="F463" s="31"/>
      <c r="G463" s="31"/>
      <c r="H463" s="88"/>
      <c r="I463" s="88"/>
      <c r="J463" s="88"/>
      <c r="T463" s="33"/>
      <c r="U463" s="33"/>
      <c r="V463" s="33"/>
    </row>
    <row r="464" spans="1:22" x14ac:dyDescent="0.25">
      <c r="A464" s="32"/>
      <c r="B464" s="31"/>
      <c r="C464" s="31"/>
      <c r="D464" s="31"/>
      <c r="E464" s="31"/>
      <c r="F464" s="31"/>
      <c r="G464" s="31"/>
      <c r="H464" s="88"/>
      <c r="I464" s="88"/>
      <c r="J464" s="88"/>
      <c r="T464" s="33"/>
      <c r="U464" s="33"/>
      <c r="V464" s="33"/>
    </row>
    <row r="465" spans="1:22" x14ac:dyDescent="0.25">
      <c r="A465" s="32"/>
      <c r="B465" s="31"/>
      <c r="C465" s="31"/>
      <c r="D465" s="31"/>
      <c r="E465" s="31"/>
      <c r="F465" s="31"/>
      <c r="G465" s="31"/>
      <c r="H465" s="88"/>
      <c r="I465" s="88"/>
      <c r="J465" s="88"/>
      <c r="T465" s="33"/>
      <c r="U465" s="33"/>
      <c r="V465" s="33"/>
    </row>
    <row r="466" spans="1:22" x14ac:dyDescent="0.25">
      <c r="A466" s="32"/>
      <c r="B466" s="31"/>
      <c r="C466" s="31"/>
      <c r="D466" s="31"/>
      <c r="E466" s="31"/>
      <c r="F466" s="31"/>
      <c r="G466" s="31"/>
      <c r="H466" s="88"/>
      <c r="I466" s="88"/>
      <c r="J466" s="88"/>
      <c r="T466" s="33"/>
      <c r="U466" s="33"/>
      <c r="V466" s="33"/>
    </row>
    <row r="467" spans="1:22" x14ac:dyDescent="0.25">
      <c r="A467" s="32"/>
      <c r="B467" s="31"/>
      <c r="C467" s="31"/>
      <c r="D467" s="31"/>
      <c r="E467" s="31"/>
      <c r="F467" s="31"/>
      <c r="G467" s="31"/>
      <c r="H467" s="88"/>
      <c r="I467" s="88"/>
      <c r="J467" s="88"/>
      <c r="T467" s="33"/>
      <c r="U467" s="33"/>
      <c r="V467" s="33"/>
    </row>
    <row r="468" spans="1:22" x14ac:dyDescent="0.25">
      <c r="A468" s="32"/>
      <c r="B468" s="31"/>
      <c r="C468" s="31"/>
      <c r="D468" s="31"/>
      <c r="E468" s="31"/>
      <c r="F468" s="31"/>
      <c r="G468" s="31"/>
      <c r="H468" s="88"/>
      <c r="I468" s="88"/>
      <c r="J468" s="88"/>
      <c r="T468" s="33"/>
      <c r="U468" s="33"/>
      <c r="V468" s="33"/>
    </row>
    <row r="469" spans="1:22" x14ac:dyDescent="0.25">
      <c r="A469" s="32"/>
      <c r="B469" s="31"/>
      <c r="C469" s="31"/>
      <c r="D469" s="31"/>
      <c r="E469" s="31"/>
      <c r="F469" s="31"/>
      <c r="G469" s="31"/>
      <c r="H469" s="88"/>
      <c r="I469" s="88"/>
      <c r="J469" s="88"/>
      <c r="T469" s="33"/>
      <c r="U469" s="33"/>
      <c r="V469" s="33"/>
    </row>
    <row r="470" spans="1:22" x14ac:dyDescent="0.25">
      <c r="A470" s="32"/>
      <c r="B470" s="31"/>
      <c r="C470" s="31"/>
      <c r="D470" s="31"/>
      <c r="E470" s="31"/>
      <c r="F470" s="31"/>
      <c r="G470" s="31"/>
      <c r="H470" s="88"/>
      <c r="I470" s="88"/>
      <c r="J470" s="88"/>
      <c r="T470" s="33"/>
      <c r="U470" s="33"/>
      <c r="V470" s="33"/>
    </row>
    <row r="471" spans="1:22" x14ac:dyDescent="0.25">
      <c r="A471" s="32"/>
      <c r="B471" s="31"/>
      <c r="C471" s="31"/>
      <c r="D471" s="31"/>
      <c r="E471" s="31"/>
      <c r="F471" s="31"/>
      <c r="G471" s="31"/>
      <c r="H471" s="88"/>
      <c r="I471" s="88"/>
      <c r="J471" s="88"/>
      <c r="T471" s="33"/>
      <c r="U471" s="33"/>
      <c r="V471" s="33"/>
    </row>
    <row r="472" spans="1:22" x14ac:dyDescent="0.25">
      <c r="A472" s="32"/>
      <c r="B472" s="31"/>
      <c r="C472" s="31"/>
      <c r="D472" s="31"/>
      <c r="E472" s="31"/>
      <c r="F472" s="31"/>
      <c r="G472" s="31"/>
      <c r="H472" s="88"/>
      <c r="I472" s="88"/>
      <c r="J472" s="88"/>
      <c r="T472" s="33"/>
      <c r="U472" s="33"/>
      <c r="V472" s="33"/>
    </row>
    <row r="473" spans="1:22" x14ac:dyDescent="0.25">
      <c r="A473" s="32"/>
      <c r="B473" s="31"/>
      <c r="C473" s="31"/>
      <c r="D473" s="31"/>
      <c r="E473" s="31"/>
      <c r="F473" s="31"/>
      <c r="G473" s="31"/>
      <c r="H473" s="88"/>
      <c r="I473" s="88"/>
      <c r="J473" s="88"/>
      <c r="T473" s="33"/>
      <c r="U473" s="33"/>
      <c r="V473" s="33"/>
    </row>
    <row r="474" spans="1:22" x14ac:dyDescent="0.25">
      <c r="A474" s="32"/>
      <c r="B474" s="31"/>
      <c r="C474" s="31"/>
      <c r="D474" s="31"/>
      <c r="E474" s="31"/>
      <c r="F474" s="31"/>
      <c r="G474" s="31"/>
      <c r="H474" s="88"/>
      <c r="I474" s="88"/>
      <c r="J474" s="88"/>
      <c r="T474" s="33"/>
      <c r="U474" s="33"/>
      <c r="V474" s="33"/>
    </row>
    <row r="475" spans="1:22" x14ac:dyDescent="0.25">
      <c r="A475" s="32"/>
      <c r="B475" s="31"/>
      <c r="C475" s="31"/>
      <c r="D475" s="31"/>
      <c r="E475" s="31"/>
      <c r="F475" s="31"/>
      <c r="G475" s="31"/>
      <c r="H475" s="88"/>
      <c r="I475" s="88"/>
      <c r="J475" s="88"/>
      <c r="T475" s="33"/>
      <c r="U475" s="33"/>
      <c r="V475" s="33"/>
    </row>
    <row r="476" spans="1:22" x14ac:dyDescent="0.25">
      <c r="A476" s="32"/>
      <c r="B476" s="31"/>
      <c r="C476" s="31"/>
      <c r="D476" s="31"/>
      <c r="E476" s="31"/>
      <c r="F476" s="31"/>
      <c r="G476" s="31"/>
      <c r="H476" s="88"/>
      <c r="I476" s="88"/>
      <c r="J476" s="88"/>
      <c r="T476" s="33"/>
      <c r="U476" s="33"/>
      <c r="V476" s="33"/>
    </row>
    <row r="477" spans="1:22" x14ac:dyDescent="0.25">
      <c r="A477" s="32"/>
      <c r="B477" s="31"/>
      <c r="C477" s="31"/>
      <c r="D477" s="31"/>
      <c r="E477" s="31"/>
      <c r="F477" s="31"/>
      <c r="G477" s="31"/>
      <c r="H477" s="88"/>
      <c r="I477" s="88"/>
      <c r="J477" s="88"/>
      <c r="T477" s="33"/>
      <c r="U477" s="33"/>
      <c r="V477" s="33"/>
    </row>
    <row r="478" spans="1:22" x14ac:dyDescent="0.25">
      <c r="A478" s="32"/>
      <c r="B478" s="31"/>
      <c r="C478" s="31"/>
      <c r="D478" s="31"/>
      <c r="E478" s="31"/>
      <c r="F478" s="31"/>
      <c r="G478" s="31"/>
      <c r="H478" s="88"/>
      <c r="I478" s="88"/>
      <c r="J478" s="88"/>
      <c r="T478" s="33"/>
      <c r="U478" s="33"/>
      <c r="V478" s="33"/>
    </row>
    <row r="479" spans="1:22" x14ac:dyDescent="0.25">
      <c r="A479" s="32"/>
      <c r="B479" s="31"/>
      <c r="C479" s="31"/>
      <c r="D479" s="31"/>
      <c r="E479" s="31"/>
      <c r="F479" s="31"/>
      <c r="G479" s="31"/>
      <c r="H479" s="88"/>
      <c r="I479" s="88"/>
      <c r="J479" s="88"/>
      <c r="T479" s="33"/>
      <c r="U479" s="33"/>
      <c r="V479" s="33"/>
    </row>
    <row r="480" spans="1:22" x14ac:dyDescent="0.25">
      <c r="A480" s="32"/>
      <c r="B480" s="31"/>
      <c r="C480" s="31"/>
      <c r="D480" s="31"/>
      <c r="E480" s="31"/>
      <c r="F480" s="31"/>
      <c r="G480" s="31"/>
      <c r="H480" s="88"/>
      <c r="I480" s="88"/>
      <c r="J480" s="88"/>
      <c r="T480" s="33"/>
      <c r="U480" s="33"/>
      <c r="V480" s="33"/>
    </row>
    <row r="481" spans="1:22" x14ac:dyDescent="0.25">
      <c r="A481" s="32"/>
      <c r="B481" s="31"/>
      <c r="C481" s="31"/>
      <c r="D481" s="31"/>
      <c r="E481" s="31"/>
      <c r="F481" s="31"/>
      <c r="G481" s="31"/>
      <c r="H481" s="88"/>
      <c r="I481" s="88"/>
      <c r="J481" s="88"/>
      <c r="T481" s="33"/>
      <c r="U481" s="33"/>
      <c r="V481" s="33"/>
    </row>
    <row r="482" spans="1:22" x14ac:dyDescent="0.25">
      <c r="A482" s="32"/>
      <c r="B482" s="31"/>
      <c r="C482" s="31"/>
      <c r="D482" s="31"/>
      <c r="E482" s="31"/>
      <c r="F482" s="31"/>
      <c r="G482" s="31"/>
      <c r="H482" s="88"/>
      <c r="I482" s="88"/>
      <c r="J482" s="88"/>
      <c r="T482" s="33"/>
      <c r="U482" s="33"/>
      <c r="V482" s="33"/>
    </row>
    <row r="483" spans="1:22" x14ac:dyDescent="0.25">
      <c r="A483" s="32"/>
      <c r="B483" s="31"/>
      <c r="C483" s="31"/>
      <c r="D483" s="31"/>
      <c r="E483" s="31"/>
      <c r="F483" s="31"/>
      <c r="G483" s="31"/>
      <c r="H483" s="88"/>
      <c r="I483" s="88"/>
      <c r="J483" s="88"/>
      <c r="T483" s="33"/>
      <c r="U483" s="33"/>
      <c r="V483" s="33"/>
    </row>
    <row r="484" spans="1:22" x14ac:dyDescent="0.25">
      <c r="A484" s="32"/>
      <c r="B484" s="31"/>
      <c r="C484" s="31"/>
      <c r="D484" s="31"/>
      <c r="E484" s="31"/>
      <c r="F484" s="31"/>
      <c r="G484" s="31"/>
      <c r="H484" s="88"/>
      <c r="I484" s="88"/>
      <c r="J484" s="88"/>
      <c r="T484" s="33"/>
      <c r="U484" s="33"/>
      <c r="V484" s="33"/>
    </row>
    <row r="485" spans="1:22" x14ac:dyDescent="0.25">
      <c r="A485" s="32"/>
      <c r="B485" s="31"/>
      <c r="C485" s="31"/>
      <c r="D485" s="31"/>
      <c r="E485" s="31"/>
      <c r="F485" s="31"/>
      <c r="G485" s="31"/>
      <c r="H485" s="88"/>
      <c r="I485" s="88"/>
      <c r="J485" s="88"/>
      <c r="T485" s="33"/>
      <c r="U485" s="33"/>
      <c r="V485" s="33"/>
    </row>
    <row r="486" spans="1:22" x14ac:dyDescent="0.25">
      <c r="A486" s="32"/>
      <c r="B486" s="31"/>
      <c r="C486" s="31"/>
      <c r="D486" s="31"/>
      <c r="E486" s="31"/>
      <c r="F486" s="31"/>
      <c r="G486" s="31"/>
      <c r="H486" s="88"/>
      <c r="I486" s="88"/>
      <c r="J486" s="88"/>
      <c r="T486" s="33"/>
      <c r="U486" s="33"/>
      <c r="V486" s="33"/>
    </row>
    <row r="487" spans="1:22" x14ac:dyDescent="0.25">
      <c r="A487" s="32"/>
      <c r="B487" s="31"/>
      <c r="C487" s="31"/>
      <c r="D487" s="31"/>
      <c r="E487" s="31"/>
      <c r="F487" s="31"/>
      <c r="G487" s="31"/>
      <c r="H487" s="88"/>
      <c r="I487" s="88"/>
      <c r="J487" s="88"/>
      <c r="T487" s="33"/>
      <c r="U487" s="33"/>
      <c r="V487" s="33"/>
    </row>
    <row r="488" spans="1:22" x14ac:dyDescent="0.25">
      <c r="A488" s="32"/>
      <c r="B488" s="31"/>
      <c r="C488" s="31"/>
      <c r="D488" s="31"/>
      <c r="E488" s="31"/>
      <c r="F488" s="31"/>
      <c r="G488" s="31"/>
      <c r="H488" s="88"/>
      <c r="I488" s="88"/>
      <c r="J488" s="88"/>
      <c r="T488" s="33"/>
      <c r="U488" s="33"/>
      <c r="V488" s="33"/>
    </row>
    <row r="489" spans="1:22" x14ac:dyDescent="0.25">
      <c r="A489" s="32"/>
      <c r="B489" s="31"/>
      <c r="C489" s="31"/>
      <c r="D489" s="31"/>
      <c r="E489" s="31"/>
      <c r="F489" s="31"/>
      <c r="G489" s="31"/>
      <c r="H489" s="88"/>
      <c r="I489" s="88"/>
      <c r="J489" s="88"/>
      <c r="T489" s="33"/>
      <c r="U489" s="33"/>
      <c r="V489" s="33"/>
    </row>
    <row r="490" spans="1:22" x14ac:dyDescent="0.25">
      <c r="A490" s="32"/>
      <c r="B490" s="31"/>
      <c r="C490" s="31"/>
      <c r="D490" s="31"/>
      <c r="E490" s="31"/>
      <c r="F490" s="31"/>
      <c r="G490" s="31"/>
      <c r="H490" s="88"/>
      <c r="I490" s="88"/>
      <c r="J490" s="88"/>
      <c r="T490" s="33"/>
      <c r="U490" s="33"/>
      <c r="V490" s="33"/>
    </row>
    <row r="491" spans="1:22" x14ac:dyDescent="0.25">
      <c r="A491" s="32"/>
      <c r="B491" s="31"/>
      <c r="C491" s="31"/>
      <c r="D491" s="31"/>
      <c r="E491" s="31"/>
      <c r="F491" s="31"/>
      <c r="G491" s="31"/>
      <c r="H491" s="88"/>
      <c r="I491" s="88"/>
      <c r="J491" s="88"/>
      <c r="T491" s="33"/>
      <c r="U491" s="33"/>
      <c r="V491" s="33"/>
    </row>
    <row r="492" spans="1:22" x14ac:dyDescent="0.25">
      <c r="A492" s="32"/>
      <c r="B492" s="31"/>
      <c r="C492" s="31"/>
      <c r="D492" s="31"/>
      <c r="E492" s="31"/>
      <c r="F492" s="31"/>
      <c r="G492" s="31"/>
      <c r="H492" s="88"/>
      <c r="I492" s="88"/>
      <c r="J492" s="88"/>
      <c r="T492" s="33"/>
      <c r="U492" s="33"/>
      <c r="V492" s="33"/>
    </row>
    <row r="493" spans="1:22" x14ac:dyDescent="0.25">
      <c r="A493" s="32"/>
      <c r="B493" s="31"/>
      <c r="C493" s="31"/>
      <c r="D493" s="31"/>
      <c r="E493" s="31"/>
      <c r="F493" s="31"/>
      <c r="G493" s="31"/>
      <c r="H493" s="88"/>
      <c r="I493" s="88"/>
      <c r="J493" s="88"/>
      <c r="T493" s="33"/>
      <c r="U493" s="33"/>
      <c r="V493" s="33"/>
    </row>
    <row r="494" spans="1:22" x14ac:dyDescent="0.25">
      <c r="A494" s="32"/>
      <c r="B494" s="31"/>
      <c r="C494" s="31"/>
      <c r="D494" s="31"/>
      <c r="E494" s="31"/>
      <c r="F494" s="31"/>
      <c r="G494" s="31"/>
      <c r="H494" s="88"/>
      <c r="I494" s="88"/>
      <c r="J494" s="88"/>
      <c r="T494" s="33"/>
      <c r="U494" s="33"/>
      <c r="V494" s="33"/>
    </row>
    <row r="495" spans="1:22" x14ac:dyDescent="0.25">
      <c r="A495" s="32"/>
      <c r="B495" s="31"/>
      <c r="C495" s="31"/>
      <c r="D495" s="31"/>
      <c r="E495" s="31"/>
      <c r="F495" s="31"/>
      <c r="G495" s="31"/>
      <c r="H495" s="88"/>
      <c r="I495" s="88"/>
      <c r="J495" s="88"/>
      <c r="T495" s="33"/>
      <c r="U495" s="33"/>
      <c r="V495" s="33"/>
    </row>
    <row r="496" spans="1:22" x14ac:dyDescent="0.25">
      <c r="A496" s="32"/>
      <c r="B496" s="31"/>
      <c r="C496" s="31"/>
      <c r="D496" s="31"/>
      <c r="E496" s="31"/>
      <c r="F496" s="31"/>
      <c r="G496" s="31"/>
      <c r="H496" s="88"/>
      <c r="I496" s="88"/>
      <c r="J496" s="88"/>
      <c r="T496" s="33"/>
      <c r="U496" s="33"/>
      <c r="V496" s="33"/>
    </row>
    <row r="497" spans="1:22" x14ac:dyDescent="0.25">
      <c r="A497" s="32"/>
      <c r="B497" s="31"/>
      <c r="C497" s="31"/>
      <c r="D497" s="31"/>
      <c r="E497" s="31"/>
      <c r="F497" s="31"/>
      <c r="G497" s="31"/>
      <c r="H497" s="88"/>
      <c r="I497" s="88"/>
      <c r="J497" s="88"/>
      <c r="T497" s="33"/>
      <c r="U497" s="33"/>
      <c r="V497" s="33"/>
    </row>
    <row r="498" spans="1:22" x14ac:dyDescent="0.25">
      <c r="A498" s="32"/>
      <c r="B498" s="31"/>
      <c r="C498" s="31"/>
      <c r="D498" s="31"/>
      <c r="E498" s="31"/>
      <c r="F498" s="31"/>
      <c r="G498" s="31"/>
      <c r="H498" s="88"/>
      <c r="I498" s="88"/>
      <c r="J498" s="88"/>
      <c r="T498" s="33"/>
      <c r="U498" s="33"/>
      <c r="V498" s="33"/>
    </row>
    <row r="499" spans="1:22" x14ac:dyDescent="0.25">
      <c r="A499" s="32"/>
      <c r="B499" s="31"/>
      <c r="C499" s="31"/>
      <c r="D499" s="31"/>
      <c r="E499" s="31"/>
      <c r="F499" s="31"/>
      <c r="G499" s="31"/>
      <c r="H499" s="88"/>
      <c r="I499" s="88"/>
      <c r="J499" s="88"/>
      <c r="T499" s="33"/>
      <c r="U499" s="33"/>
      <c r="V499" s="33"/>
    </row>
    <row r="500" spans="1:22" x14ac:dyDescent="0.25">
      <c r="A500" s="32"/>
      <c r="B500" s="31"/>
      <c r="C500" s="31"/>
      <c r="D500" s="31"/>
      <c r="E500" s="31"/>
      <c r="F500" s="31"/>
      <c r="G500" s="31"/>
      <c r="H500" s="88"/>
      <c r="I500" s="88"/>
      <c r="J500" s="88"/>
      <c r="T500" s="33"/>
      <c r="U500" s="33"/>
      <c r="V500" s="33"/>
    </row>
    <row r="501" spans="1:22" x14ac:dyDescent="0.25">
      <c r="A501" s="32"/>
      <c r="B501" s="31"/>
      <c r="C501" s="31"/>
      <c r="D501" s="31"/>
      <c r="E501" s="31"/>
      <c r="F501" s="31"/>
      <c r="G501" s="31"/>
      <c r="H501" s="88"/>
      <c r="I501" s="88"/>
      <c r="J501" s="88"/>
      <c r="T501" s="33"/>
      <c r="U501" s="33"/>
      <c r="V501" s="33"/>
    </row>
    <row r="502" spans="1:22" x14ac:dyDescent="0.25">
      <c r="A502" s="32"/>
      <c r="B502" s="31"/>
      <c r="C502" s="31"/>
      <c r="D502" s="31"/>
      <c r="E502" s="31"/>
      <c r="F502" s="31"/>
      <c r="G502" s="31"/>
      <c r="H502" s="88"/>
      <c r="I502" s="88"/>
      <c r="J502" s="88"/>
      <c r="T502" s="33"/>
      <c r="U502" s="33"/>
      <c r="V502" s="33"/>
    </row>
    <row r="503" spans="1:22" x14ac:dyDescent="0.25">
      <c r="A503" s="32"/>
      <c r="B503" s="31"/>
      <c r="C503" s="31"/>
      <c r="D503" s="31"/>
      <c r="E503" s="31"/>
      <c r="F503" s="31"/>
      <c r="G503" s="31"/>
      <c r="H503" s="88"/>
      <c r="I503" s="88"/>
      <c r="J503" s="88"/>
      <c r="T503" s="33"/>
      <c r="U503" s="33"/>
      <c r="V503" s="33"/>
    </row>
    <row r="504" spans="1:22" x14ac:dyDescent="0.25">
      <c r="A504" s="32"/>
      <c r="B504" s="31"/>
      <c r="C504" s="31"/>
      <c r="D504" s="31"/>
      <c r="E504" s="31"/>
      <c r="F504" s="31"/>
      <c r="G504" s="31"/>
      <c r="H504" s="88"/>
      <c r="I504" s="88"/>
      <c r="J504" s="88"/>
      <c r="T504" s="33"/>
      <c r="U504" s="33"/>
      <c r="V504" s="33"/>
    </row>
    <row r="505" spans="1:22" x14ac:dyDescent="0.25">
      <c r="A505" s="32"/>
      <c r="B505" s="31"/>
      <c r="C505" s="31"/>
      <c r="D505" s="31"/>
      <c r="E505" s="31"/>
      <c r="F505" s="31"/>
      <c r="G505" s="31"/>
      <c r="H505" s="88"/>
      <c r="I505" s="88"/>
      <c r="J505" s="88"/>
      <c r="T505" s="33"/>
      <c r="U505" s="33"/>
      <c r="V505" s="33"/>
    </row>
    <row r="506" spans="1:22" x14ac:dyDescent="0.25">
      <c r="A506" s="32"/>
      <c r="B506" s="31"/>
      <c r="C506" s="31"/>
      <c r="D506" s="31"/>
      <c r="E506" s="31"/>
      <c r="F506" s="31"/>
      <c r="G506" s="31"/>
      <c r="H506" s="88"/>
      <c r="I506" s="88"/>
      <c r="J506" s="88"/>
      <c r="T506" s="33"/>
      <c r="U506" s="33"/>
      <c r="V506" s="33"/>
    </row>
    <row r="507" spans="1:22" x14ac:dyDescent="0.25">
      <c r="A507" s="32"/>
      <c r="B507" s="31"/>
      <c r="C507" s="31"/>
      <c r="D507" s="31"/>
      <c r="E507" s="31"/>
      <c r="F507" s="31"/>
      <c r="G507" s="31"/>
      <c r="H507" s="88"/>
      <c r="I507" s="88"/>
      <c r="J507" s="88"/>
      <c r="T507" s="33"/>
      <c r="U507" s="33"/>
      <c r="V507" s="33"/>
    </row>
    <row r="508" spans="1:22" x14ac:dyDescent="0.25">
      <c r="A508" s="32"/>
      <c r="B508" s="31"/>
      <c r="C508" s="31"/>
      <c r="D508" s="31"/>
      <c r="E508" s="31"/>
      <c r="F508" s="31"/>
      <c r="G508" s="31"/>
      <c r="H508" s="88"/>
      <c r="I508" s="88"/>
      <c r="J508" s="88"/>
      <c r="T508" s="33"/>
      <c r="U508" s="33"/>
      <c r="V508" s="33"/>
    </row>
    <row r="509" spans="1:22" x14ac:dyDescent="0.25">
      <c r="A509" s="32"/>
      <c r="B509" s="31"/>
      <c r="C509" s="31"/>
      <c r="D509" s="31"/>
      <c r="E509" s="31"/>
      <c r="F509" s="31"/>
      <c r="G509" s="31"/>
      <c r="H509" s="88"/>
      <c r="I509" s="88"/>
      <c r="J509" s="88"/>
      <c r="T509" s="33"/>
      <c r="U509" s="33"/>
      <c r="V509" s="33"/>
    </row>
    <row r="510" spans="1:22" x14ac:dyDescent="0.25">
      <c r="A510" s="32"/>
      <c r="B510" s="31"/>
      <c r="C510" s="31"/>
      <c r="D510" s="31"/>
      <c r="E510" s="31"/>
      <c r="F510" s="31"/>
      <c r="G510" s="31"/>
      <c r="H510" s="88"/>
      <c r="I510" s="88"/>
      <c r="J510" s="88"/>
      <c r="T510" s="33"/>
      <c r="U510" s="33"/>
      <c r="V510" s="33"/>
    </row>
    <row r="511" spans="1:22" x14ac:dyDescent="0.25">
      <c r="A511" s="32"/>
      <c r="B511" s="31"/>
      <c r="C511" s="31"/>
      <c r="D511" s="31"/>
      <c r="E511" s="31"/>
      <c r="F511" s="31"/>
      <c r="G511" s="31"/>
      <c r="H511" s="88"/>
      <c r="I511" s="88"/>
      <c r="J511" s="88"/>
      <c r="T511" s="33"/>
      <c r="U511" s="33"/>
      <c r="V511" s="33"/>
    </row>
    <row r="512" spans="1:22" x14ac:dyDescent="0.25">
      <c r="A512" s="32"/>
      <c r="B512" s="31"/>
      <c r="C512" s="31"/>
      <c r="D512" s="31"/>
      <c r="E512" s="31"/>
      <c r="F512" s="31"/>
      <c r="G512" s="31"/>
      <c r="H512" s="88"/>
      <c r="I512" s="88"/>
      <c r="J512" s="88"/>
      <c r="T512" s="33"/>
      <c r="U512" s="33"/>
      <c r="V512" s="33"/>
    </row>
    <row r="513" spans="1:22" x14ac:dyDescent="0.25">
      <c r="A513" s="32"/>
      <c r="B513" s="31"/>
      <c r="C513" s="31"/>
      <c r="D513" s="31"/>
      <c r="E513" s="31"/>
      <c r="F513" s="31"/>
      <c r="G513" s="31"/>
      <c r="H513" s="88"/>
      <c r="I513" s="88"/>
      <c r="J513" s="88"/>
      <c r="T513" s="33"/>
      <c r="U513" s="33"/>
      <c r="V513" s="33"/>
    </row>
    <row r="514" spans="1:22" x14ac:dyDescent="0.25">
      <c r="A514" s="32"/>
      <c r="B514" s="31"/>
      <c r="C514" s="31"/>
      <c r="D514" s="31"/>
      <c r="E514" s="31"/>
      <c r="F514" s="31"/>
      <c r="G514" s="31"/>
      <c r="H514" s="88"/>
      <c r="I514" s="88"/>
      <c r="J514" s="88"/>
      <c r="T514" s="33"/>
      <c r="U514" s="33"/>
      <c r="V514" s="33"/>
    </row>
    <row r="515" spans="1:22" x14ac:dyDescent="0.25">
      <c r="A515" s="32"/>
      <c r="B515" s="31"/>
      <c r="C515" s="31"/>
      <c r="D515" s="31"/>
      <c r="E515" s="31"/>
      <c r="F515" s="31"/>
      <c r="G515" s="31"/>
      <c r="H515" s="88"/>
      <c r="I515" s="88"/>
      <c r="J515" s="88"/>
      <c r="T515" s="33"/>
      <c r="U515" s="33"/>
      <c r="V515" s="33"/>
    </row>
    <row r="516" spans="1:22" x14ac:dyDescent="0.25">
      <c r="A516" s="32"/>
      <c r="B516" s="31"/>
      <c r="C516" s="31"/>
      <c r="D516" s="31"/>
      <c r="E516" s="31"/>
      <c r="F516" s="31"/>
      <c r="G516" s="31"/>
      <c r="H516" s="88"/>
      <c r="I516" s="88"/>
      <c r="J516" s="88"/>
      <c r="T516" s="33"/>
      <c r="U516" s="33"/>
      <c r="V516" s="33"/>
    </row>
    <row r="517" spans="1:22" x14ac:dyDescent="0.25">
      <c r="A517" s="32"/>
      <c r="B517" s="31"/>
      <c r="C517" s="31"/>
      <c r="D517" s="31"/>
      <c r="E517" s="31"/>
      <c r="F517" s="31"/>
      <c r="G517" s="31"/>
      <c r="H517" s="88"/>
      <c r="I517" s="88"/>
      <c r="J517" s="88"/>
      <c r="T517" s="33"/>
      <c r="U517" s="33"/>
      <c r="V517" s="33"/>
    </row>
    <row r="518" spans="1:22" x14ac:dyDescent="0.25">
      <c r="A518" s="32"/>
      <c r="B518" s="31"/>
      <c r="C518" s="31"/>
      <c r="D518" s="31"/>
      <c r="E518" s="31"/>
      <c r="F518" s="31"/>
      <c r="G518" s="31"/>
      <c r="H518" s="88"/>
      <c r="I518" s="88"/>
      <c r="J518" s="88"/>
      <c r="T518" s="33"/>
      <c r="U518" s="33"/>
      <c r="V518" s="33"/>
    </row>
    <row r="519" spans="1:22" x14ac:dyDescent="0.25">
      <c r="A519" s="32"/>
      <c r="B519" s="31"/>
      <c r="C519" s="31"/>
      <c r="D519" s="31"/>
      <c r="E519" s="31"/>
      <c r="F519" s="31"/>
      <c r="G519" s="31"/>
      <c r="H519" s="88"/>
      <c r="I519" s="88"/>
      <c r="J519" s="88"/>
      <c r="T519" s="33"/>
      <c r="U519" s="33"/>
      <c r="V519" s="33"/>
    </row>
    <row r="520" spans="1:22" x14ac:dyDescent="0.25">
      <c r="A520" s="32"/>
      <c r="B520" s="31"/>
      <c r="C520" s="31"/>
      <c r="D520" s="31"/>
      <c r="E520" s="31"/>
      <c r="F520" s="31"/>
      <c r="G520" s="31"/>
      <c r="H520" s="88"/>
      <c r="I520" s="88"/>
      <c r="J520" s="88"/>
      <c r="T520" s="33"/>
      <c r="U520" s="33"/>
      <c r="V520" s="33"/>
    </row>
    <row r="521" spans="1:22" x14ac:dyDescent="0.25">
      <c r="A521" s="32"/>
      <c r="B521" s="31"/>
      <c r="C521" s="31"/>
      <c r="D521" s="31"/>
      <c r="E521" s="31"/>
      <c r="F521" s="31"/>
      <c r="G521" s="31"/>
      <c r="H521" s="88"/>
      <c r="I521" s="88"/>
      <c r="J521" s="88"/>
      <c r="T521" s="33"/>
      <c r="U521" s="33"/>
      <c r="V521" s="33"/>
    </row>
    <row r="522" spans="1:22" x14ac:dyDescent="0.25">
      <c r="A522" s="32"/>
      <c r="B522" s="31"/>
      <c r="C522" s="31"/>
      <c r="D522" s="31"/>
      <c r="E522" s="31"/>
      <c r="F522" s="31"/>
      <c r="G522" s="31"/>
      <c r="H522" s="88"/>
      <c r="I522" s="88"/>
      <c r="J522" s="88"/>
      <c r="T522" s="33"/>
      <c r="U522" s="33"/>
      <c r="V522" s="33"/>
    </row>
    <row r="523" spans="1:22" x14ac:dyDescent="0.25">
      <c r="A523" s="32"/>
      <c r="B523" s="31"/>
      <c r="C523" s="31"/>
      <c r="D523" s="31"/>
      <c r="E523" s="31"/>
      <c r="F523" s="31"/>
      <c r="G523" s="31"/>
      <c r="H523" s="88"/>
      <c r="I523" s="88"/>
      <c r="J523" s="88"/>
      <c r="T523" s="33"/>
      <c r="U523" s="33"/>
      <c r="V523" s="33"/>
    </row>
    <row r="524" spans="1:22" x14ac:dyDescent="0.25">
      <c r="A524" s="32"/>
      <c r="B524" s="31"/>
      <c r="C524" s="31"/>
      <c r="D524" s="31"/>
      <c r="E524" s="31"/>
      <c r="F524" s="31"/>
      <c r="G524" s="31"/>
      <c r="H524" s="88"/>
      <c r="I524" s="88"/>
      <c r="J524" s="88"/>
      <c r="T524" s="33"/>
      <c r="U524" s="33"/>
      <c r="V524" s="33"/>
    </row>
    <row r="525" spans="1:22" x14ac:dyDescent="0.25">
      <c r="A525" s="32"/>
      <c r="B525" s="31"/>
      <c r="C525" s="31"/>
      <c r="D525" s="31"/>
      <c r="E525" s="31"/>
      <c r="F525" s="31"/>
      <c r="G525" s="31"/>
      <c r="H525" s="88"/>
      <c r="I525" s="88"/>
      <c r="J525" s="88"/>
      <c r="T525" s="33"/>
      <c r="U525" s="33"/>
      <c r="V525" s="33"/>
    </row>
    <row r="526" spans="1:22" x14ac:dyDescent="0.25">
      <c r="A526" s="32"/>
      <c r="B526" s="31"/>
      <c r="C526" s="31"/>
      <c r="D526" s="31"/>
      <c r="E526" s="31"/>
      <c r="F526" s="31"/>
      <c r="G526" s="31"/>
      <c r="H526" s="88"/>
      <c r="I526" s="88"/>
      <c r="J526" s="88"/>
      <c r="T526" s="33"/>
      <c r="U526" s="33"/>
      <c r="V526" s="33"/>
    </row>
    <row r="527" spans="1:22" x14ac:dyDescent="0.25">
      <c r="A527" s="32"/>
      <c r="B527" s="31"/>
      <c r="C527" s="31"/>
      <c r="D527" s="31"/>
      <c r="E527" s="31"/>
      <c r="F527" s="31"/>
      <c r="G527" s="31"/>
      <c r="H527" s="88"/>
      <c r="I527" s="88"/>
      <c r="J527" s="88"/>
      <c r="T527" s="33"/>
      <c r="U527" s="33"/>
      <c r="V527" s="33"/>
    </row>
    <row r="528" spans="1:22" x14ac:dyDescent="0.25">
      <c r="A528" s="32"/>
      <c r="B528" s="31"/>
      <c r="C528" s="31"/>
      <c r="D528" s="31"/>
      <c r="E528" s="31"/>
      <c r="F528" s="31"/>
      <c r="G528" s="31"/>
      <c r="H528" s="88"/>
      <c r="I528" s="88"/>
      <c r="J528" s="88"/>
      <c r="T528" s="33"/>
      <c r="U528" s="33"/>
      <c r="V528" s="33"/>
    </row>
    <row r="529" spans="1:22" x14ac:dyDescent="0.25">
      <c r="A529" s="32"/>
      <c r="B529" s="31"/>
      <c r="C529" s="31"/>
      <c r="D529" s="31"/>
      <c r="E529" s="31"/>
      <c r="F529" s="31"/>
      <c r="G529" s="31"/>
      <c r="H529" s="88"/>
      <c r="I529" s="88"/>
      <c r="J529" s="88"/>
      <c r="T529" s="33"/>
      <c r="U529" s="33"/>
      <c r="V529" s="33"/>
    </row>
    <row r="530" spans="1:22" x14ac:dyDescent="0.25">
      <c r="A530" s="32"/>
      <c r="B530" s="31"/>
      <c r="C530" s="31"/>
      <c r="D530" s="31"/>
      <c r="E530" s="31"/>
      <c r="F530" s="31"/>
      <c r="G530" s="31"/>
      <c r="H530" s="88"/>
      <c r="I530" s="88"/>
      <c r="J530" s="88"/>
      <c r="T530" s="33"/>
      <c r="U530" s="33"/>
      <c r="V530" s="33"/>
    </row>
    <row r="531" spans="1:22" x14ac:dyDescent="0.25">
      <c r="A531" s="32"/>
      <c r="B531" s="31"/>
      <c r="C531" s="31"/>
      <c r="D531" s="31"/>
      <c r="E531" s="31"/>
      <c r="F531" s="31"/>
      <c r="G531" s="31"/>
      <c r="H531" s="88"/>
      <c r="I531" s="88"/>
      <c r="J531" s="88"/>
      <c r="T531" s="33"/>
      <c r="U531" s="33"/>
      <c r="V531" s="33"/>
    </row>
    <row r="532" spans="1:22" x14ac:dyDescent="0.25">
      <c r="A532" s="32"/>
      <c r="B532" s="31"/>
      <c r="C532" s="31"/>
      <c r="D532" s="31"/>
      <c r="E532" s="31"/>
      <c r="F532" s="31"/>
      <c r="G532" s="31"/>
      <c r="H532" s="88"/>
      <c r="I532" s="88"/>
      <c r="J532" s="88"/>
      <c r="T532" s="33"/>
      <c r="U532" s="33"/>
      <c r="V532" s="33"/>
    </row>
    <row r="533" spans="1:22" x14ac:dyDescent="0.25">
      <c r="A533" s="32"/>
      <c r="B533" s="31"/>
      <c r="C533" s="31"/>
      <c r="D533" s="31"/>
      <c r="E533" s="31"/>
      <c r="F533" s="31"/>
      <c r="G533" s="31"/>
      <c r="H533" s="88"/>
      <c r="I533" s="88"/>
      <c r="J533" s="88"/>
      <c r="T533" s="33"/>
      <c r="U533" s="33"/>
      <c r="V533" s="33"/>
    </row>
    <row r="534" spans="1:22" x14ac:dyDescent="0.25">
      <c r="A534" s="32"/>
      <c r="B534" s="31"/>
      <c r="C534" s="31"/>
      <c r="D534" s="31"/>
      <c r="E534" s="31"/>
      <c r="F534" s="31"/>
      <c r="G534" s="31"/>
      <c r="H534" s="88"/>
      <c r="I534" s="88"/>
      <c r="J534" s="88"/>
      <c r="T534" s="33"/>
      <c r="U534" s="33"/>
      <c r="V534" s="33"/>
    </row>
    <row r="535" spans="1:22" x14ac:dyDescent="0.25">
      <c r="A535" s="32"/>
      <c r="B535" s="31"/>
      <c r="C535" s="31"/>
      <c r="D535" s="31"/>
      <c r="E535" s="31"/>
      <c r="F535" s="31"/>
      <c r="G535" s="31"/>
      <c r="H535" s="88"/>
      <c r="I535" s="88"/>
      <c r="J535" s="88"/>
      <c r="T535" s="33"/>
      <c r="U535" s="33"/>
      <c r="V535" s="33"/>
    </row>
    <row r="536" spans="1:22" x14ac:dyDescent="0.25">
      <c r="A536" s="32"/>
      <c r="B536" s="31"/>
      <c r="C536" s="31"/>
      <c r="D536" s="31"/>
      <c r="E536" s="31"/>
      <c r="F536" s="31"/>
      <c r="G536" s="31"/>
      <c r="H536" s="88"/>
      <c r="I536" s="88"/>
      <c r="J536" s="88"/>
      <c r="T536" s="33"/>
      <c r="U536" s="33"/>
      <c r="V536" s="33"/>
    </row>
    <row r="537" spans="1:22" x14ac:dyDescent="0.25">
      <c r="A537" s="32"/>
      <c r="B537" s="31"/>
      <c r="C537" s="31"/>
      <c r="D537" s="31"/>
      <c r="E537" s="31"/>
      <c r="F537" s="31"/>
      <c r="G537" s="31"/>
      <c r="H537" s="88"/>
      <c r="I537" s="88"/>
      <c r="J537" s="88"/>
      <c r="T537" s="33"/>
      <c r="U537" s="33"/>
      <c r="V537" s="33"/>
    </row>
    <row r="538" spans="1:22" x14ac:dyDescent="0.25">
      <c r="A538" s="32"/>
      <c r="B538" s="31"/>
      <c r="C538" s="31"/>
      <c r="D538" s="31"/>
      <c r="E538" s="31"/>
      <c r="F538" s="31"/>
      <c r="G538" s="31"/>
      <c r="H538" s="88"/>
      <c r="I538" s="88"/>
      <c r="J538" s="88"/>
      <c r="T538" s="33"/>
      <c r="U538" s="33"/>
      <c r="V538" s="33"/>
    </row>
    <row r="539" spans="1:22" x14ac:dyDescent="0.25">
      <c r="A539" s="32"/>
      <c r="B539" s="31"/>
      <c r="C539" s="31"/>
      <c r="D539" s="31"/>
      <c r="E539" s="31"/>
      <c r="F539" s="31"/>
      <c r="G539" s="31"/>
      <c r="H539" s="88"/>
      <c r="I539" s="88"/>
      <c r="J539" s="88"/>
      <c r="T539" s="33"/>
      <c r="U539" s="33"/>
      <c r="V539" s="33"/>
    </row>
    <row r="540" spans="1:22" x14ac:dyDescent="0.25">
      <c r="A540" s="32"/>
      <c r="B540" s="31"/>
      <c r="C540" s="31"/>
      <c r="D540" s="31"/>
      <c r="E540" s="31"/>
      <c r="F540" s="31"/>
      <c r="G540" s="31"/>
      <c r="H540" s="88"/>
      <c r="I540" s="88"/>
      <c r="J540" s="88"/>
      <c r="T540" s="33"/>
      <c r="U540" s="33"/>
      <c r="V540" s="33"/>
    </row>
    <row r="541" spans="1:22" x14ac:dyDescent="0.25">
      <c r="A541" s="32"/>
      <c r="B541" s="31"/>
      <c r="C541" s="31"/>
      <c r="D541" s="31"/>
      <c r="E541" s="31"/>
      <c r="F541" s="31"/>
      <c r="G541" s="31"/>
      <c r="H541" s="88"/>
      <c r="I541" s="88"/>
      <c r="J541" s="88"/>
      <c r="T541" s="33"/>
      <c r="U541" s="33"/>
      <c r="V541" s="33"/>
    </row>
    <row r="542" spans="1:22" x14ac:dyDescent="0.25">
      <c r="A542" s="32"/>
      <c r="B542" s="31"/>
      <c r="C542" s="31"/>
      <c r="D542" s="31"/>
      <c r="E542" s="31"/>
      <c r="F542" s="31"/>
      <c r="G542" s="31"/>
      <c r="H542" s="88"/>
      <c r="I542" s="88"/>
      <c r="J542" s="88"/>
      <c r="T542" s="33"/>
      <c r="U542" s="33"/>
      <c r="V542" s="33"/>
    </row>
    <row r="543" spans="1:22" x14ac:dyDescent="0.25">
      <c r="A543" s="32"/>
      <c r="B543" s="31"/>
      <c r="C543" s="31"/>
      <c r="D543" s="31"/>
      <c r="E543" s="31"/>
      <c r="F543" s="31"/>
      <c r="G543" s="31"/>
      <c r="H543" s="88"/>
      <c r="I543" s="88"/>
      <c r="J543" s="88"/>
      <c r="T543" s="33"/>
      <c r="U543" s="33"/>
      <c r="V543" s="33"/>
    </row>
    <row r="544" spans="1:22" x14ac:dyDescent="0.25">
      <c r="A544" s="32"/>
      <c r="B544" s="31"/>
      <c r="C544" s="31"/>
      <c r="D544" s="31"/>
      <c r="E544" s="31"/>
      <c r="F544" s="31"/>
      <c r="G544" s="31"/>
      <c r="H544" s="88"/>
      <c r="I544" s="88"/>
      <c r="J544" s="88"/>
      <c r="T544" s="33"/>
      <c r="U544" s="33"/>
      <c r="V544" s="33"/>
    </row>
    <row r="545" spans="1:22" x14ac:dyDescent="0.25">
      <c r="A545" s="32"/>
      <c r="B545" s="31"/>
      <c r="C545" s="31"/>
      <c r="D545" s="31"/>
      <c r="E545" s="31"/>
      <c r="F545" s="31"/>
      <c r="G545" s="31"/>
      <c r="H545" s="88"/>
      <c r="I545" s="88"/>
      <c r="J545" s="88"/>
      <c r="T545" s="33"/>
      <c r="U545" s="33"/>
      <c r="V545" s="33"/>
    </row>
    <row r="546" spans="1:22" x14ac:dyDescent="0.25">
      <c r="A546" s="32"/>
      <c r="B546" s="31"/>
      <c r="C546" s="31"/>
      <c r="D546" s="31"/>
      <c r="E546" s="31"/>
      <c r="F546" s="31"/>
      <c r="G546" s="31"/>
      <c r="H546" s="88"/>
      <c r="I546" s="88"/>
      <c r="J546" s="88"/>
      <c r="T546" s="33"/>
      <c r="U546" s="33"/>
      <c r="V546" s="33"/>
    </row>
    <row r="547" spans="1:22" x14ac:dyDescent="0.25">
      <c r="A547" s="32"/>
      <c r="B547" s="31"/>
      <c r="C547" s="31"/>
      <c r="D547" s="31"/>
      <c r="E547" s="31"/>
      <c r="F547" s="31"/>
      <c r="G547" s="31"/>
      <c r="H547" s="88"/>
      <c r="I547" s="88"/>
      <c r="J547" s="88"/>
      <c r="T547" s="33"/>
      <c r="U547" s="33"/>
      <c r="V547" s="33"/>
    </row>
    <row r="548" spans="1:22" x14ac:dyDescent="0.25">
      <c r="A548" s="32"/>
      <c r="B548" s="31"/>
      <c r="C548" s="31"/>
      <c r="D548" s="31"/>
      <c r="E548" s="31"/>
      <c r="F548" s="31"/>
      <c r="G548" s="31"/>
      <c r="H548" s="88"/>
      <c r="I548" s="88"/>
      <c r="J548" s="88"/>
      <c r="T548" s="33"/>
      <c r="U548" s="33"/>
      <c r="V548" s="33"/>
    </row>
    <row r="549" spans="1:22" x14ac:dyDescent="0.25">
      <c r="A549" s="32"/>
      <c r="B549" s="31"/>
      <c r="C549" s="31"/>
      <c r="D549" s="31"/>
      <c r="E549" s="31"/>
      <c r="F549" s="31"/>
      <c r="G549" s="31"/>
      <c r="H549" s="88"/>
      <c r="I549" s="88"/>
      <c r="J549" s="88"/>
      <c r="T549" s="33"/>
      <c r="U549" s="33"/>
      <c r="V549" s="33"/>
    </row>
    <row r="550" spans="1:22" x14ac:dyDescent="0.25">
      <c r="A550" s="32"/>
      <c r="B550" s="31"/>
      <c r="C550" s="31"/>
      <c r="D550" s="31"/>
      <c r="E550" s="31"/>
      <c r="F550" s="31"/>
      <c r="G550" s="31"/>
      <c r="H550" s="88"/>
      <c r="I550" s="88"/>
      <c r="J550" s="88"/>
      <c r="T550" s="33"/>
      <c r="U550" s="33"/>
      <c r="V550" s="33"/>
    </row>
    <row r="551" spans="1:22" x14ac:dyDescent="0.25">
      <c r="A551" s="32"/>
      <c r="B551" s="31"/>
      <c r="C551" s="31"/>
      <c r="D551" s="31"/>
      <c r="E551" s="31"/>
      <c r="F551" s="31"/>
      <c r="G551" s="31"/>
      <c r="H551" s="88"/>
      <c r="I551" s="88"/>
      <c r="J551" s="88"/>
      <c r="T551" s="33"/>
      <c r="U551" s="33"/>
      <c r="V551" s="33"/>
    </row>
    <row r="552" spans="1:22" x14ac:dyDescent="0.25">
      <c r="A552" s="32"/>
      <c r="B552" s="31"/>
      <c r="C552" s="31"/>
      <c r="D552" s="31"/>
      <c r="E552" s="31"/>
      <c r="F552" s="31"/>
      <c r="G552" s="31"/>
      <c r="H552" s="88"/>
      <c r="I552" s="88"/>
      <c r="J552" s="88"/>
      <c r="T552" s="33"/>
      <c r="U552" s="33"/>
      <c r="V552" s="33"/>
    </row>
    <row r="553" spans="1:22" x14ac:dyDescent="0.25">
      <c r="A553" s="32"/>
      <c r="B553" s="31"/>
      <c r="C553" s="31"/>
      <c r="D553" s="31"/>
      <c r="E553" s="31"/>
      <c r="F553" s="31"/>
      <c r="G553" s="31"/>
      <c r="H553" s="88"/>
      <c r="I553" s="88"/>
      <c r="J553" s="88"/>
      <c r="T553" s="33"/>
      <c r="U553" s="33"/>
      <c r="V553" s="33"/>
    </row>
    <row r="554" spans="1:22" x14ac:dyDescent="0.25">
      <c r="A554" s="32"/>
      <c r="B554" s="31"/>
      <c r="C554" s="31"/>
      <c r="D554" s="31"/>
      <c r="E554" s="31"/>
      <c r="F554" s="31"/>
      <c r="G554" s="31"/>
      <c r="H554" s="88"/>
      <c r="I554" s="88"/>
      <c r="J554" s="88"/>
      <c r="T554" s="33"/>
      <c r="U554" s="33"/>
      <c r="V554" s="33"/>
    </row>
    <row r="555" spans="1:22" x14ac:dyDescent="0.25">
      <c r="A555" s="32"/>
      <c r="B555" s="31"/>
      <c r="C555" s="31"/>
      <c r="D555" s="31"/>
      <c r="E555" s="31"/>
      <c r="F555" s="31"/>
      <c r="G555" s="31"/>
      <c r="H555" s="88"/>
      <c r="I555" s="88"/>
      <c r="J555" s="88"/>
      <c r="T555" s="33"/>
      <c r="U555" s="33"/>
      <c r="V555" s="33"/>
    </row>
    <row r="556" spans="1:22" x14ac:dyDescent="0.25">
      <c r="A556" s="32"/>
      <c r="B556" s="31"/>
      <c r="C556" s="31"/>
      <c r="D556" s="31"/>
      <c r="E556" s="31"/>
      <c r="F556" s="31"/>
      <c r="G556" s="31"/>
      <c r="H556" s="88"/>
      <c r="I556" s="88"/>
      <c r="J556" s="88"/>
      <c r="T556" s="33"/>
      <c r="U556" s="33"/>
      <c r="V556" s="33"/>
    </row>
    <row r="557" spans="1:22" x14ac:dyDescent="0.25">
      <c r="A557" s="32"/>
      <c r="B557" s="31"/>
      <c r="C557" s="31"/>
      <c r="D557" s="31"/>
      <c r="E557" s="31"/>
      <c r="F557" s="31"/>
      <c r="G557" s="31"/>
      <c r="H557" s="88"/>
      <c r="I557" s="88"/>
      <c r="J557" s="88"/>
      <c r="T557" s="33"/>
      <c r="U557" s="33"/>
      <c r="V557" s="33"/>
    </row>
    <row r="558" spans="1:22" x14ac:dyDescent="0.25">
      <c r="A558" s="32"/>
      <c r="B558" s="31"/>
      <c r="C558" s="31"/>
      <c r="D558" s="31"/>
      <c r="E558" s="31"/>
      <c r="F558" s="31"/>
      <c r="G558" s="31"/>
      <c r="H558" s="88"/>
      <c r="I558" s="88"/>
      <c r="J558" s="88"/>
      <c r="T558" s="33"/>
      <c r="U558" s="33"/>
      <c r="V558" s="33"/>
    </row>
    <row r="559" spans="1:22" x14ac:dyDescent="0.25">
      <c r="A559" s="32"/>
      <c r="B559" s="31"/>
      <c r="C559" s="31"/>
      <c r="D559" s="31"/>
      <c r="E559" s="31"/>
      <c r="F559" s="31"/>
      <c r="G559" s="31"/>
      <c r="H559" s="88"/>
      <c r="I559" s="88"/>
      <c r="J559" s="88"/>
      <c r="T559" s="33"/>
      <c r="U559" s="33"/>
      <c r="V559" s="33"/>
    </row>
    <row r="560" spans="1:22" x14ac:dyDescent="0.25">
      <c r="A560" s="32"/>
      <c r="B560" s="31"/>
      <c r="C560" s="31"/>
      <c r="D560" s="31"/>
      <c r="E560" s="31"/>
      <c r="F560" s="31"/>
      <c r="G560" s="31"/>
      <c r="H560" s="88"/>
      <c r="I560" s="88"/>
      <c r="J560" s="88"/>
      <c r="T560" s="33"/>
      <c r="U560" s="33"/>
      <c r="V560" s="33"/>
    </row>
    <row r="561" spans="1:22" x14ac:dyDescent="0.25">
      <c r="A561" s="32"/>
      <c r="B561" s="31"/>
      <c r="C561" s="31"/>
      <c r="D561" s="31"/>
      <c r="E561" s="31"/>
      <c r="F561" s="31"/>
      <c r="G561" s="31"/>
      <c r="H561" s="88"/>
      <c r="I561" s="88"/>
      <c r="J561" s="88"/>
      <c r="T561" s="33"/>
      <c r="U561" s="33"/>
      <c r="V561" s="33"/>
    </row>
    <row r="562" spans="1:22" x14ac:dyDescent="0.25">
      <c r="A562" s="32"/>
      <c r="B562" s="31"/>
      <c r="C562" s="31"/>
      <c r="D562" s="31"/>
      <c r="E562" s="31"/>
      <c r="F562" s="31"/>
      <c r="G562" s="31"/>
      <c r="H562" s="88"/>
      <c r="I562" s="88"/>
      <c r="J562" s="88"/>
      <c r="T562" s="33"/>
      <c r="U562" s="33"/>
      <c r="V562" s="33"/>
    </row>
    <row r="563" spans="1:22" x14ac:dyDescent="0.25">
      <c r="A563" s="32"/>
      <c r="B563" s="31"/>
      <c r="C563" s="31"/>
      <c r="D563" s="31"/>
      <c r="E563" s="31"/>
      <c r="F563" s="31"/>
      <c r="G563" s="31"/>
      <c r="H563" s="88"/>
      <c r="I563" s="88"/>
      <c r="J563" s="88"/>
      <c r="T563" s="33"/>
      <c r="U563" s="33"/>
      <c r="V563" s="33"/>
    </row>
    <row r="564" spans="1:22" x14ac:dyDescent="0.25">
      <c r="A564" s="32"/>
      <c r="B564" s="31"/>
      <c r="C564" s="31"/>
      <c r="D564" s="31"/>
      <c r="E564" s="31"/>
      <c r="F564" s="31"/>
      <c r="G564" s="31"/>
      <c r="H564" s="88"/>
      <c r="I564" s="88"/>
      <c r="J564" s="88"/>
      <c r="T564" s="33"/>
      <c r="U564" s="33"/>
      <c r="V564" s="33"/>
    </row>
    <row r="565" spans="1:22" x14ac:dyDescent="0.25">
      <c r="A565" s="32"/>
      <c r="B565" s="31"/>
      <c r="C565" s="31"/>
      <c r="D565" s="31"/>
      <c r="E565" s="31"/>
      <c r="F565" s="31"/>
      <c r="G565" s="31"/>
      <c r="H565" s="88"/>
      <c r="I565" s="88"/>
      <c r="J565" s="88"/>
      <c r="T565" s="33"/>
      <c r="U565" s="33"/>
      <c r="V565" s="33"/>
    </row>
    <row r="566" spans="1:22" x14ac:dyDescent="0.25">
      <c r="A566" s="32"/>
      <c r="B566" s="31"/>
      <c r="C566" s="31"/>
      <c r="D566" s="31"/>
      <c r="E566" s="31"/>
      <c r="F566" s="31"/>
      <c r="G566" s="31"/>
      <c r="H566" s="88"/>
      <c r="I566" s="88"/>
      <c r="J566" s="88"/>
      <c r="T566" s="33"/>
      <c r="U566" s="33"/>
      <c r="V566" s="33"/>
    </row>
    <row r="567" spans="1:22" x14ac:dyDescent="0.25">
      <c r="A567" s="32"/>
      <c r="B567" s="31"/>
      <c r="C567" s="31"/>
      <c r="D567" s="31"/>
      <c r="E567" s="31"/>
      <c r="F567" s="31"/>
      <c r="G567" s="31"/>
      <c r="H567" s="88"/>
      <c r="I567" s="88"/>
      <c r="J567" s="88"/>
      <c r="T567" s="33"/>
      <c r="U567" s="33"/>
      <c r="V567" s="33"/>
    </row>
    <row r="568" spans="1:22" x14ac:dyDescent="0.25">
      <c r="A568" s="32"/>
      <c r="B568" s="31"/>
      <c r="C568" s="31"/>
      <c r="D568" s="31"/>
      <c r="E568" s="31"/>
      <c r="F568" s="31"/>
      <c r="G568" s="31"/>
      <c r="H568" s="88"/>
      <c r="I568" s="88"/>
      <c r="J568" s="88"/>
      <c r="T568" s="33"/>
      <c r="U568" s="33"/>
      <c r="V568" s="33"/>
    </row>
    <row r="569" spans="1:22" x14ac:dyDescent="0.25">
      <c r="A569" s="32"/>
      <c r="B569" s="31"/>
      <c r="C569" s="31"/>
      <c r="D569" s="31"/>
      <c r="E569" s="31"/>
      <c r="F569" s="31"/>
      <c r="G569" s="31"/>
      <c r="H569" s="88"/>
      <c r="I569" s="88"/>
      <c r="J569" s="88"/>
      <c r="T569" s="33"/>
      <c r="U569" s="33"/>
      <c r="V569" s="33"/>
    </row>
    <row r="570" spans="1:22" x14ac:dyDescent="0.25">
      <c r="A570" s="32"/>
      <c r="B570" s="31"/>
      <c r="C570" s="31"/>
      <c r="D570" s="31"/>
      <c r="E570" s="31"/>
      <c r="F570" s="31"/>
      <c r="G570" s="31"/>
      <c r="H570" s="88"/>
      <c r="I570" s="88"/>
      <c r="J570" s="88"/>
      <c r="T570" s="33"/>
      <c r="U570" s="33"/>
      <c r="V570" s="33"/>
    </row>
    <row r="571" spans="1:22" x14ac:dyDescent="0.25">
      <c r="A571" s="32"/>
      <c r="B571" s="31"/>
      <c r="C571" s="31"/>
      <c r="D571" s="31"/>
      <c r="E571" s="31"/>
      <c r="F571" s="31"/>
      <c r="G571" s="31"/>
      <c r="H571" s="88"/>
      <c r="I571" s="88"/>
      <c r="J571" s="88"/>
      <c r="T571" s="33"/>
      <c r="U571" s="33"/>
      <c r="V571" s="33"/>
    </row>
    <row r="572" spans="1:22" x14ac:dyDescent="0.25">
      <c r="A572" s="32"/>
      <c r="B572" s="31"/>
      <c r="C572" s="31"/>
      <c r="D572" s="31"/>
      <c r="E572" s="31"/>
      <c r="F572" s="31"/>
      <c r="G572" s="31"/>
      <c r="H572" s="88"/>
      <c r="I572" s="88"/>
      <c r="J572" s="88"/>
      <c r="T572" s="33"/>
      <c r="U572" s="33"/>
      <c r="V572" s="33"/>
    </row>
    <row r="573" spans="1:22" x14ac:dyDescent="0.25">
      <c r="A573" s="32"/>
      <c r="B573" s="31"/>
      <c r="C573" s="31"/>
      <c r="D573" s="31"/>
      <c r="E573" s="31"/>
      <c r="F573" s="31"/>
      <c r="G573" s="31"/>
      <c r="H573" s="88"/>
      <c r="I573" s="88"/>
      <c r="J573" s="88"/>
      <c r="T573" s="33"/>
      <c r="U573" s="33"/>
      <c r="V573" s="33"/>
    </row>
    <row r="574" spans="1:22" x14ac:dyDescent="0.25">
      <c r="A574" s="32"/>
      <c r="B574" s="31"/>
      <c r="C574" s="31"/>
      <c r="D574" s="31"/>
      <c r="E574" s="31"/>
      <c r="F574" s="31"/>
      <c r="G574" s="31"/>
      <c r="H574" s="88"/>
      <c r="I574" s="88"/>
      <c r="J574" s="88"/>
      <c r="T574" s="33"/>
      <c r="U574" s="33"/>
      <c r="V574" s="33"/>
    </row>
    <row r="575" spans="1:22" x14ac:dyDescent="0.25">
      <c r="A575" s="32"/>
      <c r="B575" s="31"/>
      <c r="C575" s="31"/>
      <c r="D575" s="31"/>
      <c r="E575" s="31"/>
      <c r="F575" s="31"/>
      <c r="G575" s="31"/>
      <c r="H575" s="88"/>
      <c r="I575" s="88"/>
      <c r="J575" s="88"/>
      <c r="T575" s="33"/>
      <c r="U575" s="33"/>
      <c r="V575" s="33"/>
    </row>
    <row r="576" spans="1:22" x14ac:dyDescent="0.25">
      <c r="A576" s="32"/>
      <c r="B576" s="31"/>
      <c r="C576" s="31"/>
      <c r="D576" s="31"/>
      <c r="E576" s="31"/>
      <c r="F576" s="31"/>
      <c r="G576" s="31"/>
      <c r="H576" s="88"/>
      <c r="I576" s="88"/>
      <c r="J576" s="88"/>
      <c r="T576" s="33"/>
      <c r="U576" s="33"/>
      <c r="V576" s="33"/>
    </row>
    <row r="577" spans="1:22" x14ac:dyDescent="0.25">
      <c r="A577" s="32"/>
      <c r="B577" s="31"/>
      <c r="C577" s="31"/>
      <c r="D577" s="31"/>
      <c r="E577" s="31"/>
      <c r="F577" s="31"/>
      <c r="G577" s="31"/>
      <c r="H577" s="88"/>
      <c r="I577" s="88"/>
      <c r="J577" s="88"/>
      <c r="T577" s="33"/>
      <c r="U577" s="33"/>
      <c r="V577" s="33"/>
    </row>
    <row r="578" spans="1:22" x14ac:dyDescent="0.25">
      <c r="A578" s="32"/>
      <c r="B578" s="31"/>
      <c r="C578" s="31"/>
      <c r="D578" s="31"/>
      <c r="E578" s="31"/>
      <c r="F578" s="31"/>
      <c r="G578" s="31"/>
      <c r="H578" s="88"/>
      <c r="I578" s="88"/>
      <c r="J578" s="88"/>
      <c r="T578" s="33"/>
      <c r="U578" s="33"/>
      <c r="V578" s="33"/>
    </row>
    <row r="579" spans="1:22" x14ac:dyDescent="0.25">
      <c r="A579" s="32"/>
      <c r="B579" s="31"/>
      <c r="C579" s="31"/>
      <c r="D579" s="31"/>
      <c r="E579" s="31"/>
      <c r="F579" s="31"/>
      <c r="G579" s="31"/>
      <c r="H579" s="88"/>
      <c r="I579" s="88"/>
      <c r="J579" s="88"/>
      <c r="T579" s="33"/>
      <c r="U579" s="33"/>
      <c r="V579" s="33"/>
    </row>
    <row r="580" spans="1:22" x14ac:dyDescent="0.25">
      <c r="A580" s="32"/>
      <c r="B580" s="31"/>
      <c r="C580" s="31"/>
      <c r="D580" s="31"/>
      <c r="E580" s="31"/>
      <c r="F580" s="31"/>
      <c r="G580" s="31"/>
      <c r="H580" s="88"/>
      <c r="I580" s="88"/>
      <c r="J580" s="88"/>
      <c r="T580" s="33"/>
      <c r="U580" s="33"/>
      <c r="V580" s="33"/>
    </row>
    <row r="581" spans="1:22" x14ac:dyDescent="0.25">
      <c r="A581" s="32"/>
      <c r="B581" s="31"/>
      <c r="C581" s="31"/>
      <c r="D581" s="31"/>
      <c r="E581" s="31"/>
      <c r="F581" s="31"/>
      <c r="G581" s="31"/>
      <c r="H581" s="88"/>
      <c r="I581" s="88"/>
      <c r="J581" s="88"/>
      <c r="T581" s="33"/>
      <c r="U581" s="33"/>
      <c r="V581" s="33"/>
    </row>
    <row r="582" spans="1:22" x14ac:dyDescent="0.25">
      <c r="A582" s="32"/>
      <c r="B582" s="31"/>
      <c r="C582" s="31"/>
      <c r="D582" s="31"/>
      <c r="E582" s="31"/>
      <c r="F582" s="31"/>
      <c r="G582" s="31"/>
      <c r="H582" s="88"/>
      <c r="I582" s="88"/>
      <c r="J582" s="88"/>
      <c r="T582" s="33"/>
      <c r="U582" s="33"/>
      <c r="V582" s="33"/>
    </row>
    <row r="583" spans="1:22" x14ac:dyDescent="0.25">
      <c r="A583" s="32"/>
      <c r="B583" s="31"/>
      <c r="C583" s="31"/>
      <c r="D583" s="31"/>
      <c r="E583" s="31"/>
      <c r="F583" s="31"/>
      <c r="G583" s="31"/>
      <c r="H583" s="88"/>
      <c r="I583" s="88"/>
      <c r="J583" s="88"/>
      <c r="T583" s="33"/>
      <c r="U583" s="33"/>
      <c r="V583" s="33"/>
    </row>
    <row r="584" spans="1:22" x14ac:dyDescent="0.25">
      <c r="A584" s="32"/>
      <c r="B584" s="31"/>
      <c r="C584" s="31"/>
      <c r="D584" s="31"/>
      <c r="E584" s="31"/>
      <c r="F584" s="31"/>
      <c r="G584" s="31"/>
      <c r="H584" s="88"/>
      <c r="I584" s="88"/>
      <c r="J584" s="88"/>
      <c r="T584" s="33"/>
      <c r="U584" s="33"/>
      <c r="V584" s="33"/>
    </row>
    <row r="585" spans="1:22" x14ac:dyDescent="0.25">
      <c r="A585" s="32"/>
      <c r="B585" s="31"/>
      <c r="C585" s="31"/>
      <c r="D585" s="31"/>
      <c r="E585" s="31"/>
      <c r="F585" s="31"/>
      <c r="G585" s="31"/>
      <c r="H585" s="88"/>
      <c r="I585" s="88"/>
      <c r="J585" s="88"/>
      <c r="T585" s="33"/>
      <c r="U585" s="33"/>
      <c r="V585" s="33"/>
    </row>
    <row r="586" spans="1:22" x14ac:dyDescent="0.25">
      <c r="A586" s="32"/>
      <c r="B586" s="31"/>
      <c r="C586" s="31"/>
      <c r="D586" s="31"/>
      <c r="E586" s="31"/>
      <c r="F586" s="31"/>
      <c r="G586" s="31"/>
      <c r="H586" s="88"/>
      <c r="I586" s="88"/>
      <c r="J586" s="88"/>
      <c r="T586" s="33"/>
      <c r="U586" s="33"/>
      <c r="V586" s="33"/>
    </row>
    <row r="587" spans="1:22" x14ac:dyDescent="0.25">
      <c r="A587" s="32"/>
      <c r="B587" s="31"/>
      <c r="C587" s="31"/>
      <c r="D587" s="31"/>
      <c r="E587" s="31"/>
      <c r="F587" s="31"/>
      <c r="G587" s="31"/>
      <c r="H587" s="88"/>
      <c r="I587" s="88"/>
      <c r="J587" s="88"/>
      <c r="T587" s="33"/>
      <c r="U587" s="33"/>
      <c r="V587" s="33"/>
    </row>
    <row r="588" spans="1:22" x14ac:dyDescent="0.25">
      <c r="A588" s="32"/>
      <c r="B588" s="31"/>
      <c r="C588" s="31"/>
      <c r="D588" s="31"/>
      <c r="E588" s="31"/>
      <c r="F588" s="31"/>
      <c r="G588" s="31"/>
      <c r="H588" s="88"/>
      <c r="I588" s="88"/>
      <c r="J588" s="88"/>
      <c r="T588" s="33"/>
      <c r="U588" s="33"/>
      <c r="V588" s="33"/>
    </row>
    <row r="589" spans="1:22" x14ac:dyDescent="0.25">
      <c r="A589" s="32"/>
      <c r="B589" s="31"/>
      <c r="C589" s="31"/>
      <c r="D589" s="31"/>
      <c r="E589" s="31"/>
      <c r="F589" s="31"/>
      <c r="G589" s="31"/>
      <c r="H589" s="88"/>
      <c r="I589" s="88"/>
      <c r="J589" s="88"/>
      <c r="T589" s="33"/>
      <c r="U589" s="33"/>
      <c r="V589" s="33"/>
    </row>
    <row r="590" spans="1:22" x14ac:dyDescent="0.25">
      <c r="A590" s="32"/>
      <c r="B590" s="31"/>
      <c r="C590" s="31"/>
      <c r="D590" s="31"/>
      <c r="E590" s="31"/>
      <c r="F590" s="31"/>
      <c r="G590" s="31"/>
      <c r="H590" s="88"/>
      <c r="I590" s="88"/>
      <c r="J590" s="88"/>
      <c r="T590" s="33"/>
      <c r="U590" s="33"/>
      <c r="V590" s="33"/>
    </row>
    <row r="591" spans="1:22" x14ac:dyDescent="0.25">
      <c r="A591" s="32"/>
      <c r="B591" s="31"/>
      <c r="C591" s="31"/>
      <c r="D591" s="31"/>
      <c r="E591" s="31"/>
      <c r="F591" s="31"/>
      <c r="G591" s="31"/>
      <c r="H591" s="88"/>
      <c r="I591" s="88"/>
      <c r="J591" s="88"/>
      <c r="T591" s="33"/>
      <c r="U591" s="33"/>
      <c r="V591" s="33"/>
    </row>
    <row r="592" spans="1:22" x14ac:dyDescent="0.25">
      <c r="A592" s="32"/>
      <c r="B592" s="31"/>
      <c r="C592" s="31"/>
      <c r="D592" s="31"/>
      <c r="E592" s="31"/>
      <c r="F592" s="31"/>
      <c r="G592" s="31"/>
      <c r="H592" s="88"/>
      <c r="I592" s="88"/>
      <c r="J592" s="88"/>
      <c r="T592" s="33"/>
      <c r="U592" s="33"/>
      <c r="V592" s="33"/>
    </row>
    <row r="593" spans="1:22" x14ac:dyDescent="0.25">
      <c r="A593" s="32"/>
      <c r="B593" s="31"/>
      <c r="C593" s="31"/>
      <c r="D593" s="31"/>
      <c r="E593" s="31"/>
      <c r="F593" s="31"/>
      <c r="G593" s="31"/>
      <c r="H593" s="88"/>
      <c r="I593" s="88"/>
      <c r="J593" s="88"/>
      <c r="T593" s="33"/>
      <c r="U593" s="33"/>
      <c r="V593" s="33"/>
    </row>
    <row r="594" spans="1:22" x14ac:dyDescent="0.25">
      <c r="A594" s="32"/>
      <c r="B594" s="31"/>
      <c r="C594" s="31"/>
      <c r="D594" s="31"/>
      <c r="E594" s="31"/>
      <c r="F594" s="31"/>
      <c r="G594" s="31"/>
      <c r="H594" s="88"/>
      <c r="I594" s="88"/>
      <c r="J594" s="88"/>
      <c r="T594" s="33"/>
      <c r="U594" s="33"/>
      <c r="V594" s="33"/>
    </row>
    <row r="595" spans="1:22" x14ac:dyDescent="0.25">
      <c r="A595" s="32"/>
      <c r="B595" s="31"/>
      <c r="C595" s="31"/>
      <c r="D595" s="31"/>
      <c r="E595" s="31"/>
      <c r="F595" s="31"/>
      <c r="G595" s="31"/>
      <c r="H595" s="88"/>
      <c r="I595" s="88"/>
      <c r="J595" s="88"/>
      <c r="T595" s="33"/>
      <c r="U595" s="33"/>
      <c r="V595" s="33"/>
    </row>
    <row r="596" spans="1:22" x14ac:dyDescent="0.25">
      <c r="A596" s="32"/>
      <c r="B596" s="31"/>
      <c r="C596" s="31"/>
      <c r="D596" s="31"/>
      <c r="E596" s="31"/>
      <c r="F596" s="31"/>
      <c r="G596" s="31"/>
      <c r="H596" s="88"/>
      <c r="I596" s="88"/>
      <c r="J596" s="88"/>
      <c r="T596" s="33"/>
      <c r="U596" s="33"/>
      <c r="V596" s="33"/>
    </row>
    <row r="597" spans="1:22" x14ac:dyDescent="0.25">
      <c r="A597" s="32"/>
      <c r="B597" s="31"/>
      <c r="C597" s="31"/>
      <c r="D597" s="31"/>
      <c r="E597" s="31"/>
      <c r="F597" s="31"/>
      <c r="G597" s="31"/>
      <c r="H597" s="88"/>
      <c r="I597" s="88"/>
      <c r="J597" s="88"/>
      <c r="T597" s="33"/>
      <c r="U597" s="33"/>
      <c r="V597" s="33"/>
    </row>
    <row r="598" spans="1:22" x14ac:dyDescent="0.25">
      <c r="A598" s="32"/>
      <c r="B598" s="31"/>
      <c r="C598" s="31"/>
      <c r="D598" s="31"/>
      <c r="E598" s="31"/>
      <c r="F598" s="31"/>
      <c r="G598" s="31"/>
      <c r="H598" s="88"/>
      <c r="I598" s="88"/>
      <c r="J598" s="88"/>
      <c r="T598" s="33"/>
      <c r="U598" s="33"/>
      <c r="V598" s="33"/>
    </row>
    <row r="599" spans="1:22" x14ac:dyDescent="0.25">
      <c r="A599" s="32"/>
      <c r="B599" s="31"/>
      <c r="C599" s="31"/>
      <c r="D599" s="31"/>
      <c r="E599" s="31"/>
      <c r="F599" s="31"/>
      <c r="G599" s="31"/>
      <c r="H599" s="88"/>
      <c r="I599" s="88"/>
      <c r="J599" s="88"/>
      <c r="T599" s="33"/>
      <c r="U599" s="33"/>
      <c r="V599" s="33"/>
    </row>
    <row r="600" spans="1:22" x14ac:dyDescent="0.25">
      <c r="A600" s="32"/>
      <c r="B600" s="31"/>
      <c r="C600" s="31"/>
      <c r="D600" s="31"/>
      <c r="E600" s="31"/>
      <c r="F600" s="31"/>
      <c r="G600" s="31"/>
      <c r="H600" s="88"/>
      <c r="I600" s="88"/>
      <c r="J600" s="88"/>
      <c r="T600" s="33"/>
      <c r="U600" s="33"/>
      <c r="V600" s="33"/>
    </row>
    <row r="601" spans="1:22" x14ac:dyDescent="0.25">
      <c r="A601" s="32"/>
      <c r="B601" s="31"/>
      <c r="C601" s="31"/>
      <c r="D601" s="31"/>
      <c r="E601" s="31"/>
      <c r="F601" s="31"/>
      <c r="G601" s="31"/>
      <c r="H601" s="88"/>
      <c r="I601" s="88"/>
      <c r="J601" s="88"/>
      <c r="T601" s="33"/>
      <c r="U601" s="33"/>
      <c r="V601" s="33"/>
    </row>
    <row r="602" spans="1:22" x14ac:dyDescent="0.25">
      <c r="A602" s="32"/>
      <c r="B602" s="31"/>
      <c r="C602" s="31"/>
      <c r="D602" s="31"/>
      <c r="E602" s="31"/>
      <c r="F602" s="31"/>
      <c r="G602" s="31"/>
      <c r="H602" s="88"/>
      <c r="I602" s="88"/>
      <c r="J602" s="88"/>
      <c r="T602" s="33"/>
      <c r="U602" s="33"/>
      <c r="V602" s="33"/>
    </row>
    <row r="603" spans="1:22" x14ac:dyDescent="0.25">
      <c r="A603" s="32"/>
      <c r="B603" s="31"/>
      <c r="C603" s="31"/>
      <c r="D603" s="31"/>
      <c r="E603" s="31"/>
      <c r="F603" s="31"/>
      <c r="G603" s="31"/>
      <c r="H603" s="88"/>
      <c r="I603" s="88"/>
      <c r="J603" s="88"/>
      <c r="T603" s="33"/>
      <c r="U603" s="33"/>
      <c r="V603" s="33"/>
    </row>
    <row r="604" spans="1:22" x14ac:dyDescent="0.25">
      <c r="A604" s="32"/>
      <c r="B604" s="31"/>
      <c r="C604" s="31"/>
      <c r="D604" s="31"/>
      <c r="E604" s="31"/>
      <c r="F604" s="31"/>
      <c r="G604" s="31"/>
      <c r="H604" s="88"/>
      <c r="I604" s="88"/>
      <c r="J604" s="88"/>
      <c r="T604" s="33"/>
      <c r="U604" s="33"/>
      <c r="V604" s="33"/>
    </row>
    <row r="605" spans="1:22" x14ac:dyDescent="0.25">
      <c r="A605" s="32"/>
      <c r="B605" s="31"/>
      <c r="C605" s="31"/>
      <c r="D605" s="31"/>
      <c r="E605" s="31"/>
      <c r="F605" s="31"/>
      <c r="G605" s="31"/>
      <c r="H605" s="88"/>
      <c r="I605" s="88"/>
      <c r="J605" s="88"/>
      <c r="T605" s="33"/>
      <c r="U605" s="33"/>
      <c r="V605" s="33"/>
    </row>
    <row r="606" spans="1:22" x14ac:dyDescent="0.25">
      <c r="A606" s="32"/>
      <c r="B606" s="31"/>
      <c r="C606" s="31"/>
      <c r="D606" s="31"/>
      <c r="E606" s="31"/>
      <c r="F606" s="31"/>
      <c r="G606" s="31"/>
      <c r="H606" s="88"/>
      <c r="I606" s="88"/>
      <c r="J606" s="88"/>
      <c r="T606" s="33"/>
      <c r="U606" s="33"/>
      <c r="V606" s="33"/>
    </row>
    <row r="607" spans="1:22" x14ac:dyDescent="0.25">
      <c r="A607" s="32"/>
      <c r="B607" s="31"/>
      <c r="C607" s="31"/>
      <c r="D607" s="31"/>
      <c r="E607" s="31"/>
      <c r="F607" s="31"/>
      <c r="G607" s="31"/>
      <c r="H607" s="88"/>
      <c r="I607" s="88"/>
      <c r="J607" s="88"/>
      <c r="T607" s="33"/>
      <c r="U607" s="33"/>
      <c r="V607" s="33"/>
    </row>
    <row r="608" spans="1:22" x14ac:dyDescent="0.25">
      <c r="A608" s="32"/>
      <c r="B608" s="31"/>
      <c r="C608" s="31"/>
      <c r="D608" s="31"/>
      <c r="E608" s="31"/>
      <c r="F608" s="31"/>
      <c r="G608" s="31"/>
      <c r="H608" s="88"/>
      <c r="I608" s="88"/>
      <c r="J608" s="88"/>
      <c r="T608" s="33"/>
      <c r="U608" s="33"/>
      <c r="V608" s="33"/>
    </row>
    <row r="609" spans="1:22" x14ac:dyDescent="0.25">
      <c r="A609" s="32"/>
      <c r="B609" s="31"/>
      <c r="C609" s="31"/>
      <c r="D609" s="31"/>
      <c r="E609" s="31"/>
      <c r="F609" s="31"/>
      <c r="G609" s="31"/>
      <c r="H609" s="88"/>
      <c r="I609" s="88"/>
      <c r="J609" s="88"/>
      <c r="T609" s="33"/>
      <c r="U609" s="33"/>
      <c r="V609" s="33"/>
    </row>
    <row r="610" spans="1:22" x14ac:dyDescent="0.25">
      <c r="A610" s="32"/>
      <c r="B610" s="31"/>
      <c r="C610" s="31"/>
      <c r="D610" s="31"/>
      <c r="E610" s="31"/>
      <c r="F610" s="31"/>
      <c r="G610" s="31"/>
      <c r="H610" s="88"/>
      <c r="I610" s="88"/>
      <c r="J610" s="88"/>
      <c r="T610" s="33"/>
      <c r="U610" s="33"/>
      <c r="V610" s="33"/>
    </row>
    <row r="611" spans="1:22" x14ac:dyDescent="0.25">
      <c r="A611" s="32"/>
      <c r="B611" s="31"/>
      <c r="C611" s="31"/>
      <c r="D611" s="31"/>
      <c r="E611" s="31"/>
      <c r="F611" s="31"/>
      <c r="G611" s="31"/>
      <c r="H611" s="88"/>
      <c r="I611" s="88"/>
      <c r="J611" s="88"/>
      <c r="T611" s="33"/>
      <c r="U611" s="33"/>
      <c r="V611" s="33"/>
    </row>
    <row r="612" spans="1:22" x14ac:dyDescent="0.25">
      <c r="A612" s="32"/>
      <c r="B612" s="31"/>
      <c r="C612" s="31"/>
      <c r="D612" s="31"/>
      <c r="E612" s="31"/>
      <c r="F612" s="31"/>
      <c r="G612" s="31"/>
      <c r="H612" s="88"/>
      <c r="I612" s="88"/>
      <c r="J612" s="88"/>
      <c r="T612" s="33"/>
      <c r="U612" s="33"/>
      <c r="V612" s="33"/>
    </row>
    <row r="613" spans="1:22" x14ac:dyDescent="0.25">
      <c r="A613" s="32"/>
      <c r="B613" s="31"/>
      <c r="C613" s="31"/>
      <c r="D613" s="31"/>
      <c r="E613" s="31"/>
      <c r="F613" s="31"/>
      <c r="G613" s="31"/>
      <c r="H613" s="88"/>
      <c r="I613" s="88"/>
      <c r="J613" s="88"/>
      <c r="T613" s="33"/>
      <c r="U613" s="33"/>
      <c r="V613" s="33"/>
    </row>
    <row r="614" spans="1:22" x14ac:dyDescent="0.25">
      <c r="A614" s="32"/>
      <c r="B614" s="31"/>
      <c r="C614" s="31"/>
      <c r="D614" s="31"/>
      <c r="E614" s="31"/>
      <c r="F614" s="31"/>
      <c r="G614" s="31"/>
      <c r="H614" s="88"/>
      <c r="I614" s="88"/>
      <c r="J614" s="88"/>
      <c r="T614" s="33"/>
      <c r="U614" s="33"/>
      <c r="V614" s="33"/>
    </row>
    <row r="615" spans="1:22" x14ac:dyDescent="0.25">
      <c r="A615" s="32"/>
      <c r="B615" s="31"/>
      <c r="C615" s="31"/>
      <c r="D615" s="31"/>
      <c r="E615" s="31"/>
      <c r="F615" s="31"/>
      <c r="G615" s="31"/>
      <c r="H615" s="88"/>
      <c r="I615" s="88"/>
      <c r="J615" s="88"/>
      <c r="T615" s="33"/>
      <c r="U615" s="33"/>
      <c r="V615" s="33"/>
    </row>
    <row r="616" spans="1:22" x14ac:dyDescent="0.25">
      <c r="A616" s="32"/>
      <c r="B616" s="31"/>
      <c r="C616" s="31"/>
      <c r="D616" s="31"/>
      <c r="E616" s="31"/>
      <c r="F616" s="31"/>
      <c r="G616" s="31"/>
      <c r="H616" s="88"/>
      <c r="I616" s="88"/>
      <c r="J616" s="88"/>
      <c r="T616" s="33"/>
      <c r="U616" s="33"/>
      <c r="V616" s="33"/>
    </row>
    <row r="617" spans="1:22" x14ac:dyDescent="0.25">
      <c r="A617" s="32"/>
      <c r="B617" s="31"/>
      <c r="C617" s="31"/>
      <c r="D617" s="31"/>
      <c r="E617" s="31"/>
      <c r="F617" s="31"/>
      <c r="G617" s="31"/>
      <c r="H617" s="88"/>
      <c r="I617" s="88"/>
      <c r="J617" s="88"/>
      <c r="T617" s="33"/>
      <c r="U617" s="33"/>
      <c r="V617" s="33"/>
    </row>
    <row r="618" spans="1:22" x14ac:dyDescent="0.25">
      <c r="A618" s="32"/>
      <c r="B618" s="31"/>
      <c r="C618" s="31"/>
      <c r="D618" s="31"/>
      <c r="E618" s="31"/>
      <c r="F618" s="31"/>
      <c r="G618" s="31"/>
      <c r="H618" s="88"/>
      <c r="I618" s="88"/>
      <c r="J618" s="88"/>
      <c r="T618" s="33"/>
      <c r="U618" s="33"/>
      <c r="V618" s="33"/>
    </row>
    <row r="619" spans="1:22" x14ac:dyDescent="0.25">
      <c r="A619" s="32"/>
      <c r="B619" s="31"/>
      <c r="C619" s="31"/>
      <c r="D619" s="31"/>
      <c r="E619" s="31"/>
      <c r="F619" s="31"/>
      <c r="G619" s="31"/>
      <c r="H619" s="88"/>
      <c r="I619" s="88"/>
      <c r="J619" s="88"/>
      <c r="T619" s="33"/>
      <c r="U619" s="33"/>
      <c r="V619" s="33"/>
    </row>
    <row r="620" spans="1:22" x14ac:dyDescent="0.25">
      <c r="A620" s="32"/>
      <c r="B620" s="31"/>
      <c r="C620" s="31"/>
      <c r="D620" s="31"/>
      <c r="E620" s="31"/>
      <c r="F620" s="31"/>
      <c r="G620" s="31"/>
      <c r="H620" s="88"/>
      <c r="I620" s="88"/>
      <c r="J620" s="88"/>
      <c r="T620" s="33"/>
      <c r="U620" s="33"/>
      <c r="V620" s="33"/>
    </row>
    <row r="621" spans="1:22" x14ac:dyDescent="0.25">
      <c r="A621" s="32"/>
      <c r="B621" s="31"/>
      <c r="C621" s="31"/>
      <c r="D621" s="31"/>
      <c r="E621" s="31"/>
      <c r="F621" s="31"/>
      <c r="G621" s="31"/>
      <c r="H621" s="88"/>
      <c r="I621" s="88"/>
      <c r="J621" s="88"/>
      <c r="T621" s="33"/>
      <c r="U621" s="33"/>
      <c r="V621" s="33"/>
    </row>
    <row r="622" spans="1:22" x14ac:dyDescent="0.25">
      <c r="A622" s="32"/>
      <c r="B622" s="31"/>
      <c r="C622" s="31"/>
      <c r="D622" s="31"/>
      <c r="E622" s="31"/>
      <c r="F622" s="31"/>
      <c r="G622" s="31"/>
      <c r="H622" s="88"/>
      <c r="I622" s="88"/>
      <c r="J622" s="88"/>
      <c r="T622" s="33"/>
      <c r="U622" s="33"/>
      <c r="V622" s="33"/>
    </row>
  </sheetData>
  <mergeCells count="7">
    <mergeCell ref="T1:V1"/>
    <mergeCell ref="B1:D1"/>
    <mergeCell ref="E1:G1"/>
    <mergeCell ref="H1:J1"/>
    <mergeCell ref="K1:M1"/>
    <mergeCell ref="N1:P1"/>
    <mergeCell ref="Q1:S1"/>
  </mergeCells>
  <pageMargins left="0.511811024" right="0.511811024" top="0.78740157499999996" bottom="0.78740157499999996" header="0.31496062000000002" footer="0.31496062000000002"/>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1"/>
  <sheetViews>
    <sheetView workbookViewId="0">
      <selection activeCell="J24" sqref="J24"/>
    </sheetView>
  </sheetViews>
  <sheetFormatPr defaultRowHeight="15" x14ac:dyDescent="0.25"/>
  <cols>
    <col min="2" max="2" width="14.28515625" bestFit="1" customWidth="1"/>
    <col min="3" max="4" width="18.7109375" customWidth="1"/>
  </cols>
  <sheetData>
    <row r="1" spans="1:4" x14ac:dyDescent="0.25">
      <c r="A1" s="58" t="s">
        <v>1</v>
      </c>
      <c r="B1" s="58" t="s">
        <v>5</v>
      </c>
      <c r="C1" s="58" t="s">
        <v>6</v>
      </c>
      <c r="D1" s="58" t="s">
        <v>7</v>
      </c>
    </row>
    <row r="2" spans="1:4" x14ac:dyDescent="0.25">
      <c r="A2" s="68">
        <v>44562</v>
      </c>
      <c r="B2" s="58">
        <v>0</v>
      </c>
      <c r="C2" s="58">
        <v>0</v>
      </c>
      <c r="D2" s="21">
        <f>B2+C2</f>
        <v>0</v>
      </c>
    </row>
    <row r="3" spans="1:4" x14ac:dyDescent="0.25">
      <c r="A3" s="68">
        <v>44593</v>
      </c>
      <c r="B3" s="58">
        <v>0</v>
      </c>
      <c r="C3" s="58">
        <v>0</v>
      </c>
      <c r="D3" s="21">
        <f t="shared" ref="D3:D13" si="0">B3+C3</f>
        <v>0</v>
      </c>
    </row>
    <row r="4" spans="1:4" x14ac:dyDescent="0.25">
      <c r="A4" s="68">
        <v>44621</v>
      </c>
      <c r="B4" s="58">
        <v>0</v>
      </c>
      <c r="C4" s="58">
        <v>0</v>
      </c>
      <c r="D4" s="21">
        <f t="shared" si="0"/>
        <v>0</v>
      </c>
    </row>
    <row r="5" spans="1:4" x14ac:dyDescent="0.25">
      <c r="A5" s="68">
        <v>44652</v>
      </c>
      <c r="B5" s="58">
        <v>0</v>
      </c>
      <c r="C5" s="58">
        <v>0</v>
      </c>
      <c r="D5" s="21">
        <f t="shared" si="0"/>
        <v>0</v>
      </c>
    </row>
    <row r="6" spans="1:4" x14ac:dyDescent="0.25">
      <c r="A6" s="68">
        <v>44682</v>
      </c>
      <c r="B6" s="58">
        <v>0</v>
      </c>
      <c r="C6" s="58">
        <v>0</v>
      </c>
      <c r="D6" s="21">
        <f t="shared" si="0"/>
        <v>0</v>
      </c>
    </row>
    <row r="7" spans="1:4" x14ac:dyDescent="0.25">
      <c r="A7" s="68">
        <v>44713</v>
      </c>
      <c r="B7" s="58">
        <v>0</v>
      </c>
      <c r="C7" s="58">
        <v>0</v>
      </c>
      <c r="D7" s="21">
        <f t="shared" si="0"/>
        <v>0</v>
      </c>
    </row>
    <row r="8" spans="1:4" x14ac:dyDescent="0.25">
      <c r="A8" s="68">
        <v>44743</v>
      </c>
      <c r="B8" s="58">
        <v>0</v>
      </c>
      <c r="C8" s="58">
        <v>0</v>
      </c>
      <c r="D8" s="21">
        <f t="shared" si="0"/>
        <v>0</v>
      </c>
    </row>
    <row r="9" spans="1:4" x14ac:dyDescent="0.25">
      <c r="A9" s="68">
        <v>44774</v>
      </c>
      <c r="B9" s="58">
        <v>0</v>
      </c>
      <c r="C9" s="58">
        <v>0</v>
      </c>
      <c r="D9" s="21">
        <f t="shared" si="0"/>
        <v>0</v>
      </c>
    </row>
    <row r="10" spans="1:4" x14ac:dyDescent="0.25">
      <c r="A10" s="68">
        <v>44805</v>
      </c>
      <c r="B10" s="58">
        <v>0</v>
      </c>
      <c r="C10" s="58">
        <v>0</v>
      </c>
      <c r="D10" s="21">
        <f t="shared" si="0"/>
        <v>0</v>
      </c>
    </row>
    <row r="11" spans="1:4" x14ac:dyDescent="0.25">
      <c r="A11" s="68">
        <v>44835</v>
      </c>
      <c r="B11" s="58">
        <v>0</v>
      </c>
      <c r="C11" s="58">
        <v>0</v>
      </c>
      <c r="D11" s="21">
        <f t="shared" si="0"/>
        <v>0</v>
      </c>
    </row>
    <row r="12" spans="1:4" x14ac:dyDescent="0.25">
      <c r="A12" s="68">
        <v>44866</v>
      </c>
      <c r="B12" s="58">
        <v>0</v>
      </c>
      <c r="C12" s="58">
        <v>0</v>
      </c>
      <c r="D12" s="21">
        <f t="shared" si="0"/>
        <v>0</v>
      </c>
    </row>
    <row r="13" spans="1:4" x14ac:dyDescent="0.25">
      <c r="A13" s="68">
        <v>44896</v>
      </c>
      <c r="B13" s="58">
        <v>0</v>
      </c>
      <c r="C13" s="58">
        <v>0</v>
      </c>
      <c r="D13" s="21">
        <f t="shared" si="0"/>
        <v>0</v>
      </c>
    </row>
    <row r="14" spans="1:4" x14ac:dyDescent="0.25">
      <c r="A14" s="68">
        <v>44927</v>
      </c>
      <c r="B14" s="21"/>
      <c r="C14" s="58"/>
      <c r="D14" s="21"/>
    </row>
    <row r="15" spans="1:4" x14ac:dyDescent="0.25">
      <c r="A15" s="68">
        <v>44958</v>
      </c>
      <c r="B15" s="160"/>
      <c r="C15" s="58"/>
      <c r="D15" s="21"/>
    </row>
    <row r="16" spans="1:4" x14ac:dyDescent="0.25">
      <c r="A16" s="68">
        <v>44986</v>
      </c>
      <c r="B16" s="160"/>
      <c r="C16" s="58"/>
      <c r="D16" s="21"/>
    </row>
    <row r="17" spans="1:4" x14ac:dyDescent="0.25">
      <c r="A17" s="68">
        <v>45017</v>
      </c>
      <c r="B17" s="160"/>
      <c r="C17" s="58"/>
      <c r="D17" s="21"/>
    </row>
    <row r="18" spans="1:4" x14ac:dyDescent="0.25">
      <c r="A18" s="68">
        <v>45047</v>
      </c>
      <c r="B18" s="160"/>
      <c r="C18" s="58"/>
      <c r="D18" s="21"/>
    </row>
    <row r="19" spans="1:4" x14ac:dyDescent="0.25">
      <c r="A19" s="68">
        <v>45078</v>
      </c>
      <c r="B19" s="160"/>
      <c r="C19" s="58"/>
      <c r="D19" s="21"/>
    </row>
    <row r="20" spans="1:4" x14ac:dyDescent="0.25">
      <c r="A20" s="68">
        <v>45108</v>
      </c>
      <c r="B20" s="160"/>
      <c r="C20" s="58"/>
      <c r="D20" s="21"/>
    </row>
    <row r="21" spans="1:4" x14ac:dyDescent="0.25">
      <c r="A21" s="68">
        <v>45139</v>
      </c>
      <c r="B21" s="160"/>
      <c r="C21" s="58"/>
      <c r="D21" s="21"/>
    </row>
    <row r="22" spans="1:4" x14ac:dyDescent="0.25">
      <c r="A22" s="68">
        <v>45170</v>
      </c>
      <c r="B22" s="160"/>
      <c r="C22" s="58"/>
      <c r="D22" s="21"/>
    </row>
    <row r="23" spans="1:4" x14ac:dyDescent="0.25">
      <c r="A23" s="68">
        <v>45200</v>
      </c>
      <c r="B23" s="160">
        <f>('OC A CONTRATAR'!G27+'OC A CONTRATAR'!I27)*4.68</f>
        <v>0</v>
      </c>
      <c r="C23" s="58"/>
      <c r="D23" s="21">
        <f>B23+C23</f>
        <v>0</v>
      </c>
    </row>
    <row r="24" spans="1:4" x14ac:dyDescent="0.25">
      <c r="A24" s="68">
        <v>45231</v>
      </c>
      <c r="B24" s="160"/>
      <c r="C24" s="58"/>
      <c r="D24" s="21"/>
    </row>
    <row r="25" spans="1:4" x14ac:dyDescent="0.25">
      <c r="A25" s="68">
        <v>45261</v>
      </c>
      <c r="B25" s="160"/>
      <c r="C25" s="58"/>
      <c r="D25" s="21"/>
    </row>
    <row r="26" spans="1:4" x14ac:dyDescent="0.25">
      <c r="A26" s="68">
        <v>45292</v>
      </c>
      <c r="B26" s="160"/>
      <c r="C26" s="58"/>
      <c r="D26" s="21"/>
    </row>
    <row r="27" spans="1:4" x14ac:dyDescent="0.25">
      <c r="A27" s="68">
        <v>45323</v>
      </c>
      <c r="B27" s="160"/>
      <c r="C27" s="58"/>
      <c r="D27" s="21"/>
    </row>
    <row r="28" spans="1:4" x14ac:dyDescent="0.25">
      <c r="A28" s="68">
        <v>45352</v>
      </c>
      <c r="B28" s="160"/>
      <c r="C28" s="58"/>
      <c r="D28" s="21"/>
    </row>
    <row r="29" spans="1:4" x14ac:dyDescent="0.25">
      <c r="A29" s="68">
        <v>45383</v>
      </c>
      <c r="B29" s="160">
        <f>('OC A CONTRATAR'!G28+'OC A CONTRATAR'!I28)*'OC A CONTRATAR'!G5</f>
        <v>34162631.506849311</v>
      </c>
      <c r="C29" s="58"/>
      <c r="D29" s="21">
        <f>B29+C29</f>
        <v>34162631.506849311</v>
      </c>
    </row>
    <row r="30" spans="1:4" x14ac:dyDescent="0.25">
      <c r="A30" s="68">
        <v>45413</v>
      </c>
      <c r="B30" s="160"/>
      <c r="C30" s="58"/>
      <c r="D30" s="21"/>
    </row>
    <row r="31" spans="1:4" x14ac:dyDescent="0.25">
      <c r="A31" s="68">
        <v>45444</v>
      </c>
      <c r="B31" s="160"/>
      <c r="C31" s="58"/>
      <c r="D31" s="21"/>
    </row>
    <row r="32" spans="1:4" x14ac:dyDescent="0.25">
      <c r="A32" s="68">
        <v>45474</v>
      </c>
      <c r="B32" s="160"/>
      <c r="C32" s="58"/>
      <c r="D32" s="21"/>
    </row>
    <row r="33" spans="1:4" x14ac:dyDescent="0.25">
      <c r="A33" s="68">
        <v>45505</v>
      </c>
      <c r="B33" s="160"/>
      <c r="C33" s="58"/>
      <c r="D33" s="21"/>
    </row>
    <row r="34" spans="1:4" x14ac:dyDescent="0.25">
      <c r="A34" s="68">
        <v>45536</v>
      </c>
      <c r="B34" s="160"/>
      <c r="C34" s="58"/>
      <c r="D34" s="21"/>
    </row>
    <row r="35" spans="1:4" x14ac:dyDescent="0.25">
      <c r="A35" s="68">
        <v>45566</v>
      </c>
      <c r="B35" s="160">
        <f>('OC A CONTRATAR'!G29+'OC A CONTRATAR'!I29)*'OC A CONTRATAR'!G5</f>
        <v>35268110.95890411</v>
      </c>
      <c r="C35" s="58"/>
      <c r="D35" s="21">
        <f>B35+C35</f>
        <v>35268110.95890411</v>
      </c>
    </row>
    <row r="36" spans="1:4" x14ac:dyDescent="0.25">
      <c r="A36" s="68">
        <v>45597</v>
      </c>
      <c r="B36" s="160"/>
      <c r="C36" s="58"/>
      <c r="D36" s="21"/>
    </row>
    <row r="37" spans="1:4" x14ac:dyDescent="0.25">
      <c r="A37" s="68">
        <v>45627</v>
      </c>
      <c r="B37" s="160"/>
      <c r="C37" s="58"/>
      <c r="D37" s="21"/>
    </row>
    <row r="38" spans="1:4" x14ac:dyDescent="0.25">
      <c r="A38" s="68">
        <v>45658</v>
      </c>
      <c r="B38" s="160"/>
      <c r="C38" s="58"/>
      <c r="D38" s="21"/>
    </row>
    <row r="39" spans="1:4" x14ac:dyDescent="0.25">
      <c r="A39" s="68">
        <v>45689</v>
      </c>
      <c r="B39" s="160"/>
      <c r="C39" s="58"/>
      <c r="D39" s="21"/>
    </row>
    <row r="40" spans="1:4" x14ac:dyDescent="0.25">
      <c r="A40" s="68">
        <v>45717</v>
      </c>
      <c r="B40" s="160"/>
      <c r="C40" s="58"/>
      <c r="D40" s="21"/>
    </row>
    <row r="41" spans="1:4" x14ac:dyDescent="0.25">
      <c r="A41" s="68">
        <v>45748</v>
      </c>
      <c r="B41" s="160">
        <f>'OC A CONTRATAR'!G30*'OC A CONTRATAR'!G$5</f>
        <v>63444202.739726029</v>
      </c>
      <c r="C41" s="58"/>
      <c r="D41" s="21">
        <f>B41+C41</f>
        <v>63444202.739726029</v>
      </c>
    </row>
    <row r="42" spans="1:4" x14ac:dyDescent="0.25">
      <c r="A42" s="68">
        <v>45778</v>
      </c>
      <c r="B42" s="160"/>
      <c r="C42" s="58"/>
      <c r="D42" s="21"/>
    </row>
    <row r="43" spans="1:4" x14ac:dyDescent="0.25">
      <c r="A43" s="68">
        <v>45809</v>
      </c>
      <c r="B43" s="160"/>
      <c r="C43" s="58"/>
      <c r="D43" s="21"/>
    </row>
    <row r="44" spans="1:4" x14ac:dyDescent="0.25">
      <c r="A44" s="68">
        <v>45839</v>
      </c>
      <c r="B44" s="160"/>
      <c r="C44" s="58"/>
      <c r="D44" s="21"/>
    </row>
    <row r="45" spans="1:4" x14ac:dyDescent="0.25">
      <c r="A45" s="68">
        <v>45870</v>
      </c>
      <c r="B45" s="160"/>
      <c r="C45" s="58"/>
      <c r="D45" s="21"/>
    </row>
    <row r="46" spans="1:4" x14ac:dyDescent="0.25">
      <c r="A46" s="68">
        <v>45901</v>
      </c>
      <c r="B46" s="160"/>
      <c r="C46" s="58"/>
      <c r="D46" s="21"/>
    </row>
    <row r="47" spans="1:4" x14ac:dyDescent="0.25">
      <c r="A47" s="68">
        <v>45931</v>
      </c>
      <c r="B47" s="160">
        <f>'OC A CONTRATAR'!G31*'OC A CONTRATAR'!G$5</f>
        <v>63792797.260273971</v>
      </c>
      <c r="C47" s="58"/>
      <c r="D47" s="21">
        <f>B47+C47</f>
        <v>63792797.260273971</v>
      </c>
    </row>
    <row r="48" spans="1:4" x14ac:dyDescent="0.25">
      <c r="A48" s="68">
        <v>45962</v>
      </c>
      <c r="B48" s="160"/>
      <c r="C48" s="58"/>
      <c r="D48" s="21"/>
    </row>
    <row r="49" spans="1:4" x14ac:dyDescent="0.25">
      <c r="A49" s="68">
        <v>45992</v>
      </c>
      <c r="B49" s="160"/>
      <c r="C49" s="58"/>
      <c r="D49" s="21"/>
    </row>
    <row r="50" spans="1:4" x14ac:dyDescent="0.25">
      <c r="A50" s="68">
        <v>46023</v>
      </c>
      <c r="B50" s="160"/>
      <c r="C50" s="58"/>
      <c r="D50" s="21"/>
    </row>
    <row r="51" spans="1:4" x14ac:dyDescent="0.25">
      <c r="A51" s="68">
        <v>46054</v>
      </c>
      <c r="B51" s="160"/>
      <c r="C51" s="58"/>
      <c r="D51" s="21"/>
    </row>
    <row r="52" spans="1:4" x14ac:dyDescent="0.25">
      <c r="A52" s="68">
        <v>46082</v>
      </c>
      <c r="B52" s="160"/>
      <c r="C52" s="58"/>
      <c r="D52" s="21"/>
    </row>
    <row r="53" spans="1:4" x14ac:dyDescent="0.25">
      <c r="A53" s="68">
        <v>46113</v>
      </c>
      <c r="B53" s="160">
        <f>'OC A CONTRATAR'!G32*'OC A CONTRATAR'!G$5</f>
        <v>63444202.739726029</v>
      </c>
      <c r="C53" s="160">
        <f>'OC A CONTRATAR'!H32*'OC A CONTRATAR'!G$5</f>
        <v>0</v>
      </c>
      <c r="D53" s="21">
        <f>B53+C53</f>
        <v>63444202.739726029</v>
      </c>
    </row>
    <row r="54" spans="1:4" x14ac:dyDescent="0.25">
      <c r="A54" s="68">
        <v>46143</v>
      </c>
      <c r="B54" s="160"/>
      <c r="C54" s="58"/>
      <c r="D54" s="21"/>
    </row>
    <row r="55" spans="1:4" x14ac:dyDescent="0.25">
      <c r="A55" s="68">
        <v>46174</v>
      </c>
      <c r="B55" s="160"/>
      <c r="C55" s="58"/>
      <c r="D55" s="21"/>
    </row>
    <row r="56" spans="1:4" x14ac:dyDescent="0.25">
      <c r="A56" s="68">
        <v>46204</v>
      </c>
      <c r="B56" s="160"/>
      <c r="C56" s="58"/>
      <c r="D56" s="21"/>
    </row>
    <row r="57" spans="1:4" x14ac:dyDescent="0.25">
      <c r="A57" s="68">
        <v>46235</v>
      </c>
      <c r="B57" s="160"/>
      <c r="C57" s="58"/>
      <c r="D57" s="21"/>
    </row>
    <row r="58" spans="1:4" x14ac:dyDescent="0.25">
      <c r="A58" s="68">
        <v>46266</v>
      </c>
      <c r="B58" s="160"/>
      <c r="C58" s="58"/>
      <c r="D58" s="21"/>
    </row>
    <row r="59" spans="1:4" x14ac:dyDescent="0.25">
      <c r="A59" s="68">
        <v>46296</v>
      </c>
      <c r="B59" s="160">
        <f>'OC A CONTRATAR'!G33*'OC A CONTRATAR'!G$5</f>
        <v>63792797.260273971</v>
      </c>
      <c r="C59" s="160">
        <f>'OC A CONTRATAR'!H33*'OC A CONTRATAR'!G$5</f>
        <v>53800000</v>
      </c>
      <c r="D59" s="21">
        <f>B59+C59</f>
        <v>117592797.26027396</v>
      </c>
    </row>
    <row r="60" spans="1:4" x14ac:dyDescent="0.25">
      <c r="A60" s="68">
        <v>46327</v>
      </c>
      <c r="B60" s="160"/>
      <c r="C60" s="58"/>
      <c r="D60" s="21"/>
    </row>
    <row r="61" spans="1:4" x14ac:dyDescent="0.25">
      <c r="A61" s="68">
        <v>46357</v>
      </c>
      <c r="B61" s="160"/>
      <c r="C61" s="58"/>
      <c r="D61" s="21"/>
    </row>
    <row r="62" spans="1:4" x14ac:dyDescent="0.25">
      <c r="A62" s="68">
        <v>46388</v>
      </c>
      <c r="B62" s="160"/>
      <c r="C62" s="21"/>
      <c r="D62" s="21"/>
    </row>
    <row r="63" spans="1:4" x14ac:dyDescent="0.25">
      <c r="A63" s="68">
        <v>46419</v>
      </c>
      <c r="B63" s="160"/>
      <c r="C63" s="160"/>
      <c r="D63" s="21"/>
    </row>
    <row r="64" spans="1:4" x14ac:dyDescent="0.25">
      <c r="A64" s="68">
        <v>46447</v>
      </c>
      <c r="B64" s="160"/>
      <c r="C64" s="160"/>
      <c r="D64" s="21"/>
    </row>
    <row r="65" spans="1:4" x14ac:dyDescent="0.25">
      <c r="A65" s="68">
        <v>46478</v>
      </c>
      <c r="B65" s="160">
        <f>'OC A CONTRATAR'!G34*'OC A CONTRATAR'!G$5</f>
        <v>63444202.739726029</v>
      </c>
      <c r="C65" s="160">
        <f>'OC A CONTRATAR'!H34*'OC A CONTRATAR'!G$5</f>
        <v>53800000</v>
      </c>
      <c r="D65" s="21">
        <f>B65+C65</f>
        <v>117244202.73972604</v>
      </c>
    </row>
    <row r="66" spans="1:4" x14ac:dyDescent="0.25">
      <c r="A66" s="68">
        <v>46508</v>
      </c>
      <c r="B66" s="160"/>
      <c r="C66" s="160"/>
      <c r="D66" s="21"/>
    </row>
    <row r="67" spans="1:4" x14ac:dyDescent="0.25">
      <c r="A67" s="68">
        <v>46539</v>
      </c>
      <c r="B67" s="160"/>
      <c r="C67" s="160"/>
      <c r="D67" s="21"/>
    </row>
    <row r="68" spans="1:4" x14ac:dyDescent="0.25">
      <c r="A68" s="68">
        <v>46569</v>
      </c>
      <c r="B68" s="160"/>
      <c r="C68" s="160"/>
      <c r="D68" s="21"/>
    </row>
    <row r="69" spans="1:4" x14ac:dyDescent="0.25">
      <c r="A69" s="68">
        <v>46600</v>
      </c>
      <c r="B69" s="160"/>
      <c r="C69" s="160"/>
      <c r="D69" s="21"/>
    </row>
    <row r="70" spans="1:4" x14ac:dyDescent="0.25">
      <c r="A70" s="68">
        <v>46631</v>
      </c>
      <c r="B70" s="160"/>
      <c r="C70" s="160"/>
      <c r="D70" s="21"/>
    </row>
    <row r="71" spans="1:4" x14ac:dyDescent="0.25">
      <c r="A71" s="68">
        <v>46661</v>
      </c>
      <c r="B71" s="160">
        <f>'OC A CONTRATAR'!G35*'OC A CONTRATAR'!G$5</f>
        <v>62516941.315068491</v>
      </c>
      <c r="C71" s="160">
        <f>'OC A CONTRATAR'!H35*'OC A CONTRATAR'!G$5</f>
        <v>53800000</v>
      </c>
      <c r="D71" s="21">
        <f>B71+C71</f>
        <v>116316941.31506848</v>
      </c>
    </row>
    <row r="72" spans="1:4" x14ac:dyDescent="0.25">
      <c r="A72" s="68">
        <v>46692</v>
      </c>
      <c r="B72" s="160"/>
      <c r="C72" s="160"/>
      <c r="D72" s="21"/>
    </row>
    <row r="73" spans="1:4" x14ac:dyDescent="0.25">
      <c r="A73" s="68">
        <v>46722</v>
      </c>
      <c r="B73" s="160"/>
      <c r="C73" s="160"/>
      <c r="D73" s="21"/>
    </row>
    <row r="74" spans="1:4" x14ac:dyDescent="0.25">
      <c r="A74" s="68">
        <v>46753</v>
      </c>
      <c r="B74" s="160"/>
      <c r="C74" s="160"/>
      <c r="D74" s="21"/>
    </row>
    <row r="75" spans="1:4" x14ac:dyDescent="0.25">
      <c r="A75" s="68">
        <v>46784</v>
      </c>
      <c r="B75" s="160"/>
      <c r="C75" s="160"/>
      <c r="D75" s="21"/>
    </row>
    <row r="76" spans="1:4" x14ac:dyDescent="0.25">
      <c r="A76" s="68">
        <v>46813</v>
      </c>
      <c r="B76" s="160"/>
      <c r="C76" s="160"/>
      <c r="D76" s="21"/>
    </row>
    <row r="77" spans="1:4" x14ac:dyDescent="0.25">
      <c r="A77" s="68">
        <v>46844</v>
      </c>
      <c r="B77" s="160">
        <f>'OC A CONTRATAR'!G36*'OC A CONTRATAR'!G$5</f>
        <v>61241085.369863011</v>
      </c>
      <c r="C77" s="160">
        <f>'OC A CONTRATAR'!H36*'OC A CONTRATAR'!G$5</f>
        <v>53800000</v>
      </c>
      <c r="D77" s="21">
        <f>B77+C77</f>
        <v>115041085.369863</v>
      </c>
    </row>
    <row r="78" spans="1:4" x14ac:dyDescent="0.25">
      <c r="A78" s="68">
        <v>46874</v>
      </c>
      <c r="B78" s="160"/>
      <c r="C78" s="160"/>
      <c r="D78" s="21"/>
    </row>
    <row r="79" spans="1:4" x14ac:dyDescent="0.25">
      <c r="A79" s="68">
        <v>46905</v>
      </c>
      <c r="B79" s="160"/>
      <c r="C79" s="160"/>
      <c r="D79" s="21"/>
    </row>
    <row r="80" spans="1:4" x14ac:dyDescent="0.25">
      <c r="A80" s="68">
        <v>46935</v>
      </c>
      <c r="B80" s="160"/>
      <c r="C80" s="160"/>
      <c r="D80" s="21"/>
    </row>
    <row r="81" spans="1:4" x14ac:dyDescent="0.25">
      <c r="A81" s="68">
        <v>46966</v>
      </c>
      <c r="B81" s="160"/>
      <c r="C81" s="160"/>
      <c r="D81" s="21"/>
    </row>
    <row r="82" spans="1:4" x14ac:dyDescent="0.25">
      <c r="A82" s="68">
        <v>46997</v>
      </c>
      <c r="B82" s="160"/>
      <c r="C82" s="160"/>
      <c r="D82" s="21"/>
    </row>
    <row r="83" spans="1:4" x14ac:dyDescent="0.25">
      <c r="A83" s="68">
        <v>47027</v>
      </c>
      <c r="B83" s="160">
        <f>'OC A CONTRATAR'!G37*'OC A CONTRATAR'!G$5</f>
        <v>59965229.424657539</v>
      </c>
      <c r="C83" s="160">
        <f>'OC A CONTRATAR'!H37*'OC A CONTRATAR'!G$5</f>
        <v>53800000</v>
      </c>
      <c r="D83" s="21">
        <f>B83+C83</f>
        <v>113765229.42465754</v>
      </c>
    </row>
    <row r="84" spans="1:4" x14ac:dyDescent="0.25">
      <c r="A84" s="68">
        <v>47058</v>
      </c>
      <c r="B84" s="160"/>
      <c r="C84" s="160"/>
      <c r="D84" s="21"/>
    </row>
    <row r="85" spans="1:4" x14ac:dyDescent="0.25">
      <c r="A85" s="68">
        <v>47088</v>
      </c>
      <c r="B85" s="160"/>
      <c r="C85" s="160"/>
      <c r="D85" s="21"/>
    </row>
    <row r="86" spans="1:4" x14ac:dyDescent="0.25">
      <c r="A86" s="68">
        <v>47119</v>
      </c>
      <c r="B86" s="160"/>
      <c r="C86" s="160"/>
      <c r="D86" s="21"/>
    </row>
    <row r="87" spans="1:4" x14ac:dyDescent="0.25">
      <c r="A87" s="68">
        <v>47150</v>
      </c>
      <c r="B87" s="160"/>
      <c r="C87" s="160"/>
      <c r="D87" s="21"/>
    </row>
    <row r="88" spans="1:4" x14ac:dyDescent="0.25">
      <c r="A88" s="68">
        <v>47178</v>
      </c>
      <c r="B88" s="160"/>
      <c r="C88" s="160"/>
      <c r="D88" s="21"/>
    </row>
    <row r="89" spans="1:4" x14ac:dyDescent="0.25">
      <c r="A89" s="68">
        <v>47209</v>
      </c>
      <c r="B89" s="160">
        <f>'OC A CONTRATAR'!G38*'OC A CONTRATAR'!G$5</f>
        <v>58368666.520547941</v>
      </c>
      <c r="C89" s="160">
        <f>'OC A CONTRATAR'!H38*'OC A CONTRATAR'!G$5</f>
        <v>53800000</v>
      </c>
      <c r="D89" s="21">
        <f>B89+C89</f>
        <v>112168666.52054794</v>
      </c>
    </row>
    <row r="90" spans="1:4" x14ac:dyDescent="0.25">
      <c r="A90" s="68">
        <v>47239</v>
      </c>
      <c r="B90" s="160"/>
      <c r="C90" s="160"/>
      <c r="D90" s="21"/>
    </row>
    <row r="91" spans="1:4" x14ac:dyDescent="0.25">
      <c r="A91" s="68">
        <v>47270</v>
      </c>
      <c r="B91" s="160"/>
      <c r="C91" s="160"/>
      <c r="D91" s="21"/>
    </row>
    <row r="92" spans="1:4" x14ac:dyDescent="0.25">
      <c r="A92" s="68">
        <v>47300</v>
      </c>
      <c r="B92" s="160"/>
      <c r="C92" s="160"/>
      <c r="D92" s="21"/>
    </row>
    <row r="93" spans="1:4" x14ac:dyDescent="0.25">
      <c r="A93" s="68">
        <v>47331</v>
      </c>
      <c r="B93" s="160"/>
      <c r="C93" s="160"/>
      <c r="D93" s="21"/>
    </row>
    <row r="94" spans="1:4" x14ac:dyDescent="0.25">
      <c r="A94" s="68">
        <v>47362</v>
      </c>
      <c r="B94" s="160"/>
      <c r="C94" s="160"/>
      <c r="D94" s="21"/>
    </row>
    <row r="95" spans="1:4" x14ac:dyDescent="0.25">
      <c r="A95" s="68">
        <v>47392</v>
      </c>
      <c r="B95" s="160">
        <f>'OC A CONTRATAR'!G39*'OC A CONTRATAR'!G$5</f>
        <v>57413517.534246571</v>
      </c>
      <c r="C95" s="160">
        <f>'OC A CONTRATAR'!H39*'OC A CONTRATAR'!G$5</f>
        <v>53800000</v>
      </c>
      <c r="D95" s="21">
        <f>B95+C95</f>
        <v>111213517.53424656</v>
      </c>
    </row>
    <row r="96" spans="1:4" x14ac:dyDescent="0.25">
      <c r="A96" s="68">
        <v>47423</v>
      </c>
      <c r="B96" s="160"/>
      <c r="C96" s="160"/>
      <c r="D96" s="21"/>
    </row>
    <row r="97" spans="1:4" x14ac:dyDescent="0.25">
      <c r="A97" s="68">
        <v>47453</v>
      </c>
      <c r="B97" s="160"/>
      <c r="C97" s="160"/>
      <c r="D97" s="21"/>
    </row>
    <row r="98" spans="1:4" x14ac:dyDescent="0.25">
      <c r="A98" s="68">
        <v>47484</v>
      </c>
      <c r="B98" s="160"/>
      <c r="C98" s="160"/>
      <c r="D98" s="21"/>
    </row>
    <row r="99" spans="1:4" x14ac:dyDescent="0.25">
      <c r="A99" s="68">
        <v>47515</v>
      </c>
      <c r="B99" s="160"/>
      <c r="C99" s="160"/>
      <c r="D99" s="21"/>
    </row>
    <row r="100" spans="1:4" x14ac:dyDescent="0.25">
      <c r="A100" s="68">
        <v>47543</v>
      </c>
      <c r="B100" s="160"/>
      <c r="C100" s="160"/>
      <c r="D100" s="21"/>
    </row>
    <row r="101" spans="1:4" x14ac:dyDescent="0.25">
      <c r="A101" s="68">
        <v>47574</v>
      </c>
      <c r="B101" s="160">
        <f>'OC A CONTRATAR'!G40*'OC A CONTRATAR'!G$5</f>
        <v>55830898.410958908</v>
      </c>
      <c r="C101" s="160">
        <f>'OC A CONTRATAR'!H40*'OC A CONTRATAR'!G$5</f>
        <v>53800000</v>
      </c>
      <c r="D101" s="21">
        <f>B101+C101</f>
        <v>109630898.41095892</v>
      </c>
    </row>
    <row r="102" spans="1:4" x14ac:dyDescent="0.25">
      <c r="A102" s="68">
        <v>47604</v>
      </c>
      <c r="B102" s="160"/>
      <c r="C102" s="160"/>
      <c r="D102" s="21"/>
    </row>
    <row r="103" spans="1:4" x14ac:dyDescent="0.25">
      <c r="A103" s="68">
        <v>47635</v>
      </c>
      <c r="B103" s="160"/>
      <c r="C103" s="160"/>
      <c r="D103" s="21"/>
    </row>
    <row r="104" spans="1:4" x14ac:dyDescent="0.25">
      <c r="A104" s="68">
        <v>47665</v>
      </c>
      <c r="B104" s="160"/>
      <c r="C104" s="160"/>
      <c r="D104" s="21"/>
    </row>
    <row r="105" spans="1:4" x14ac:dyDescent="0.25">
      <c r="A105" s="68">
        <v>47696</v>
      </c>
      <c r="B105" s="160"/>
      <c r="C105" s="160"/>
      <c r="D105" s="21"/>
    </row>
    <row r="106" spans="1:4" x14ac:dyDescent="0.25">
      <c r="A106" s="68">
        <v>47727</v>
      </c>
      <c r="B106" s="160"/>
      <c r="C106" s="160"/>
      <c r="D106" s="21"/>
    </row>
    <row r="107" spans="1:4" x14ac:dyDescent="0.25">
      <c r="A107" s="68">
        <v>47757</v>
      </c>
      <c r="B107" s="160">
        <f>'OC A CONTRATAR'!G41*'OC A CONTRATAR'!G$5</f>
        <v>54861805.643835619</v>
      </c>
      <c r="C107" s="160">
        <f>'OC A CONTRATAR'!H41*'OC A CONTRATAR'!G$5</f>
        <v>53800000</v>
      </c>
      <c r="D107" s="21">
        <f>B107+C107</f>
        <v>108661805.64383562</v>
      </c>
    </row>
    <row r="108" spans="1:4" x14ac:dyDescent="0.25">
      <c r="A108" s="68">
        <v>47788</v>
      </c>
      <c r="B108" s="160"/>
      <c r="C108" s="160"/>
      <c r="D108" s="21"/>
    </row>
    <row r="109" spans="1:4" x14ac:dyDescent="0.25">
      <c r="A109" s="68">
        <v>47818</v>
      </c>
      <c r="B109" s="160"/>
      <c r="C109" s="160"/>
      <c r="D109" s="21"/>
    </row>
    <row r="110" spans="1:4" x14ac:dyDescent="0.25">
      <c r="A110" s="68">
        <v>47849</v>
      </c>
      <c r="B110" s="160"/>
      <c r="C110" s="160"/>
      <c r="D110" s="21"/>
    </row>
    <row r="111" spans="1:4" x14ac:dyDescent="0.25">
      <c r="A111" s="68">
        <v>47880</v>
      </c>
      <c r="B111" s="160"/>
      <c r="C111" s="160"/>
      <c r="D111" s="21"/>
    </row>
    <row r="112" spans="1:4" x14ac:dyDescent="0.25">
      <c r="A112" s="68">
        <v>47908</v>
      </c>
      <c r="B112" s="160"/>
      <c r="C112" s="160"/>
      <c r="D112" s="21"/>
    </row>
    <row r="113" spans="1:4" x14ac:dyDescent="0.25">
      <c r="A113" s="68">
        <v>47939</v>
      </c>
      <c r="B113" s="160">
        <f>'OC A CONTRATAR'!G42*'OC A CONTRATAR'!G$5</f>
        <v>53293130.301369861</v>
      </c>
      <c r="C113" s="160">
        <f>'OC A CONTRATAR'!H42*'OC A CONTRATAR'!G$5</f>
        <v>53800000</v>
      </c>
      <c r="D113" s="21">
        <f>B113+C113</f>
        <v>107093130.30136986</v>
      </c>
    </row>
    <row r="114" spans="1:4" x14ac:dyDescent="0.25">
      <c r="A114" s="68">
        <v>47969</v>
      </c>
      <c r="B114" s="160"/>
      <c r="C114" s="160"/>
      <c r="D114" s="21"/>
    </row>
    <row r="115" spans="1:4" x14ac:dyDescent="0.25">
      <c r="A115" s="68">
        <v>48000</v>
      </c>
      <c r="B115" s="160"/>
      <c r="C115" s="160"/>
      <c r="D115" s="21"/>
    </row>
    <row r="116" spans="1:4" x14ac:dyDescent="0.25">
      <c r="A116" s="68">
        <v>48030</v>
      </c>
      <c r="B116" s="160"/>
      <c r="C116" s="160"/>
      <c r="D116" s="21"/>
    </row>
    <row r="117" spans="1:4" x14ac:dyDescent="0.25">
      <c r="A117" s="68">
        <v>48061</v>
      </c>
      <c r="B117" s="160"/>
      <c r="C117" s="160"/>
      <c r="D117" s="21"/>
    </row>
    <row r="118" spans="1:4" x14ac:dyDescent="0.25">
      <c r="A118" s="68">
        <v>48092</v>
      </c>
      <c r="B118" s="160"/>
      <c r="C118" s="160"/>
      <c r="D118" s="21"/>
    </row>
    <row r="119" spans="1:4" x14ac:dyDescent="0.25">
      <c r="A119" s="68">
        <v>48122</v>
      </c>
      <c r="B119" s="160">
        <f>'OC A CONTRATAR'!G43*'OC A CONTRATAR'!G$5</f>
        <v>52310093.753424659</v>
      </c>
      <c r="C119" s="160">
        <f>'OC A CONTRATAR'!H43*'OC A CONTRATAR'!G$5</f>
        <v>53800000</v>
      </c>
      <c r="D119" s="21">
        <f>B119+C119</f>
        <v>106110093.75342466</v>
      </c>
    </row>
    <row r="120" spans="1:4" x14ac:dyDescent="0.25">
      <c r="A120" s="68">
        <v>48153</v>
      </c>
      <c r="B120" s="160"/>
      <c r="C120" s="160"/>
      <c r="D120" s="21"/>
    </row>
    <row r="121" spans="1:4" x14ac:dyDescent="0.25">
      <c r="A121" s="68">
        <v>48183</v>
      </c>
      <c r="B121" s="160"/>
      <c r="C121" s="160"/>
      <c r="D121" s="21"/>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53"/>
  <sheetViews>
    <sheetView tabSelected="1" topLeftCell="B1" workbookViewId="0">
      <selection activeCell="M13" sqref="M13"/>
    </sheetView>
  </sheetViews>
  <sheetFormatPr defaultRowHeight="15" x14ac:dyDescent="0.25"/>
  <cols>
    <col min="2" max="2" width="27.7109375" customWidth="1"/>
    <col min="3" max="3" width="16.140625" bestFit="1" customWidth="1"/>
    <col min="4" max="4" width="21.28515625" bestFit="1" customWidth="1"/>
    <col min="5" max="6" width="16.140625" bestFit="1" customWidth="1"/>
    <col min="7" max="7" width="15.140625" bestFit="1" customWidth="1"/>
    <col min="8" max="8" width="14" customWidth="1"/>
    <col min="9" max="9" width="13.85546875" customWidth="1"/>
    <col min="10" max="10" width="12.42578125" bestFit="1" customWidth="1"/>
    <col min="11" max="11" width="14" customWidth="1"/>
    <col min="14" max="15" width="18.7109375" bestFit="1" customWidth="1"/>
    <col min="16" max="16" width="17.7109375" bestFit="1" customWidth="1"/>
    <col min="17" max="18" width="18.7109375" bestFit="1" customWidth="1"/>
  </cols>
  <sheetData>
    <row r="1" spans="1:17" ht="15.75" x14ac:dyDescent="0.25">
      <c r="A1" s="6"/>
      <c r="B1" s="162" t="s">
        <v>599</v>
      </c>
    </row>
    <row r="3" spans="1:17" x14ac:dyDescent="0.25">
      <c r="B3" s="163" t="s">
        <v>600</v>
      </c>
    </row>
    <row r="4" spans="1:17" x14ac:dyDescent="0.25">
      <c r="B4" t="s">
        <v>601</v>
      </c>
      <c r="C4">
        <v>48</v>
      </c>
      <c r="J4">
        <f>25*12</f>
        <v>300</v>
      </c>
    </row>
    <row r="5" spans="1:17" x14ac:dyDescent="0.25">
      <c r="B5" t="s">
        <v>602</v>
      </c>
      <c r="C5">
        <v>36</v>
      </c>
      <c r="F5" s="164" t="s">
        <v>355</v>
      </c>
      <c r="G5" s="165">
        <v>5.38</v>
      </c>
    </row>
    <row r="6" spans="1:17" x14ac:dyDescent="0.25">
      <c r="B6" t="s">
        <v>603</v>
      </c>
      <c r="C6">
        <v>300</v>
      </c>
      <c r="Q6" s="166"/>
    </row>
    <row r="7" spans="1:17" x14ac:dyDescent="0.25">
      <c r="B7" t="s">
        <v>604</v>
      </c>
      <c r="C7">
        <v>50</v>
      </c>
      <c r="E7" s="167"/>
      <c r="Q7" s="166"/>
    </row>
    <row r="8" spans="1:17" x14ac:dyDescent="0.25">
      <c r="B8" t="s">
        <v>605</v>
      </c>
      <c r="C8" s="168">
        <v>45200</v>
      </c>
      <c r="Q8" s="166"/>
    </row>
    <row r="9" spans="1:17" x14ac:dyDescent="0.25">
      <c r="B9" t="s">
        <v>606</v>
      </c>
      <c r="C9" s="168">
        <f>D38</f>
        <v>47223</v>
      </c>
      <c r="Q9" s="166"/>
    </row>
    <row r="10" spans="1:17" x14ac:dyDescent="0.25">
      <c r="B10" t="s">
        <v>607</v>
      </c>
      <c r="C10" s="168">
        <f>+D77</f>
        <v>54346</v>
      </c>
      <c r="G10" s="169"/>
      <c r="Q10" s="166"/>
    </row>
    <row r="11" spans="1:17" x14ac:dyDescent="0.25">
      <c r="B11" t="s">
        <v>608</v>
      </c>
      <c r="C11" s="170">
        <v>3.44E-2</v>
      </c>
      <c r="Q11" s="166"/>
    </row>
    <row r="12" spans="1:17" x14ac:dyDescent="0.25">
      <c r="B12" s="171" t="s">
        <v>609</v>
      </c>
      <c r="C12" s="170">
        <v>3.8999999999999998E-3</v>
      </c>
      <c r="Q12" s="166"/>
    </row>
    <row r="13" spans="1:17" ht="25.9" customHeight="1" x14ac:dyDescent="0.25">
      <c r="B13" s="172" t="s">
        <v>610</v>
      </c>
      <c r="C13" s="170">
        <v>8.9999999999999993E-3</v>
      </c>
      <c r="Q13" s="166"/>
    </row>
    <row r="14" spans="1:17" x14ac:dyDescent="0.25">
      <c r="B14" s="164" t="s">
        <v>611</v>
      </c>
      <c r="C14" s="170">
        <f>SUM(C11:C13)</f>
        <v>4.7300000000000002E-2</v>
      </c>
    </row>
    <row r="15" spans="1:17" x14ac:dyDescent="0.25">
      <c r="B15" s="164" t="s">
        <v>612</v>
      </c>
      <c r="C15" s="170">
        <v>5.0000000000000001E-3</v>
      </c>
      <c r="G15" s="173"/>
    </row>
    <row r="16" spans="1:17" x14ac:dyDescent="0.25">
      <c r="C16" s="174" t="s">
        <v>613</v>
      </c>
      <c r="D16" s="175" t="s">
        <v>614</v>
      </c>
      <c r="E16" s="176"/>
      <c r="F16" s="176"/>
      <c r="G16" s="176"/>
      <c r="H16" s="176"/>
      <c r="I16" s="176"/>
    </row>
    <row r="17" spans="1:19" x14ac:dyDescent="0.25">
      <c r="B17" t="s">
        <v>615</v>
      </c>
      <c r="C17" s="166">
        <f>1345000000/G5</f>
        <v>250000000</v>
      </c>
      <c r="D17" s="177">
        <v>1</v>
      </c>
      <c r="E17" s="178"/>
      <c r="F17" s="176"/>
      <c r="G17" s="179"/>
      <c r="H17" s="176"/>
      <c r="I17" s="176"/>
    </row>
    <row r="18" spans="1:19" x14ac:dyDescent="0.25">
      <c r="B18" t="s">
        <v>616</v>
      </c>
      <c r="C18" s="166">
        <f>1345000000/G5</f>
        <v>250000000</v>
      </c>
      <c r="D18" s="177">
        <v>2</v>
      </c>
    </row>
    <row r="19" spans="1:19" x14ac:dyDescent="0.25">
      <c r="B19" t="s">
        <v>617</v>
      </c>
      <c r="C19" s="166"/>
      <c r="D19" s="177">
        <v>3</v>
      </c>
    </row>
    <row r="20" spans="1:19" x14ac:dyDescent="0.25">
      <c r="B20" t="s">
        <v>618</v>
      </c>
      <c r="C20" s="166"/>
      <c r="D20" s="177">
        <v>4</v>
      </c>
      <c r="Q20" s="163"/>
    </row>
    <row r="21" spans="1:19" x14ac:dyDescent="0.25">
      <c r="B21" s="163" t="s">
        <v>619</v>
      </c>
      <c r="C21" s="180">
        <f>SUM(C17:C20)</f>
        <v>500000000</v>
      </c>
    </row>
    <row r="23" spans="1:19" s="163" customFormat="1" ht="12.75" customHeight="1" x14ac:dyDescent="0.2">
      <c r="B23" s="222" t="s">
        <v>8</v>
      </c>
      <c r="C23" s="222" t="s">
        <v>9</v>
      </c>
      <c r="D23" s="222" t="s">
        <v>620</v>
      </c>
      <c r="E23" s="222" t="s">
        <v>621</v>
      </c>
      <c r="F23" s="224" t="s">
        <v>622</v>
      </c>
      <c r="G23" s="219" t="s">
        <v>623</v>
      </c>
      <c r="H23" s="219" t="s">
        <v>624</v>
      </c>
      <c r="I23" s="181" t="s">
        <v>625</v>
      </c>
      <c r="J23" s="219" t="s">
        <v>626</v>
      </c>
      <c r="K23" s="219" t="s">
        <v>627</v>
      </c>
      <c r="M23" s="219" t="s">
        <v>8</v>
      </c>
      <c r="N23" s="219" t="s">
        <v>627</v>
      </c>
      <c r="O23" s="219" t="s">
        <v>628</v>
      </c>
      <c r="P23" s="219" t="s">
        <v>629</v>
      </c>
      <c r="Q23" s="219" t="s">
        <v>630</v>
      </c>
      <c r="R23" s="219" t="s">
        <v>631</v>
      </c>
    </row>
    <row r="24" spans="1:19" s="163" customFormat="1" ht="12.75" x14ac:dyDescent="0.2">
      <c r="B24" s="223"/>
      <c r="C24" s="223"/>
      <c r="D24" s="223"/>
      <c r="E24" s="223"/>
      <c r="F24" s="225"/>
      <c r="G24" s="221"/>
      <c r="H24" s="220"/>
      <c r="I24" s="182" t="s">
        <v>632</v>
      </c>
      <c r="J24" s="220"/>
      <c r="K24" s="220"/>
      <c r="M24" s="220"/>
      <c r="N24" s="220"/>
      <c r="O24" s="220"/>
      <c r="P24" s="220"/>
      <c r="Q24" s="220"/>
      <c r="R24" s="220"/>
    </row>
    <row r="25" spans="1:19" x14ac:dyDescent="0.25">
      <c r="A25">
        <v>2023</v>
      </c>
      <c r="B25" s="183">
        <v>0</v>
      </c>
      <c r="C25" s="184"/>
      <c r="D25" s="1">
        <v>45017</v>
      </c>
      <c r="E25" s="185"/>
      <c r="F25" s="186">
        <f>+E25</f>
        <v>0</v>
      </c>
      <c r="G25" s="187">
        <v>0</v>
      </c>
      <c r="H25" s="188"/>
      <c r="I25" s="189"/>
      <c r="J25" s="190">
        <f>+G25+H25</f>
        <v>0</v>
      </c>
      <c r="K25" s="190">
        <f>+H25+I25</f>
        <v>0</v>
      </c>
      <c r="M25">
        <v>2023</v>
      </c>
      <c r="N25" s="6">
        <f t="shared" ref="N25:N52" ca="1" si="0">SUMIF($A$25:$K$82,$M25,K$25:K$82)</f>
        <v>0</v>
      </c>
      <c r="O25" s="6">
        <f ca="1">SUMIF($A$25:$J$82,$M25,E$25:E$82)</f>
        <v>250000000</v>
      </c>
      <c r="P25" s="6">
        <f t="shared" ref="P25:P52" ca="1" si="1">SUMIF($A$25:$J$82,$M25,H$25:H$82)</f>
        <v>0</v>
      </c>
      <c r="Q25" s="6">
        <f t="shared" ref="Q25:Q52" ca="1" si="2">SUMIF($A$25:$J$82,$M25,G$25:G$82)+SUMIF($A$25:$J$82,$M25,I$25:I$82)</f>
        <v>0</v>
      </c>
      <c r="R25" s="6">
        <f t="shared" ref="R25:R52" ca="1" si="3">SUMIF($A$25:$J$82,$M25,J$25:J$82)</f>
        <v>0</v>
      </c>
      <c r="S25" s="6"/>
    </row>
    <row r="26" spans="1:19" x14ac:dyDescent="0.25">
      <c r="A26">
        <f>A25</f>
        <v>2023</v>
      </c>
      <c r="B26" s="191">
        <v>0</v>
      </c>
      <c r="D26" s="1">
        <v>45031</v>
      </c>
      <c r="E26" s="166"/>
      <c r="F26" s="192">
        <f t="shared" ref="F26:F81" si="4">+F25+E26-H25</f>
        <v>0</v>
      </c>
      <c r="G26" s="193"/>
      <c r="H26" s="189"/>
      <c r="I26" s="194">
        <v>0</v>
      </c>
      <c r="J26" s="190"/>
      <c r="K26" s="190">
        <f>E26*0.1</f>
        <v>0</v>
      </c>
      <c r="M26">
        <f t="shared" ref="M26:M49" si="5">M25+1</f>
        <v>2024</v>
      </c>
      <c r="N26" s="6">
        <f t="shared" ca="1" si="0"/>
        <v>0</v>
      </c>
      <c r="O26" s="6">
        <f t="shared" ref="O25:O52" ca="1" si="6">SUMIF($A$25:$J$82,$M26,E$25:E$82)</f>
        <v>250000000</v>
      </c>
      <c r="P26" s="6">
        <f t="shared" ca="1" si="1"/>
        <v>0</v>
      </c>
      <c r="Q26" s="6">
        <f t="shared" ca="1" si="2"/>
        <v>12905342.465753425</v>
      </c>
      <c r="R26" s="6">
        <f t="shared" ca="1" si="3"/>
        <v>12905342.465753425</v>
      </c>
      <c r="S26" s="6"/>
    </row>
    <row r="27" spans="1:19" x14ac:dyDescent="0.25">
      <c r="A27">
        <f>A26</f>
        <v>2023</v>
      </c>
      <c r="B27" s="191">
        <v>1</v>
      </c>
      <c r="D27" s="1">
        <v>45214</v>
      </c>
      <c r="E27" s="166">
        <f>C17</f>
        <v>250000000</v>
      </c>
      <c r="F27" s="192">
        <f t="shared" si="4"/>
        <v>250000000</v>
      </c>
      <c r="G27" s="193">
        <f>+F26*$C$14*(D27-D26)/365</f>
        <v>0</v>
      </c>
      <c r="H27" s="189"/>
      <c r="I27" s="194"/>
      <c r="J27" s="190">
        <f t="shared" ref="J27" si="7">+G27+H27</f>
        <v>0</v>
      </c>
      <c r="K27" s="190"/>
      <c r="M27">
        <f t="shared" si="5"/>
        <v>2025</v>
      </c>
      <c r="N27" s="6">
        <f t="shared" ca="1" si="0"/>
        <v>0</v>
      </c>
      <c r="O27" s="6">
        <f t="shared" ca="1" si="6"/>
        <v>0</v>
      </c>
      <c r="P27" s="6">
        <f t="shared" ca="1" si="1"/>
        <v>0</v>
      </c>
      <c r="Q27" s="6">
        <f t="shared" ca="1" si="2"/>
        <v>23650000</v>
      </c>
      <c r="R27" s="6">
        <f t="shared" ca="1" si="3"/>
        <v>23650000</v>
      </c>
      <c r="S27" s="6"/>
    </row>
    <row r="28" spans="1:19" x14ac:dyDescent="0.25">
      <c r="A28">
        <f>A27+1</f>
        <v>2024</v>
      </c>
      <c r="B28" s="191">
        <v>1</v>
      </c>
      <c r="D28" s="1">
        <v>45397</v>
      </c>
      <c r="E28" s="166"/>
      <c r="F28" s="192">
        <f t="shared" si="4"/>
        <v>250000000</v>
      </c>
      <c r="G28" s="193">
        <f>+F27*$C$14*(D28-D27)/365</f>
        <v>5928698.6301369863</v>
      </c>
      <c r="H28" s="189"/>
      <c r="I28" s="194">
        <f>($C$21-F27)*$C$15*(D28-D27-60)/365</f>
        <v>421232.87671232875</v>
      </c>
      <c r="J28" s="190">
        <f>+G28+H28+I28</f>
        <v>6349931.506849315</v>
      </c>
      <c r="K28" s="190">
        <f>E28*0.1</f>
        <v>0</v>
      </c>
      <c r="M28">
        <f t="shared" si="5"/>
        <v>2026</v>
      </c>
      <c r="N28" s="6">
        <f t="shared" ca="1" si="0"/>
        <v>0</v>
      </c>
      <c r="O28" s="6">
        <f t="shared" ca="1" si="6"/>
        <v>0</v>
      </c>
      <c r="P28" s="6">
        <f t="shared" ca="1" si="1"/>
        <v>10000000</v>
      </c>
      <c r="Q28" s="6">
        <f t="shared" ca="1" si="2"/>
        <v>23650000</v>
      </c>
      <c r="R28" s="6">
        <f t="shared" ca="1" si="3"/>
        <v>33650000</v>
      </c>
      <c r="S28" s="6"/>
    </row>
    <row r="29" spans="1:19" x14ac:dyDescent="0.25">
      <c r="A29">
        <f>A28</f>
        <v>2024</v>
      </c>
      <c r="B29" s="191">
        <v>2</v>
      </c>
      <c r="D29" s="1">
        <v>45580</v>
      </c>
      <c r="E29" s="166">
        <f>C18</f>
        <v>250000000</v>
      </c>
      <c r="F29" s="192">
        <f t="shared" si="4"/>
        <v>500000000</v>
      </c>
      <c r="G29" s="193">
        <f t="shared" ref="G28:G80" si="8">+F28*$C$14*(D29-D28)/365</f>
        <v>5928698.6301369863</v>
      </c>
      <c r="H29" s="189"/>
      <c r="I29" s="194">
        <f>($C$21-F28)*$C$15*(D29-D28)/365</f>
        <v>626712.32876712328</v>
      </c>
      <c r="J29" s="190">
        <f t="shared" ref="J29:J81" si="9">+G29+H29+I29</f>
        <v>6555410.9589041099</v>
      </c>
      <c r="K29" s="190"/>
      <c r="M29">
        <f t="shared" si="5"/>
        <v>2027</v>
      </c>
      <c r="N29" s="6">
        <f t="shared" ca="1" si="0"/>
        <v>0</v>
      </c>
      <c r="O29" s="6">
        <f t="shared" ca="1" si="6"/>
        <v>0</v>
      </c>
      <c r="P29" s="6">
        <f t="shared" ca="1" si="1"/>
        <v>20000000</v>
      </c>
      <c r="Q29" s="6">
        <f t="shared" ca="1" si="2"/>
        <v>23412852.05479452</v>
      </c>
      <c r="R29" s="6">
        <f t="shared" ca="1" si="3"/>
        <v>43412852.05479452</v>
      </c>
      <c r="S29" s="6"/>
    </row>
    <row r="30" spans="1:19" x14ac:dyDescent="0.25">
      <c r="A30">
        <f>A29+1</f>
        <v>2025</v>
      </c>
      <c r="B30" s="191">
        <v>2</v>
      </c>
      <c r="D30" s="1">
        <v>45762</v>
      </c>
      <c r="E30" s="166"/>
      <c r="F30" s="192">
        <f t="shared" si="4"/>
        <v>500000000</v>
      </c>
      <c r="G30" s="193">
        <f>+F29*$C$14*(D30-D29)/365</f>
        <v>11792602.739726027</v>
      </c>
      <c r="H30" s="189"/>
      <c r="I30" s="194"/>
      <c r="J30" s="190">
        <f t="shared" si="9"/>
        <v>11792602.739726027</v>
      </c>
      <c r="K30" s="190"/>
      <c r="M30">
        <f t="shared" si="5"/>
        <v>2028</v>
      </c>
      <c r="N30" s="6">
        <f t="shared" ca="1" si="0"/>
        <v>0</v>
      </c>
      <c r="O30" s="6">
        <f t="shared" ca="1" si="6"/>
        <v>0</v>
      </c>
      <c r="P30" s="6">
        <f ca="1">SUMIF($A$25:$J$82,$M30,H$25:H$82)</f>
        <v>20000000</v>
      </c>
      <c r="Q30" s="6">
        <f t="shared" ca="1" si="2"/>
        <v>22529054.794520549</v>
      </c>
      <c r="R30" s="6">
        <f t="shared" ca="1" si="3"/>
        <v>42529054.794520542</v>
      </c>
      <c r="S30" s="6"/>
    </row>
    <row r="31" spans="1:19" x14ac:dyDescent="0.25">
      <c r="A31">
        <f>A30</f>
        <v>2025</v>
      </c>
      <c r="B31" s="191">
        <v>3</v>
      </c>
      <c r="D31" s="1">
        <v>45945</v>
      </c>
      <c r="E31" s="166"/>
      <c r="F31" s="192">
        <f t="shared" si="4"/>
        <v>500000000</v>
      </c>
      <c r="G31" s="193">
        <f t="shared" si="8"/>
        <v>11857397.260273973</v>
      </c>
      <c r="H31" s="189"/>
      <c r="I31" s="194"/>
      <c r="J31" s="190">
        <f t="shared" si="9"/>
        <v>11857397.260273973</v>
      </c>
      <c r="K31" s="190"/>
      <c r="M31">
        <f t="shared" si="5"/>
        <v>2029</v>
      </c>
      <c r="N31" s="6">
        <f t="shared" ca="1" si="0"/>
        <v>0</v>
      </c>
      <c r="O31" s="6">
        <f t="shared" ca="1" si="6"/>
        <v>0</v>
      </c>
      <c r="P31" s="6">
        <f t="shared" ca="1" si="1"/>
        <v>20000000</v>
      </c>
      <c r="Q31" s="6">
        <f t="shared" ca="1" si="2"/>
        <v>21520852.05479452</v>
      </c>
      <c r="R31" s="6">
        <f t="shared" ca="1" si="3"/>
        <v>41520852.05479452</v>
      </c>
      <c r="S31" s="6"/>
    </row>
    <row r="32" spans="1:19" x14ac:dyDescent="0.25">
      <c r="A32">
        <f>A31+1</f>
        <v>2026</v>
      </c>
      <c r="B32" s="191">
        <v>3</v>
      </c>
      <c r="D32" s="1">
        <v>46127</v>
      </c>
      <c r="E32" s="166"/>
      <c r="F32" s="192">
        <f t="shared" si="4"/>
        <v>500000000</v>
      </c>
      <c r="G32" s="193">
        <f t="shared" si="8"/>
        <v>11792602.739726027</v>
      </c>
      <c r="H32" s="195"/>
      <c r="I32" s="194"/>
      <c r="J32" s="190">
        <f t="shared" si="9"/>
        <v>11792602.739726027</v>
      </c>
      <c r="K32" s="190">
        <f t="shared" ref="K32:K81" si="10">0.1*E32</f>
        <v>0</v>
      </c>
      <c r="M32">
        <f t="shared" si="5"/>
        <v>2030</v>
      </c>
      <c r="N32" s="6">
        <f t="shared" ca="1" si="0"/>
        <v>0</v>
      </c>
      <c r="O32" s="6">
        <f t="shared" ca="1" si="6"/>
        <v>0</v>
      </c>
      <c r="P32" s="6">
        <f t="shared" ca="1" si="1"/>
        <v>20000000</v>
      </c>
      <c r="Q32" s="6">
        <f t="shared" ca="1" si="2"/>
        <v>20574852.05479452</v>
      </c>
      <c r="R32" s="6">
        <f t="shared" ca="1" si="3"/>
        <v>40574852.05479452</v>
      </c>
      <c r="S32" s="6"/>
    </row>
    <row r="33" spans="1:19" x14ac:dyDescent="0.25">
      <c r="A33">
        <f>A32</f>
        <v>2026</v>
      </c>
      <c r="B33" s="191">
        <v>4</v>
      </c>
      <c r="C33">
        <v>1</v>
      </c>
      <c r="D33" s="1">
        <v>46310</v>
      </c>
      <c r="E33" s="166"/>
      <c r="F33" s="192">
        <f t="shared" si="4"/>
        <v>500000000</v>
      </c>
      <c r="G33" s="193">
        <f t="shared" si="8"/>
        <v>11857397.260273973</v>
      </c>
      <c r="H33" s="195">
        <f t="shared" ref="H33:H82" si="11">+$C$21/$C$7</f>
        <v>10000000</v>
      </c>
      <c r="I33" s="194"/>
      <c r="J33" s="190">
        <f t="shared" si="9"/>
        <v>21857397.260273971</v>
      </c>
      <c r="K33" s="190">
        <f t="shared" si="10"/>
        <v>0</v>
      </c>
      <c r="M33">
        <f t="shared" si="5"/>
        <v>2031</v>
      </c>
      <c r="N33" s="6">
        <f t="shared" ca="1" si="0"/>
        <v>0</v>
      </c>
      <c r="O33" s="6">
        <f t="shared" ca="1" si="6"/>
        <v>0</v>
      </c>
      <c r="P33" s="6">
        <f t="shared" ca="1" si="1"/>
        <v>20000000</v>
      </c>
      <c r="Q33" s="6">
        <f t="shared" ca="1" si="2"/>
        <v>19628852.05479452</v>
      </c>
      <c r="R33" s="6">
        <f t="shared" ca="1" si="3"/>
        <v>39628852.05479452</v>
      </c>
      <c r="S33" s="6"/>
    </row>
    <row r="34" spans="1:19" x14ac:dyDescent="0.25">
      <c r="A34">
        <f>A33+1</f>
        <v>2027</v>
      </c>
      <c r="B34" s="191">
        <v>4</v>
      </c>
      <c r="C34">
        <v>2</v>
      </c>
      <c r="D34" s="1">
        <v>46492</v>
      </c>
      <c r="E34" s="166"/>
      <c r="F34" s="192">
        <f t="shared" si="4"/>
        <v>490000000</v>
      </c>
      <c r="G34" s="193">
        <f t="shared" si="8"/>
        <v>11792602.739726027</v>
      </c>
      <c r="H34" s="195">
        <f t="shared" si="11"/>
        <v>10000000</v>
      </c>
      <c r="I34" s="194"/>
      <c r="J34" s="190">
        <f t="shared" si="9"/>
        <v>21792602.739726029</v>
      </c>
      <c r="K34" s="190">
        <f t="shared" si="10"/>
        <v>0</v>
      </c>
      <c r="M34">
        <f t="shared" si="5"/>
        <v>2032</v>
      </c>
      <c r="N34" s="6">
        <f t="shared" ca="1" si="0"/>
        <v>0</v>
      </c>
      <c r="O34" s="6">
        <f t="shared" ca="1" si="6"/>
        <v>0</v>
      </c>
      <c r="P34" s="6">
        <f t="shared" ca="1" si="1"/>
        <v>20000000</v>
      </c>
      <c r="Q34" s="6">
        <f t="shared" ca="1" si="2"/>
        <v>18734687.671232875</v>
      </c>
      <c r="R34" s="6">
        <f t="shared" ca="1" si="3"/>
        <v>38734687.671232879</v>
      </c>
      <c r="S34" s="6"/>
    </row>
    <row r="35" spans="1:19" x14ac:dyDescent="0.25">
      <c r="A35">
        <f>A34</f>
        <v>2027</v>
      </c>
      <c r="B35" s="191">
        <v>5</v>
      </c>
      <c r="C35">
        <v>3</v>
      </c>
      <c r="D35" s="1">
        <v>46675</v>
      </c>
      <c r="E35" s="166"/>
      <c r="F35" s="192">
        <f t="shared" si="4"/>
        <v>480000000</v>
      </c>
      <c r="G35" s="193">
        <f t="shared" si="8"/>
        <v>11620249.315068493</v>
      </c>
      <c r="H35" s="195">
        <f t="shared" si="11"/>
        <v>10000000</v>
      </c>
      <c r="I35" s="194"/>
      <c r="J35" s="190">
        <f t="shared" si="9"/>
        <v>21620249.315068491</v>
      </c>
      <c r="K35" s="190">
        <f t="shared" si="10"/>
        <v>0</v>
      </c>
      <c r="M35">
        <f t="shared" si="5"/>
        <v>2033</v>
      </c>
      <c r="N35" s="6">
        <f t="shared" ca="1" si="0"/>
        <v>0</v>
      </c>
      <c r="O35" s="6">
        <f t="shared" ca="1" si="6"/>
        <v>0</v>
      </c>
      <c r="P35" s="6">
        <f t="shared" ca="1" si="1"/>
        <v>20000000</v>
      </c>
      <c r="Q35" s="6">
        <f t="shared" ca="1" si="2"/>
        <v>17736852.05479452</v>
      </c>
      <c r="R35" s="6">
        <f t="shared" ca="1" si="3"/>
        <v>37736852.05479452</v>
      </c>
      <c r="S35" s="6"/>
    </row>
    <row r="36" spans="1:19" x14ac:dyDescent="0.25">
      <c r="A36">
        <f>A35+1</f>
        <v>2028</v>
      </c>
      <c r="B36" s="191">
        <v>5</v>
      </c>
      <c r="C36">
        <v>4</v>
      </c>
      <c r="D36" s="1">
        <v>46858</v>
      </c>
      <c r="E36" s="166"/>
      <c r="F36" s="192">
        <f t="shared" si="4"/>
        <v>470000000</v>
      </c>
      <c r="G36" s="193">
        <f t="shared" si="8"/>
        <v>11383101.369863013</v>
      </c>
      <c r="H36" s="195">
        <f t="shared" si="11"/>
        <v>10000000</v>
      </c>
      <c r="I36" s="194"/>
      <c r="J36" s="190">
        <f t="shared" si="9"/>
        <v>21383101.369863011</v>
      </c>
      <c r="K36" s="190">
        <f t="shared" si="10"/>
        <v>0</v>
      </c>
      <c r="M36">
        <f t="shared" si="5"/>
        <v>2034</v>
      </c>
      <c r="N36" s="6">
        <f t="shared" ca="1" si="0"/>
        <v>0</v>
      </c>
      <c r="O36" s="6">
        <f t="shared" ca="1" si="6"/>
        <v>0</v>
      </c>
      <c r="P36" s="6">
        <f t="shared" ca="1" si="1"/>
        <v>20000000</v>
      </c>
      <c r="Q36" s="6">
        <f t="shared" ca="1" si="2"/>
        <v>16790852.05479452</v>
      </c>
      <c r="R36" s="6">
        <f t="shared" ca="1" si="3"/>
        <v>36790852.05479452</v>
      </c>
      <c r="S36" s="6"/>
    </row>
    <row r="37" spans="1:19" x14ac:dyDescent="0.25">
      <c r="A37">
        <f>A36</f>
        <v>2028</v>
      </c>
      <c r="B37" s="191">
        <v>6</v>
      </c>
      <c r="C37">
        <v>5</v>
      </c>
      <c r="D37" s="1">
        <v>47041</v>
      </c>
      <c r="F37" s="192">
        <f t="shared" si="4"/>
        <v>460000000</v>
      </c>
      <c r="G37" s="193">
        <f t="shared" si="8"/>
        <v>11145953.424657535</v>
      </c>
      <c r="H37" s="195">
        <f t="shared" si="11"/>
        <v>10000000</v>
      </c>
      <c r="I37" s="194"/>
      <c r="J37" s="190">
        <f t="shared" si="9"/>
        <v>21145953.424657535</v>
      </c>
      <c r="K37" s="190">
        <f t="shared" si="10"/>
        <v>0</v>
      </c>
      <c r="M37">
        <f t="shared" si="5"/>
        <v>2035</v>
      </c>
      <c r="N37" s="6">
        <f t="shared" ca="1" si="0"/>
        <v>0</v>
      </c>
      <c r="O37" s="6">
        <f t="shared" ca="1" si="6"/>
        <v>0</v>
      </c>
      <c r="P37" s="6">
        <f t="shared" ca="1" si="1"/>
        <v>20000000</v>
      </c>
      <c r="Q37" s="6">
        <f t="shared" ca="1" si="2"/>
        <v>15844852.05479452</v>
      </c>
      <c r="R37" s="6">
        <f t="shared" ca="1" si="3"/>
        <v>35844852.05479452</v>
      </c>
      <c r="S37" s="6"/>
    </row>
    <row r="38" spans="1:19" x14ac:dyDescent="0.25">
      <c r="A38">
        <f>A37+1</f>
        <v>2029</v>
      </c>
      <c r="B38" s="191">
        <v>6</v>
      </c>
      <c r="C38">
        <v>6</v>
      </c>
      <c r="D38" s="1">
        <v>47223</v>
      </c>
      <c r="F38" s="192">
        <f t="shared" si="4"/>
        <v>450000000</v>
      </c>
      <c r="G38" s="193">
        <f t="shared" si="8"/>
        <v>10849194.520547945</v>
      </c>
      <c r="H38" s="195">
        <f t="shared" si="11"/>
        <v>10000000</v>
      </c>
      <c r="I38" s="194"/>
      <c r="J38" s="190">
        <f t="shared" si="9"/>
        <v>20849194.520547945</v>
      </c>
      <c r="K38" s="190">
        <f t="shared" si="10"/>
        <v>0</v>
      </c>
      <c r="M38">
        <f t="shared" si="5"/>
        <v>2036</v>
      </c>
      <c r="N38" s="6">
        <f t="shared" ca="1" si="0"/>
        <v>0</v>
      </c>
      <c r="O38" s="6">
        <f t="shared" ca="1" si="6"/>
        <v>0</v>
      </c>
      <c r="P38" s="6">
        <f t="shared" ca="1" si="1"/>
        <v>20000000</v>
      </c>
      <c r="Q38" s="6">
        <f t="shared" ca="1" si="2"/>
        <v>14940320.547945205</v>
      </c>
      <c r="R38" s="6">
        <f t="shared" ca="1" si="3"/>
        <v>34940320.547945201</v>
      </c>
      <c r="S38" s="6"/>
    </row>
    <row r="39" spans="1:19" x14ac:dyDescent="0.25">
      <c r="A39">
        <f>A38</f>
        <v>2029</v>
      </c>
      <c r="B39" s="191">
        <v>7</v>
      </c>
      <c r="C39">
        <v>7</v>
      </c>
      <c r="D39" s="1">
        <v>47406</v>
      </c>
      <c r="F39" s="192">
        <f t="shared" si="4"/>
        <v>440000000</v>
      </c>
      <c r="G39" s="193">
        <f t="shared" si="8"/>
        <v>10671657.534246575</v>
      </c>
      <c r="H39" s="195">
        <f t="shared" si="11"/>
        <v>10000000</v>
      </c>
      <c r="I39" s="194"/>
      <c r="J39" s="190">
        <f t="shared" si="9"/>
        <v>20671657.534246575</v>
      </c>
      <c r="K39" s="190">
        <f t="shared" si="10"/>
        <v>0</v>
      </c>
      <c r="M39">
        <f t="shared" si="5"/>
        <v>2037</v>
      </c>
      <c r="N39" s="6">
        <f t="shared" ca="1" si="0"/>
        <v>0</v>
      </c>
      <c r="O39" s="6">
        <f t="shared" ca="1" si="6"/>
        <v>0</v>
      </c>
      <c r="P39" s="6">
        <f t="shared" ca="1" si="1"/>
        <v>20000000</v>
      </c>
      <c r="Q39" s="6">
        <f t="shared" ca="1" si="2"/>
        <v>13952852.05479452</v>
      </c>
      <c r="R39" s="6">
        <f t="shared" ca="1" si="3"/>
        <v>33952852.05479452</v>
      </c>
      <c r="S39" s="6"/>
    </row>
    <row r="40" spans="1:19" x14ac:dyDescent="0.25">
      <c r="A40">
        <f>A39+1</f>
        <v>2030</v>
      </c>
      <c r="B40" s="191">
        <v>7</v>
      </c>
      <c r="C40">
        <v>8</v>
      </c>
      <c r="D40" s="1">
        <v>47588</v>
      </c>
      <c r="F40" s="192">
        <f t="shared" si="4"/>
        <v>430000000</v>
      </c>
      <c r="G40" s="193">
        <f t="shared" si="8"/>
        <v>10377490.410958905</v>
      </c>
      <c r="H40" s="195">
        <f t="shared" si="11"/>
        <v>10000000</v>
      </c>
      <c r="I40" s="194"/>
      <c r="J40" s="190">
        <f t="shared" si="9"/>
        <v>20377490.410958905</v>
      </c>
      <c r="K40" s="190">
        <f t="shared" si="10"/>
        <v>0</v>
      </c>
      <c r="M40">
        <f t="shared" si="5"/>
        <v>2038</v>
      </c>
      <c r="N40" s="6">
        <f t="shared" ca="1" si="0"/>
        <v>0</v>
      </c>
      <c r="O40" s="6">
        <f t="shared" ca="1" si="6"/>
        <v>0</v>
      </c>
      <c r="P40" s="6">
        <f t="shared" ca="1" si="1"/>
        <v>20000000</v>
      </c>
      <c r="Q40" s="6">
        <f t="shared" ca="1" si="2"/>
        <v>13006852.05479452</v>
      </c>
      <c r="R40" s="6">
        <f t="shared" ca="1" si="3"/>
        <v>33006852.05479452</v>
      </c>
      <c r="S40" s="6"/>
    </row>
    <row r="41" spans="1:19" x14ac:dyDescent="0.25">
      <c r="A41">
        <f>A40</f>
        <v>2030</v>
      </c>
      <c r="B41" s="191">
        <v>8</v>
      </c>
      <c r="C41">
        <v>9</v>
      </c>
      <c r="D41" s="1">
        <v>47771</v>
      </c>
      <c r="F41" s="192">
        <f t="shared" si="4"/>
        <v>420000000</v>
      </c>
      <c r="G41" s="193">
        <f t="shared" si="8"/>
        <v>10197361.643835617</v>
      </c>
      <c r="H41" s="195">
        <f t="shared" si="11"/>
        <v>10000000</v>
      </c>
      <c r="I41" s="194"/>
      <c r="J41" s="190">
        <f t="shared" si="9"/>
        <v>20197361.643835619</v>
      </c>
      <c r="K41" s="190">
        <f t="shared" si="10"/>
        <v>0</v>
      </c>
      <c r="M41">
        <f t="shared" si="5"/>
        <v>2039</v>
      </c>
      <c r="N41" s="6">
        <f t="shared" ca="1" si="0"/>
        <v>0</v>
      </c>
      <c r="O41" s="6">
        <f t="shared" ca="1" si="6"/>
        <v>0</v>
      </c>
      <c r="P41" s="6">
        <f t="shared" ca="1" si="1"/>
        <v>20000000</v>
      </c>
      <c r="Q41" s="6">
        <f t="shared" ca="1" si="2"/>
        <v>12060852.05479452</v>
      </c>
      <c r="R41" s="6">
        <f t="shared" ca="1" si="3"/>
        <v>32060852.05479452</v>
      </c>
      <c r="S41" s="6"/>
    </row>
    <row r="42" spans="1:19" x14ac:dyDescent="0.25">
      <c r="A42">
        <f>A41+1</f>
        <v>2031</v>
      </c>
      <c r="B42" s="191">
        <v>8</v>
      </c>
      <c r="C42">
        <v>10</v>
      </c>
      <c r="D42" s="1">
        <v>47953</v>
      </c>
      <c r="F42" s="192">
        <f t="shared" si="4"/>
        <v>410000000</v>
      </c>
      <c r="G42" s="193">
        <f t="shared" si="8"/>
        <v>9905786.3013698626</v>
      </c>
      <c r="H42" s="195">
        <f t="shared" si="11"/>
        <v>10000000</v>
      </c>
      <c r="I42" s="194"/>
      <c r="J42" s="190">
        <f t="shared" si="9"/>
        <v>19905786.301369861</v>
      </c>
      <c r="K42" s="190">
        <f t="shared" si="10"/>
        <v>0</v>
      </c>
      <c r="M42">
        <f t="shared" si="5"/>
        <v>2040</v>
      </c>
      <c r="N42" s="6">
        <f t="shared" ca="1" si="0"/>
        <v>0</v>
      </c>
      <c r="O42" s="6">
        <f t="shared" ca="1" si="6"/>
        <v>0</v>
      </c>
      <c r="P42" s="6">
        <f t="shared" ca="1" si="1"/>
        <v>20000000</v>
      </c>
      <c r="Q42" s="6">
        <f t="shared" ca="1" si="2"/>
        <v>11145953.424657535</v>
      </c>
      <c r="R42" s="6">
        <f t="shared" ca="1" si="3"/>
        <v>31145953.424657531</v>
      </c>
      <c r="S42" s="6"/>
    </row>
    <row r="43" spans="1:19" x14ac:dyDescent="0.25">
      <c r="A43">
        <f>A42</f>
        <v>2031</v>
      </c>
      <c r="B43" s="191">
        <v>9</v>
      </c>
      <c r="C43">
        <v>11</v>
      </c>
      <c r="D43" s="1">
        <v>48136</v>
      </c>
      <c r="F43" s="192">
        <f t="shared" si="4"/>
        <v>400000000</v>
      </c>
      <c r="G43" s="193">
        <f t="shared" si="8"/>
        <v>9723065.7534246575</v>
      </c>
      <c r="H43" s="195">
        <f t="shared" si="11"/>
        <v>10000000</v>
      </c>
      <c r="I43" s="194"/>
      <c r="J43" s="190">
        <f t="shared" si="9"/>
        <v>19723065.753424659</v>
      </c>
      <c r="K43" s="190">
        <f t="shared" si="10"/>
        <v>0</v>
      </c>
      <c r="M43">
        <f t="shared" si="5"/>
        <v>2041</v>
      </c>
      <c r="N43" s="6">
        <f t="shared" ca="1" si="0"/>
        <v>0</v>
      </c>
      <c r="O43" s="6">
        <f t="shared" ca="1" si="6"/>
        <v>0</v>
      </c>
      <c r="P43" s="6">
        <f t="shared" ca="1" si="1"/>
        <v>20000000</v>
      </c>
      <c r="Q43" s="6">
        <f t="shared" ca="1" si="2"/>
        <v>10168852.05479452</v>
      </c>
      <c r="R43" s="6">
        <f t="shared" ca="1" si="3"/>
        <v>30168852.05479452</v>
      </c>
      <c r="S43" s="6"/>
    </row>
    <row r="44" spans="1:19" x14ac:dyDescent="0.25">
      <c r="A44">
        <f>A43+1</f>
        <v>2032</v>
      </c>
      <c r="B44" s="191">
        <v>9</v>
      </c>
      <c r="C44">
        <v>12</v>
      </c>
      <c r="D44" s="1">
        <v>48319</v>
      </c>
      <c r="F44" s="192">
        <f t="shared" si="4"/>
        <v>390000000</v>
      </c>
      <c r="G44" s="193">
        <f t="shared" si="8"/>
        <v>9485917.8082191776</v>
      </c>
      <c r="H44" s="195">
        <f t="shared" si="11"/>
        <v>10000000</v>
      </c>
      <c r="I44" s="194"/>
      <c r="J44" s="190">
        <f t="shared" si="9"/>
        <v>19485917.80821918</v>
      </c>
      <c r="K44" s="190">
        <f t="shared" si="10"/>
        <v>0</v>
      </c>
      <c r="M44">
        <f t="shared" si="5"/>
        <v>2042</v>
      </c>
      <c r="N44" s="6">
        <f t="shared" ca="1" si="0"/>
        <v>0</v>
      </c>
      <c r="O44" s="6">
        <f t="shared" ca="1" si="6"/>
        <v>0</v>
      </c>
      <c r="P44" s="6">
        <f t="shared" ca="1" si="1"/>
        <v>20000000</v>
      </c>
      <c r="Q44" s="6">
        <f t="shared" ca="1" si="2"/>
        <v>9222852.0547945201</v>
      </c>
      <c r="R44" s="6">
        <f t="shared" ca="1" si="3"/>
        <v>29222852.05479452</v>
      </c>
      <c r="S44" s="6"/>
    </row>
    <row r="45" spans="1:19" x14ac:dyDescent="0.25">
      <c r="A45">
        <f>A44</f>
        <v>2032</v>
      </c>
      <c r="B45" s="191">
        <v>10</v>
      </c>
      <c r="C45">
        <v>13</v>
      </c>
      <c r="D45" s="1">
        <v>48502</v>
      </c>
      <c r="F45" s="192">
        <f t="shared" si="4"/>
        <v>380000000</v>
      </c>
      <c r="G45" s="193">
        <f t="shared" si="8"/>
        <v>9248769.8630136978</v>
      </c>
      <c r="H45" s="195">
        <f t="shared" si="11"/>
        <v>10000000</v>
      </c>
      <c r="I45" s="194"/>
      <c r="J45" s="190">
        <f t="shared" si="9"/>
        <v>19248769.8630137</v>
      </c>
      <c r="K45" s="190">
        <f t="shared" si="10"/>
        <v>0</v>
      </c>
      <c r="M45">
        <f t="shared" si="5"/>
        <v>2043</v>
      </c>
      <c r="N45" s="6">
        <f t="shared" ca="1" si="0"/>
        <v>0</v>
      </c>
      <c r="O45" s="6">
        <f t="shared" ca="1" si="6"/>
        <v>0</v>
      </c>
      <c r="P45" s="6">
        <f t="shared" ca="1" si="1"/>
        <v>20000000</v>
      </c>
      <c r="Q45" s="6">
        <f t="shared" ca="1" si="2"/>
        <v>8276852.0547945201</v>
      </c>
      <c r="R45" s="6">
        <f t="shared" ca="1" si="3"/>
        <v>28276852.05479452</v>
      </c>
      <c r="S45" s="6"/>
    </row>
    <row r="46" spans="1:19" x14ac:dyDescent="0.25">
      <c r="A46">
        <f>A45+1</f>
        <v>2033</v>
      </c>
      <c r="B46" s="191">
        <v>10</v>
      </c>
      <c r="C46">
        <v>14</v>
      </c>
      <c r="D46" s="1">
        <v>48684</v>
      </c>
      <c r="F46" s="192">
        <f t="shared" si="4"/>
        <v>370000000</v>
      </c>
      <c r="G46" s="193">
        <f t="shared" si="8"/>
        <v>8962378.0821917802</v>
      </c>
      <c r="H46" s="195">
        <f t="shared" si="11"/>
        <v>10000000</v>
      </c>
      <c r="I46" s="194"/>
      <c r="J46" s="190">
        <f t="shared" si="9"/>
        <v>18962378.08219178</v>
      </c>
      <c r="K46" s="190">
        <f t="shared" si="10"/>
        <v>0</v>
      </c>
      <c r="M46">
        <f t="shared" si="5"/>
        <v>2044</v>
      </c>
      <c r="N46" s="6">
        <f t="shared" ca="1" si="0"/>
        <v>0</v>
      </c>
      <c r="O46" s="6">
        <f t="shared" ca="1" si="6"/>
        <v>0</v>
      </c>
      <c r="P46" s="6">
        <f t="shared" ca="1" si="1"/>
        <v>20000000</v>
      </c>
      <c r="Q46" s="6">
        <f t="shared" ca="1" si="2"/>
        <v>7351586.3013698626</v>
      </c>
      <c r="R46" s="6">
        <f t="shared" ca="1" si="3"/>
        <v>27351586.301369861</v>
      </c>
      <c r="S46" s="6"/>
    </row>
    <row r="47" spans="1:19" x14ac:dyDescent="0.25">
      <c r="A47">
        <f>A46</f>
        <v>2033</v>
      </c>
      <c r="B47" s="191">
        <v>11</v>
      </c>
      <c r="C47">
        <v>15</v>
      </c>
      <c r="D47" s="1">
        <v>48867</v>
      </c>
      <c r="F47" s="192">
        <f t="shared" si="4"/>
        <v>360000000</v>
      </c>
      <c r="G47" s="193">
        <f t="shared" si="8"/>
        <v>8774473.9726027399</v>
      </c>
      <c r="H47" s="195">
        <f t="shared" si="11"/>
        <v>10000000</v>
      </c>
      <c r="I47" s="194"/>
      <c r="J47" s="190">
        <f t="shared" si="9"/>
        <v>18774473.97260274</v>
      </c>
      <c r="K47" s="190">
        <f t="shared" si="10"/>
        <v>0</v>
      </c>
      <c r="M47">
        <f t="shared" si="5"/>
        <v>2045</v>
      </c>
      <c r="N47" s="6">
        <f t="shared" ca="1" si="0"/>
        <v>0</v>
      </c>
      <c r="O47" s="6">
        <f t="shared" ca="1" si="6"/>
        <v>0</v>
      </c>
      <c r="P47" s="6">
        <f t="shared" ca="1" si="1"/>
        <v>20000000</v>
      </c>
      <c r="Q47" s="6">
        <f t="shared" ca="1" si="2"/>
        <v>6384852.0547945201</v>
      </c>
      <c r="R47" s="6">
        <f t="shared" ca="1" si="3"/>
        <v>26384852.05479452</v>
      </c>
      <c r="S47" s="6"/>
    </row>
    <row r="48" spans="1:19" x14ac:dyDescent="0.25">
      <c r="A48">
        <f>A47+1</f>
        <v>2034</v>
      </c>
      <c r="B48" s="191">
        <v>11</v>
      </c>
      <c r="C48">
        <v>16</v>
      </c>
      <c r="D48" s="1">
        <v>49049</v>
      </c>
      <c r="F48" s="192">
        <f t="shared" si="4"/>
        <v>350000000</v>
      </c>
      <c r="G48" s="193">
        <f t="shared" si="8"/>
        <v>8490673.9726027399</v>
      </c>
      <c r="H48" s="195">
        <f t="shared" si="11"/>
        <v>10000000</v>
      </c>
      <c r="I48" s="194"/>
      <c r="J48" s="190">
        <f t="shared" si="9"/>
        <v>18490673.97260274</v>
      </c>
      <c r="K48" s="190">
        <f t="shared" si="10"/>
        <v>0</v>
      </c>
      <c r="M48">
        <f t="shared" si="5"/>
        <v>2046</v>
      </c>
      <c r="N48" s="6">
        <f t="shared" ca="1" si="0"/>
        <v>0</v>
      </c>
      <c r="O48" s="6">
        <f t="shared" ca="1" si="6"/>
        <v>0</v>
      </c>
      <c r="P48" s="6">
        <f t="shared" ca="1" si="1"/>
        <v>20000000</v>
      </c>
      <c r="Q48" s="6">
        <f t="shared" ca="1" si="2"/>
        <v>5438852.0547945201</v>
      </c>
      <c r="R48" s="6">
        <f t="shared" ca="1" si="3"/>
        <v>25438852.05479452</v>
      </c>
      <c r="S48" s="6"/>
    </row>
    <row r="49" spans="1:19" x14ac:dyDescent="0.25">
      <c r="A49">
        <f>A48</f>
        <v>2034</v>
      </c>
      <c r="B49" s="191">
        <v>12</v>
      </c>
      <c r="C49">
        <v>17</v>
      </c>
      <c r="D49" s="1">
        <v>49232</v>
      </c>
      <c r="F49" s="192">
        <f t="shared" si="4"/>
        <v>340000000</v>
      </c>
      <c r="G49" s="193">
        <f t="shared" si="8"/>
        <v>8300178.0821917811</v>
      </c>
      <c r="H49" s="195">
        <f t="shared" si="11"/>
        <v>10000000</v>
      </c>
      <c r="I49" s="194"/>
      <c r="J49" s="190">
        <f t="shared" si="9"/>
        <v>18300178.08219178</v>
      </c>
      <c r="K49" s="190">
        <f t="shared" si="10"/>
        <v>0</v>
      </c>
      <c r="M49">
        <f t="shared" si="5"/>
        <v>2047</v>
      </c>
      <c r="N49" s="6">
        <f t="shared" ca="1" si="0"/>
        <v>0</v>
      </c>
      <c r="O49" s="6">
        <f t="shared" ca="1" si="6"/>
        <v>0</v>
      </c>
      <c r="P49" s="6">
        <f t="shared" ca="1" si="1"/>
        <v>20000000</v>
      </c>
      <c r="Q49" s="6">
        <f t="shared" ca="1" si="2"/>
        <v>4492852.0547945201</v>
      </c>
      <c r="R49" s="6">
        <f t="shared" ca="1" si="3"/>
        <v>24492852.05479452</v>
      </c>
      <c r="S49" s="6"/>
    </row>
    <row r="50" spans="1:19" x14ac:dyDescent="0.25">
      <c r="A50">
        <f>A49+1</f>
        <v>2035</v>
      </c>
      <c r="B50" s="191">
        <v>12</v>
      </c>
      <c r="C50">
        <v>18</v>
      </c>
      <c r="D50" s="1">
        <v>49414</v>
      </c>
      <c r="F50" s="192">
        <f>+F49+E50-H49</f>
        <v>330000000</v>
      </c>
      <c r="G50" s="193">
        <f>+F49*$C$14*(D50-D49)/365</f>
        <v>8018969.8630136987</v>
      </c>
      <c r="H50" s="195">
        <f t="shared" si="11"/>
        <v>10000000</v>
      </c>
      <c r="I50" s="194"/>
      <c r="J50" s="190">
        <f t="shared" si="9"/>
        <v>18018969.8630137</v>
      </c>
      <c r="K50" s="190">
        <f t="shared" si="10"/>
        <v>0</v>
      </c>
      <c r="M50">
        <v>2048</v>
      </c>
      <c r="N50" s="6">
        <f t="shared" ca="1" si="0"/>
        <v>0</v>
      </c>
      <c r="O50" s="6">
        <f t="shared" ca="1" si="6"/>
        <v>0</v>
      </c>
      <c r="P50" s="6">
        <f t="shared" ca="1" si="1"/>
        <v>20000000</v>
      </c>
      <c r="Q50" s="6">
        <f t="shared" ca="1" si="2"/>
        <v>3557219.1780821919</v>
      </c>
      <c r="R50" s="6">
        <f t="shared" ca="1" si="3"/>
        <v>23557219.17808219</v>
      </c>
      <c r="S50" s="6"/>
    </row>
    <row r="51" spans="1:19" x14ac:dyDescent="0.25">
      <c r="A51">
        <f>A50</f>
        <v>2035</v>
      </c>
      <c r="B51" s="191">
        <v>13</v>
      </c>
      <c r="C51">
        <v>19</v>
      </c>
      <c r="D51" s="1">
        <v>49597</v>
      </c>
      <c r="F51" s="192">
        <f t="shared" si="4"/>
        <v>320000000</v>
      </c>
      <c r="G51" s="193">
        <f t="shared" si="8"/>
        <v>7825882.1917808224</v>
      </c>
      <c r="H51" s="195">
        <f t="shared" si="11"/>
        <v>10000000</v>
      </c>
      <c r="I51" s="194"/>
      <c r="J51" s="190">
        <f t="shared" si="9"/>
        <v>17825882.19178082</v>
      </c>
      <c r="K51" s="190">
        <f t="shared" si="10"/>
        <v>0</v>
      </c>
      <c r="M51">
        <v>2049</v>
      </c>
      <c r="N51" s="6">
        <f t="shared" ca="1" si="0"/>
        <v>0</v>
      </c>
      <c r="O51" s="6">
        <f t="shared" ca="1" si="6"/>
        <v>0</v>
      </c>
      <c r="P51" s="6">
        <f t="shared" ca="1" si="1"/>
        <v>20000000</v>
      </c>
      <c r="Q51" s="6">
        <f t="shared" ca="1" si="2"/>
        <v>2600852.0547945206</v>
      </c>
      <c r="R51" s="6">
        <f t="shared" ca="1" si="3"/>
        <v>22600852.05479452</v>
      </c>
      <c r="S51" s="6"/>
    </row>
    <row r="52" spans="1:19" x14ac:dyDescent="0.25">
      <c r="A52">
        <f>A51+1</f>
        <v>2036</v>
      </c>
      <c r="B52" s="191">
        <v>13</v>
      </c>
      <c r="C52">
        <v>20</v>
      </c>
      <c r="D52" s="1">
        <v>49780</v>
      </c>
      <c r="F52" s="192">
        <f t="shared" si="4"/>
        <v>310000000</v>
      </c>
      <c r="G52" s="193">
        <f t="shared" si="8"/>
        <v>7588734.2465753425</v>
      </c>
      <c r="H52" s="195">
        <f t="shared" si="11"/>
        <v>10000000</v>
      </c>
      <c r="I52" s="194"/>
      <c r="J52" s="190">
        <f t="shared" si="9"/>
        <v>17588734.246575341</v>
      </c>
      <c r="K52" s="190">
        <f t="shared" si="10"/>
        <v>0</v>
      </c>
      <c r="M52">
        <v>2050</v>
      </c>
      <c r="N52" s="6">
        <f t="shared" ca="1" si="0"/>
        <v>0</v>
      </c>
      <c r="O52" s="6">
        <f t="shared" ca="1" si="6"/>
        <v>0</v>
      </c>
      <c r="P52" s="6">
        <f t="shared" ca="1" si="1"/>
        <v>20000000</v>
      </c>
      <c r="Q52" s="6">
        <f t="shared" ca="1" si="2"/>
        <v>1654852.0547945206</v>
      </c>
      <c r="R52" s="6">
        <f t="shared" ca="1" si="3"/>
        <v>21654852.05479452</v>
      </c>
      <c r="S52" s="6"/>
    </row>
    <row r="53" spans="1:19" x14ac:dyDescent="0.25">
      <c r="A53">
        <f>A52</f>
        <v>2036</v>
      </c>
      <c r="B53" s="191">
        <v>14</v>
      </c>
      <c r="C53">
        <v>21</v>
      </c>
      <c r="D53" s="1">
        <v>49963</v>
      </c>
      <c r="F53" s="192">
        <f t="shared" si="4"/>
        <v>300000000</v>
      </c>
      <c r="G53" s="193">
        <f t="shared" si="8"/>
        <v>7351586.3013698626</v>
      </c>
      <c r="H53" s="195">
        <f t="shared" si="11"/>
        <v>10000000</v>
      </c>
      <c r="I53" s="194"/>
      <c r="J53" s="190">
        <f t="shared" si="9"/>
        <v>17351586.301369861</v>
      </c>
      <c r="K53" s="190">
        <f t="shared" si="10"/>
        <v>0</v>
      </c>
      <c r="M53">
        <v>2051</v>
      </c>
      <c r="N53" s="6">
        <f ca="1">SUMIF($A$25:$K$82,$M53,K$25:K$82)</f>
        <v>0</v>
      </c>
      <c r="O53" s="6">
        <f ca="1">SUMIF($A$25:$J$82,$M53,E$25:E$82)</f>
        <v>0</v>
      </c>
      <c r="P53" s="6">
        <f ca="1">SUMIF($A$25:$J$82,$M53,H$25:H$82)</f>
        <v>10000000</v>
      </c>
      <c r="Q53" s="6">
        <f ca="1">SUMIF($A$25:$J$82,$M53,G$25:G$82)+SUMIF($A$25:$J$82,$M53,I$25:I$82)</f>
        <v>471704.10958904109</v>
      </c>
      <c r="R53" s="6">
        <f ca="1">SUMIF($A$25:$J$82,$M53,J$25:J$82)</f>
        <v>10471704.10958904</v>
      </c>
      <c r="S53" s="6"/>
    </row>
    <row r="54" spans="1:19" x14ac:dyDescent="0.25">
      <c r="A54">
        <f>A53+1</f>
        <v>2037</v>
      </c>
      <c r="B54" s="191">
        <v>14</v>
      </c>
      <c r="C54">
        <v>22</v>
      </c>
      <c r="D54" s="1">
        <v>50145</v>
      </c>
      <c r="F54" s="192">
        <f t="shared" si="4"/>
        <v>290000000</v>
      </c>
      <c r="G54" s="193">
        <f t="shared" si="8"/>
        <v>7075561.6438356163</v>
      </c>
      <c r="H54" s="195">
        <f t="shared" si="11"/>
        <v>10000000</v>
      </c>
      <c r="I54" s="194"/>
      <c r="J54" s="190">
        <f t="shared" si="9"/>
        <v>17075561.643835615</v>
      </c>
      <c r="K54" s="190">
        <f t="shared" si="10"/>
        <v>0</v>
      </c>
      <c r="N54" s="196">
        <f ca="1">SUM(N25:N52)</f>
        <v>0</v>
      </c>
      <c r="O54" s="196">
        <f ca="1">SUM(O25:O53)</f>
        <v>500000000</v>
      </c>
      <c r="P54" s="196">
        <f t="shared" ref="P54:R54" ca="1" si="12">SUM(P25:P53)</f>
        <v>500000000</v>
      </c>
      <c r="Q54" s="196">
        <f t="shared" ca="1" si="12"/>
        <v>361707205.47945213</v>
      </c>
      <c r="R54" s="196">
        <f t="shared" ca="1" si="12"/>
        <v>861707205.47945237</v>
      </c>
      <c r="S54" s="6"/>
    </row>
    <row r="55" spans="1:19" x14ac:dyDescent="0.25">
      <c r="A55">
        <f>A54</f>
        <v>2037</v>
      </c>
      <c r="B55" s="191">
        <v>15</v>
      </c>
      <c r="C55">
        <v>23</v>
      </c>
      <c r="D55" s="1">
        <v>50328</v>
      </c>
      <c r="F55" s="192">
        <f t="shared" si="4"/>
        <v>280000000</v>
      </c>
      <c r="G55" s="193">
        <f t="shared" si="8"/>
        <v>6877290.4109589038</v>
      </c>
      <c r="H55" s="195">
        <f t="shared" si="11"/>
        <v>10000000</v>
      </c>
      <c r="I55" s="194"/>
      <c r="J55" s="190">
        <f t="shared" si="9"/>
        <v>16877290.410958905</v>
      </c>
      <c r="K55" s="190">
        <f t="shared" si="10"/>
        <v>0</v>
      </c>
      <c r="S55" s="6"/>
    </row>
    <row r="56" spans="1:19" x14ac:dyDescent="0.25">
      <c r="A56">
        <f>A55+1</f>
        <v>2038</v>
      </c>
      <c r="B56" s="191">
        <v>15</v>
      </c>
      <c r="C56">
        <v>24</v>
      </c>
      <c r="D56" s="1">
        <v>50510</v>
      </c>
      <c r="F56" s="192">
        <f t="shared" si="4"/>
        <v>270000000</v>
      </c>
      <c r="G56" s="193">
        <f t="shared" si="8"/>
        <v>6603857.5342465751</v>
      </c>
      <c r="H56" s="195">
        <f t="shared" si="11"/>
        <v>10000000</v>
      </c>
      <c r="I56" s="194"/>
      <c r="J56" s="190">
        <f t="shared" si="9"/>
        <v>16603857.534246575</v>
      </c>
      <c r="K56" s="190">
        <f t="shared" si="10"/>
        <v>0</v>
      </c>
      <c r="S56" s="6"/>
    </row>
    <row r="57" spans="1:19" x14ac:dyDescent="0.25">
      <c r="A57">
        <f>A56</f>
        <v>2038</v>
      </c>
      <c r="B57" s="191">
        <v>16</v>
      </c>
      <c r="C57">
        <v>25</v>
      </c>
      <c r="D57" s="1">
        <v>50693</v>
      </c>
      <c r="F57" s="192">
        <f t="shared" si="4"/>
        <v>260000000</v>
      </c>
      <c r="G57" s="193">
        <f t="shared" si="8"/>
        <v>6402994.5205479451</v>
      </c>
      <c r="H57" s="195">
        <f t="shared" si="11"/>
        <v>10000000</v>
      </c>
      <c r="I57" s="194"/>
      <c r="J57" s="190">
        <f t="shared" si="9"/>
        <v>16402994.520547945</v>
      </c>
      <c r="K57" s="190">
        <f t="shared" si="10"/>
        <v>0</v>
      </c>
    </row>
    <row r="58" spans="1:19" x14ac:dyDescent="0.25">
      <c r="A58">
        <f>A57+1</f>
        <v>2039</v>
      </c>
      <c r="B58" s="191">
        <v>16</v>
      </c>
      <c r="C58">
        <v>26</v>
      </c>
      <c r="D58" s="1">
        <v>50875</v>
      </c>
      <c r="F58" s="192">
        <f t="shared" si="4"/>
        <v>250000000</v>
      </c>
      <c r="G58" s="193">
        <f t="shared" si="8"/>
        <v>6132153.4246575339</v>
      </c>
      <c r="H58" s="195">
        <f t="shared" si="11"/>
        <v>10000000</v>
      </c>
      <c r="I58" s="194"/>
      <c r="J58" s="190">
        <f t="shared" si="9"/>
        <v>16132153.424657535</v>
      </c>
      <c r="K58" s="190">
        <f t="shared" si="10"/>
        <v>0</v>
      </c>
    </row>
    <row r="59" spans="1:19" x14ac:dyDescent="0.25">
      <c r="A59">
        <f>A58</f>
        <v>2039</v>
      </c>
      <c r="B59" s="191">
        <v>17</v>
      </c>
      <c r="C59">
        <v>27</v>
      </c>
      <c r="D59" s="1">
        <v>51058</v>
      </c>
      <c r="F59" s="192">
        <f t="shared" si="4"/>
        <v>240000000</v>
      </c>
      <c r="G59" s="193">
        <f t="shared" si="8"/>
        <v>5928698.6301369863</v>
      </c>
      <c r="H59" s="195">
        <f t="shared" si="11"/>
        <v>10000000</v>
      </c>
      <c r="I59" s="194"/>
      <c r="J59" s="190">
        <f t="shared" si="9"/>
        <v>15928698.630136985</v>
      </c>
      <c r="K59" s="190">
        <f t="shared" si="10"/>
        <v>0</v>
      </c>
    </row>
    <row r="60" spans="1:19" x14ac:dyDescent="0.25">
      <c r="A60">
        <f>A59+1</f>
        <v>2040</v>
      </c>
      <c r="B60" s="191">
        <v>17</v>
      </c>
      <c r="C60">
        <v>28</v>
      </c>
      <c r="D60" s="1">
        <v>51241</v>
      </c>
      <c r="F60" s="192">
        <f t="shared" si="4"/>
        <v>230000000</v>
      </c>
      <c r="G60" s="193">
        <f t="shared" si="8"/>
        <v>5691550.6849315064</v>
      </c>
      <c r="H60" s="195">
        <f t="shared" si="11"/>
        <v>10000000</v>
      </c>
      <c r="I60" s="194"/>
      <c r="J60" s="190">
        <f t="shared" si="9"/>
        <v>15691550.684931505</v>
      </c>
      <c r="K60" s="190">
        <f t="shared" si="10"/>
        <v>0</v>
      </c>
    </row>
    <row r="61" spans="1:19" x14ac:dyDescent="0.25">
      <c r="A61">
        <f>A60</f>
        <v>2040</v>
      </c>
      <c r="B61" s="191">
        <v>18</v>
      </c>
      <c r="C61">
        <v>29</v>
      </c>
      <c r="D61" s="1">
        <v>51424</v>
      </c>
      <c r="F61" s="192">
        <f t="shared" si="4"/>
        <v>220000000</v>
      </c>
      <c r="G61" s="193">
        <f t="shared" si="8"/>
        <v>5454402.7397260275</v>
      </c>
      <c r="H61" s="195">
        <f t="shared" si="11"/>
        <v>10000000</v>
      </c>
      <c r="I61" s="194"/>
      <c r="J61" s="190">
        <f t="shared" si="9"/>
        <v>15454402.739726027</v>
      </c>
      <c r="K61" s="190">
        <f t="shared" si="10"/>
        <v>0</v>
      </c>
    </row>
    <row r="62" spans="1:19" x14ac:dyDescent="0.25">
      <c r="A62">
        <f>A61+1</f>
        <v>2041</v>
      </c>
      <c r="B62" s="191">
        <v>18</v>
      </c>
      <c r="C62">
        <v>30</v>
      </c>
      <c r="D62" s="1">
        <v>51606</v>
      </c>
      <c r="F62" s="192">
        <f t="shared" si="4"/>
        <v>210000000</v>
      </c>
      <c r="G62" s="193">
        <f t="shared" si="8"/>
        <v>5188745.2054794524</v>
      </c>
      <c r="H62" s="195">
        <f t="shared" si="11"/>
        <v>10000000</v>
      </c>
      <c r="I62" s="194"/>
      <c r="J62" s="190">
        <f t="shared" si="9"/>
        <v>15188745.205479452</v>
      </c>
      <c r="K62" s="190">
        <f t="shared" si="10"/>
        <v>0</v>
      </c>
    </row>
    <row r="63" spans="1:19" x14ac:dyDescent="0.25">
      <c r="A63">
        <f>A62</f>
        <v>2041</v>
      </c>
      <c r="B63" s="191">
        <v>19</v>
      </c>
      <c r="C63">
        <v>31</v>
      </c>
      <c r="D63" s="1">
        <v>51789</v>
      </c>
      <c r="F63" s="192">
        <f t="shared" si="4"/>
        <v>200000000</v>
      </c>
      <c r="G63" s="193">
        <f t="shared" si="8"/>
        <v>4980106.8493150687</v>
      </c>
      <c r="H63" s="195">
        <f t="shared" si="11"/>
        <v>10000000</v>
      </c>
      <c r="I63" s="194"/>
      <c r="J63" s="190">
        <f t="shared" si="9"/>
        <v>14980106.84931507</v>
      </c>
      <c r="K63" s="190">
        <f t="shared" si="10"/>
        <v>0</v>
      </c>
    </row>
    <row r="64" spans="1:19" x14ac:dyDescent="0.25">
      <c r="A64">
        <f>A63+1</f>
        <v>2042</v>
      </c>
      <c r="B64" s="191">
        <v>19</v>
      </c>
      <c r="C64">
        <v>32</v>
      </c>
      <c r="D64" s="1">
        <v>51971</v>
      </c>
      <c r="F64" s="192">
        <f t="shared" si="4"/>
        <v>190000000</v>
      </c>
      <c r="G64" s="193">
        <f t="shared" si="8"/>
        <v>4717041.0958904112</v>
      </c>
      <c r="H64" s="195">
        <f t="shared" si="11"/>
        <v>10000000</v>
      </c>
      <c r="I64" s="194"/>
      <c r="J64" s="190">
        <f t="shared" si="9"/>
        <v>14717041.09589041</v>
      </c>
      <c r="K64" s="190">
        <f t="shared" si="10"/>
        <v>0</v>
      </c>
    </row>
    <row r="65" spans="1:11" x14ac:dyDescent="0.25">
      <c r="A65">
        <f>A64</f>
        <v>2042</v>
      </c>
      <c r="B65" s="191">
        <v>20</v>
      </c>
      <c r="C65">
        <v>33</v>
      </c>
      <c r="D65" s="1">
        <v>52154</v>
      </c>
      <c r="F65" s="192">
        <f t="shared" si="4"/>
        <v>180000000</v>
      </c>
      <c r="G65" s="193">
        <f t="shared" si="8"/>
        <v>4505810.9589041099</v>
      </c>
      <c r="H65" s="195">
        <f t="shared" si="11"/>
        <v>10000000</v>
      </c>
      <c r="I65" s="194"/>
      <c r="J65" s="190">
        <f t="shared" si="9"/>
        <v>14505810.95890411</v>
      </c>
      <c r="K65" s="190">
        <f t="shared" si="10"/>
        <v>0</v>
      </c>
    </row>
    <row r="66" spans="1:11" x14ac:dyDescent="0.25">
      <c r="A66">
        <f>A65+1</f>
        <v>2043</v>
      </c>
      <c r="B66" s="191">
        <v>20</v>
      </c>
      <c r="C66">
        <v>34</v>
      </c>
      <c r="D66" s="1">
        <v>52336</v>
      </c>
      <c r="F66" s="192">
        <f t="shared" si="4"/>
        <v>170000000</v>
      </c>
      <c r="G66" s="193">
        <f t="shared" si="8"/>
        <v>4245336.98630137</v>
      </c>
      <c r="H66" s="195">
        <f t="shared" si="11"/>
        <v>10000000</v>
      </c>
      <c r="I66" s="194"/>
      <c r="J66" s="190">
        <f t="shared" si="9"/>
        <v>14245336.98630137</v>
      </c>
      <c r="K66" s="190">
        <f t="shared" si="10"/>
        <v>0</v>
      </c>
    </row>
    <row r="67" spans="1:11" x14ac:dyDescent="0.25">
      <c r="A67">
        <f>A66</f>
        <v>2043</v>
      </c>
      <c r="B67" s="191">
        <v>21</v>
      </c>
      <c r="C67">
        <v>35</v>
      </c>
      <c r="D67" s="1">
        <v>52519</v>
      </c>
      <c r="F67" s="192">
        <f t="shared" si="4"/>
        <v>160000000</v>
      </c>
      <c r="G67" s="193">
        <f t="shared" si="8"/>
        <v>4031515.0684931506</v>
      </c>
      <c r="H67" s="195">
        <f t="shared" si="11"/>
        <v>10000000</v>
      </c>
      <c r="I67" s="194"/>
      <c r="J67" s="190">
        <f t="shared" si="9"/>
        <v>14031515.06849315</v>
      </c>
      <c r="K67" s="190">
        <f t="shared" si="10"/>
        <v>0</v>
      </c>
    </row>
    <row r="68" spans="1:11" x14ac:dyDescent="0.25">
      <c r="A68">
        <f>A67+1</f>
        <v>2044</v>
      </c>
      <c r="B68" s="191">
        <v>21</v>
      </c>
      <c r="C68">
        <v>36</v>
      </c>
      <c r="D68" s="1">
        <v>52702</v>
      </c>
      <c r="F68" s="192">
        <f t="shared" si="4"/>
        <v>150000000</v>
      </c>
      <c r="G68" s="193">
        <f t="shared" si="8"/>
        <v>3794367.1232876712</v>
      </c>
      <c r="H68" s="195">
        <f t="shared" si="11"/>
        <v>10000000</v>
      </c>
      <c r="I68" s="194"/>
      <c r="J68" s="190">
        <f t="shared" si="9"/>
        <v>13794367.12328767</v>
      </c>
      <c r="K68" s="190">
        <f t="shared" si="10"/>
        <v>0</v>
      </c>
    </row>
    <row r="69" spans="1:11" x14ac:dyDescent="0.25">
      <c r="A69">
        <f>A68</f>
        <v>2044</v>
      </c>
      <c r="B69" s="191">
        <v>22</v>
      </c>
      <c r="C69">
        <v>37</v>
      </c>
      <c r="D69" s="1">
        <v>52885</v>
      </c>
      <c r="F69" s="192">
        <f t="shared" si="4"/>
        <v>140000000</v>
      </c>
      <c r="G69" s="193">
        <f t="shared" si="8"/>
        <v>3557219.1780821919</v>
      </c>
      <c r="H69" s="195">
        <f t="shared" si="11"/>
        <v>10000000</v>
      </c>
      <c r="I69" s="194"/>
      <c r="J69" s="190">
        <f t="shared" si="9"/>
        <v>13557219.178082192</v>
      </c>
      <c r="K69" s="190">
        <f t="shared" si="10"/>
        <v>0</v>
      </c>
    </row>
    <row r="70" spans="1:11" x14ac:dyDescent="0.25">
      <c r="A70">
        <f>A69+1</f>
        <v>2045</v>
      </c>
      <c r="B70" s="191">
        <v>22</v>
      </c>
      <c r="C70">
        <v>38</v>
      </c>
      <c r="D70" s="1">
        <v>53067</v>
      </c>
      <c r="F70" s="192">
        <f t="shared" si="4"/>
        <v>130000000</v>
      </c>
      <c r="G70" s="193">
        <f t="shared" si="8"/>
        <v>3301928.7671232875</v>
      </c>
      <c r="H70" s="195">
        <f t="shared" si="11"/>
        <v>10000000</v>
      </c>
      <c r="I70" s="194"/>
      <c r="J70" s="190">
        <f t="shared" si="9"/>
        <v>13301928.767123288</v>
      </c>
      <c r="K70" s="190">
        <f t="shared" si="10"/>
        <v>0</v>
      </c>
    </row>
    <row r="71" spans="1:11" x14ac:dyDescent="0.25">
      <c r="A71">
        <f>A70</f>
        <v>2045</v>
      </c>
      <c r="B71" s="191">
        <v>23</v>
      </c>
      <c r="C71">
        <v>39</v>
      </c>
      <c r="D71" s="1">
        <v>53250</v>
      </c>
      <c r="F71" s="192">
        <f t="shared" si="4"/>
        <v>120000000</v>
      </c>
      <c r="G71" s="193">
        <f t="shared" si="8"/>
        <v>3082923.2876712331</v>
      </c>
      <c r="H71" s="195">
        <f t="shared" si="11"/>
        <v>10000000</v>
      </c>
      <c r="I71" s="194"/>
      <c r="J71" s="190">
        <f t="shared" si="9"/>
        <v>13082923.287671233</v>
      </c>
      <c r="K71" s="190">
        <f t="shared" si="10"/>
        <v>0</v>
      </c>
    </row>
    <row r="72" spans="1:11" x14ac:dyDescent="0.25">
      <c r="A72">
        <f>A71+1</f>
        <v>2046</v>
      </c>
      <c r="B72" s="191">
        <v>23</v>
      </c>
      <c r="C72">
        <v>40</v>
      </c>
      <c r="D72" s="1">
        <v>53432</v>
      </c>
      <c r="F72" s="192">
        <f t="shared" si="4"/>
        <v>110000000</v>
      </c>
      <c r="G72" s="193">
        <f t="shared" si="8"/>
        <v>2830224.6575342468</v>
      </c>
      <c r="H72" s="195">
        <f t="shared" si="11"/>
        <v>10000000</v>
      </c>
      <c r="I72" s="194"/>
      <c r="J72" s="190">
        <f t="shared" si="9"/>
        <v>12830224.657534247</v>
      </c>
      <c r="K72" s="190">
        <f t="shared" si="10"/>
        <v>0</v>
      </c>
    </row>
    <row r="73" spans="1:11" x14ac:dyDescent="0.25">
      <c r="A73">
        <f>A72</f>
        <v>2046</v>
      </c>
      <c r="B73" s="191">
        <v>24</v>
      </c>
      <c r="C73">
        <v>41</v>
      </c>
      <c r="D73" s="1">
        <v>53615</v>
      </c>
      <c r="F73" s="192">
        <f t="shared" si="4"/>
        <v>100000000</v>
      </c>
      <c r="G73" s="193">
        <f t="shared" si="8"/>
        <v>2608627.3972602738</v>
      </c>
      <c r="H73" s="195">
        <f t="shared" si="11"/>
        <v>10000000</v>
      </c>
      <c r="I73" s="194"/>
      <c r="J73" s="190">
        <f t="shared" si="9"/>
        <v>12608627.397260275</v>
      </c>
      <c r="K73" s="190">
        <f t="shared" si="10"/>
        <v>0</v>
      </c>
    </row>
    <row r="74" spans="1:11" x14ac:dyDescent="0.25">
      <c r="A74">
        <f>A73+1</f>
        <v>2047</v>
      </c>
      <c r="B74" s="191">
        <v>24</v>
      </c>
      <c r="C74">
        <v>42</v>
      </c>
      <c r="D74" s="1">
        <v>53797</v>
      </c>
      <c r="F74" s="192">
        <f t="shared" si="4"/>
        <v>90000000</v>
      </c>
      <c r="G74" s="193">
        <f t="shared" si="8"/>
        <v>2358520.5479452056</v>
      </c>
      <c r="H74" s="195">
        <f t="shared" si="11"/>
        <v>10000000</v>
      </c>
      <c r="I74" s="194"/>
      <c r="J74" s="190">
        <f t="shared" si="9"/>
        <v>12358520.547945205</v>
      </c>
      <c r="K74" s="190">
        <f t="shared" si="10"/>
        <v>0</v>
      </c>
    </row>
    <row r="75" spans="1:11" x14ac:dyDescent="0.25">
      <c r="A75">
        <f>A74</f>
        <v>2047</v>
      </c>
      <c r="B75" s="191">
        <v>25</v>
      </c>
      <c r="C75">
        <v>43</v>
      </c>
      <c r="D75" s="1">
        <v>53980</v>
      </c>
      <c r="F75" s="192">
        <f t="shared" si="4"/>
        <v>80000000</v>
      </c>
      <c r="G75" s="193">
        <f t="shared" si="8"/>
        <v>2134331.506849315</v>
      </c>
      <c r="H75" s="195">
        <f t="shared" si="11"/>
        <v>10000000</v>
      </c>
      <c r="I75" s="194"/>
      <c r="J75" s="190">
        <f t="shared" si="9"/>
        <v>12134331.506849315</v>
      </c>
      <c r="K75" s="190">
        <f t="shared" si="10"/>
        <v>0</v>
      </c>
    </row>
    <row r="76" spans="1:11" x14ac:dyDescent="0.25">
      <c r="A76">
        <f>A75+1</f>
        <v>2048</v>
      </c>
      <c r="B76" s="191">
        <v>25</v>
      </c>
      <c r="C76">
        <v>44</v>
      </c>
      <c r="D76" s="1">
        <v>54163</v>
      </c>
      <c r="F76" s="192">
        <f t="shared" si="4"/>
        <v>70000000</v>
      </c>
      <c r="G76" s="193">
        <f t="shared" si="8"/>
        <v>1897183.5616438356</v>
      </c>
      <c r="H76" s="195">
        <f t="shared" si="11"/>
        <v>10000000</v>
      </c>
      <c r="I76" s="194"/>
      <c r="J76" s="190">
        <f t="shared" si="9"/>
        <v>11897183.561643835</v>
      </c>
      <c r="K76" s="190">
        <f t="shared" si="10"/>
        <v>0</v>
      </c>
    </row>
    <row r="77" spans="1:11" x14ac:dyDescent="0.25">
      <c r="A77">
        <f>A76</f>
        <v>2048</v>
      </c>
      <c r="B77" s="191">
        <v>26</v>
      </c>
      <c r="C77">
        <v>45</v>
      </c>
      <c r="D77" s="1">
        <v>54346</v>
      </c>
      <c r="F77" s="192">
        <f t="shared" si="4"/>
        <v>60000000</v>
      </c>
      <c r="G77" s="193">
        <f t="shared" si="8"/>
        <v>1660035.6164383562</v>
      </c>
      <c r="H77" s="195">
        <f t="shared" si="11"/>
        <v>10000000</v>
      </c>
      <c r="I77" s="194"/>
      <c r="J77" s="190">
        <f t="shared" si="9"/>
        <v>11660035.616438355</v>
      </c>
      <c r="K77" s="190">
        <f t="shared" si="10"/>
        <v>0</v>
      </c>
    </row>
    <row r="78" spans="1:11" x14ac:dyDescent="0.25">
      <c r="A78">
        <f>A77+1</f>
        <v>2049</v>
      </c>
      <c r="B78" s="191">
        <v>26</v>
      </c>
      <c r="C78">
        <v>46</v>
      </c>
      <c r="D78" s="1">
        <v>54528</v>
      </c>
      <c r="F78" s="192">
        <f t="shared" si="4"/>
        <v>50000000</v>
      </c>
      <c r="G78" s="193">
        <f t="shared" si="8"/>
        <v>1415112.3287671234</v>
      </c>
      <c r="H78" s="195">
        <f t="shared" si="11"/>
        <v>10000000</v>
      </c>
      <c r="I78" s="194"/>
      <c r="J78" s="190">
        <f t="shared" si="9"/>
        <v>11415112.328767123</v>
      </c>
      <c r="K78" s="190">
        <f t="shared" si="10"/>
        <v>0</v>
      </c>
    </row>
    <row r="79" spans="1:11" x14ac:dyDescent="0.25">
      <c r="A79">
        <f>A78</f>
        <v>2049</v>
      </c>
      <c r="B79" s="191">
        <v>27</v>
      </c>
      <c r="C79">
        <v>47</v>
      </c>
      <c r="D79" s="1">
        <v>54711</v>
      </c>
      <c r="F79" s="192">
        <f t="shared" si="4"/>
        <v>40000000</v>
      </c>
      <c r="G79" s="193">
        <f t="shared" si="8"/>
        <v>1185739.7260273972</v>
      </c>
      <c r="H79" s="195">
        <f t="shared" si="11"/>
        <v>10000000</v>
      </c>
      <c r="I79" s="194"/>
      <c r="J79" s="190">
        <f t="shared" si="9"/>
        <v>11185739.726027397</v>
      </c>
      <c r="K79" s="190">
        <f t="shared" si="10"/>
        <v>0</v>
      </c>
    </row>
    <row r="80" spans="1:11" x14ac:dyDescent="0.25">
      <c r="A80">
        <f>A79+1</f>
        <v>2050</v>
      </c>
      <c r="B80" s="191">
        <v>27</v>
      </c>
      <c r="C80">
        <v>48</v>
      </c>
      <c r="D80" s="1">
        <v>54893</v>
      </c>
      <c r="F80" s="192">
        <f t="shared" si="4"/>
        <v>30000000</v>
      </c>
      <c r="G80" s="193">
        <f t="shared" si="8"/>
        <v>943408.21917808219</v>
      </c>
      <c r="H80" s="195">
        <f t="shared" si="11"/>
        <v>10000000</v>
      </c>
      <c r="I80" s="194"/>
      <c r="J80" s="190">
        <f t="shared" si="9"/>
        <v>10943408.219178082</v>
      </c>
      <c r="K80" s="190">
        <f t="shared" si="10"/>
        <v>0</v>
      </c>
    </row>
    <row r="81" spans="1:11" x14ac:dyDescent="0.25">
      <c r="A81">
        <f>A80</f>
        <v>2050</v>
      </c>
      <c r="B81" s="191">
        <v>28</v>
      </c>
      <c r="C81">
        <v>49</v>
      </c>
      <c r="D81" s="1">
        <v>55076</v>
      </c>
      <c r="F81" s="192">
        <f t="shared" si="4"/>
        <v>20000000</v>
      </c>
      <c r="G81" s="193">
        <f>+F80*$C$14*(D81-D80)/365</f>
        <v>711443.8356164383</v>
      </c>
      <c r="H81" s="195">
        <f t="shared" si="11"/>
        <v>10000000</v>
      </c>
      <c r="I81" s="194"/>
      <c r="J81" s="190">
        <f t="shared" si="9"/>
        <v>10711443.835616438</v>
      </c>
      <c r="K81" s="190">
        <f t="shared" si="10"/>
        <v>0</v>
      </c>
    </row>
    <row r="82" spans="1:11" x14ac:dyDescent="0.25">
      <c r="A82">
        <f>A81+1</f>
        <v>2051</v>
      </c>
      <c r="B82" s="191">
        <v>28</v>
      </c>
      <c r="C82">
        <v>50</v>
      </c>
      <c r="D82" s="1">
        <v>55258</v>
      </c>
      <c r="F82" s="192">
        <f t="shared" ref="F82" si="13">+F81+E82-H81</f>
        <v>10000000</v>
      </c>
      <c r="G82" s="193">
        <f>+F81*$C$14*(D82-D81)/365</f>
        <v>471704.10958904109</v>
      </c>
      <c r="H82" s="195">
        <f t="shared" si="11"/>
        <v>10000000</v>
      </c>
      <c r="I82" s="194"/>
      <c r="J82" s="190">
        <f t="shared" ref="J82" si="14">+G82+H82+I82</f>
        <v>10471704.10958904</v>
      </c>
      <c r="K82" s="190">
        <f t="shared" ref="K82" si="15">0.1*E82</f>
        <v>0</v>
      </c>
    </row>
    <row r="83" spans="1:11" x14ac:dyDescent="0.25">
      <c r="B83" s="197"/>
      <c r="C83" s="184"/>
      <c r="D83" s="184"/>
      <c r="E83" s="186">
        <f>SUM(E25:E81)</f>
        <v>500000000</v>
      </c>
      <c r="F83" s="184"/>
      <c r="G83" s="186">
        <f>SUM(G25:G82)</f>
        <v>360659260.27397221</v>
      </c>
      <c r="H83" s="186">
        <f>SUM(H25:H82)</f>
        <v>500000000</v>
      </c>
      <c r="I83" s="186">
        <f>SUM(I25:I82)</f>
        <v>1047945.205479452</v>
      </c>
      <c r="J83" s="186">
        <f>SUM(J25:J82)</f>
        <v>861707205.47945213</v>
      </c>
      <c r="K83" s="186">
        <f t="shared" ref="K83" si="16">SUM(K25:K81)</f>
        <v>0</v>
      </c>
    </row>
    <row r="84" spans="1:11" x14ac:dyDescent="0.25">
      <c r="B84" s="184"/>
      <c r="C84" s="184"/>
      <c r="D84" s="184"/>
      <c r="E84" s="186"/>
      <c r="F84" s="184"/>
      <c r="G84" s="184"/>
      <c r="H84" s="185"/>
      <c r="I84" s="185"/>
      <c r="J84" s="184"/>
      <c r="K84" s="184"/>
    </row>
    <row r="85" spans="1:11" x14ac:dyDescent="0.25">
      <c r="B85" s="198" t="s">
        <v>633</v>
      </c>
      <c r="C85" s="199"/>
      <c r="D85" s="199"/>
      <c r="E85" s="200"/>
      <c r="F85" s="199"/>
      <c r="G85" s="199"/>
      <c r="H85" s="201">
        <f>+H136</f>
        <v>0</v>
      </c>
      <c r="I85" s="202"/>
    </row>
    <row r="86" spans="1:11" x14ac:dyDescent="0.25">
      <c r="E86" s="192"/>
      <c r="H86" s="166"/>
      <c r="I86" s="166"/>
    </row>
    <row r="87" spans="1:11" x14ac:dyDescent="0.25">
      <c r="E87" s="192"/>
      <c r="H87" s="166"/>
      <c r="I87" s="166"/>
    </row>
    <row r="88" spans="1:11" x14ac:dyDescent="0.25">
      <c r="E88" s="192"/>
      <c r="H88" s="166"/>
      <c r="I88" s="166"/>
    </row>
    <row r="89" spans="1:11" x14ac:dyDescent="0.25">
      <c r="E89" s="192"/>
      <c r="H89" s="166"/>
      <c r="I89" s="166"/>
    </row>
    <row r="90" spans="1:11" hidden="1" x14ac:dyDescent="0.25">
      <c r="E90" s="192"/>
      <c r="H90" s="166"/>
      <c r="I90" s="166"/>
    </row>
    <row r="91" spans="1:11" x14ac:dyDescent="0.25">
      <c r="E91" s="192"/>
      <c r="H91" s="166"/>
      <c r="I91" s="166"/>
    </row>
    <row r="92" spans="1:11" x14ac:dyDescent="0.25">
      <c r="E92" s="192"/>
      <c r="H92" s="166"/>
      <c r="I92" s="166"/>
    </row>
    <row r="93" spans="1:11" x14ac:dyDescent="0.25">
      <c r="E93" s="192"/>
      <c r="H93" s="166"/>
      <c r="I93" s="166"/>
    </row>
    <row r="94" spans="1:11" x14ac:dyDescent="0.25">
      <c r="E94" s="192"/>
      <c r="H94" s="166"/>
      <c r="I94" s="166"/>
    </row>
    <row r="95" spans="1:11" x14ac:dyDescent="0.25">
      <c r="E95" s="192"/>
      <c r="H95" s="166"/>
      <c r="I95" s="166"/>
    </row>
    <row r="96" spans="1:11" x14ac:dyDescent="0.25">
      <c r="E96" s="192"/>
      <c r="H96" s="166"/>
      <c r="I96" s="166"/>
    </row>
    <row r="97" spans="5:9" x14ac:dyDescent="0.25">
      <c r="E97" s="192"/>
      <c r="H97" s="166"/>
      <c r="I97" s="166"/>
    </row>
    <row r="98" spans="5:9" x14ac:dyDescent="0.25">
      <c r="E98" s="192"/>
      <c r="H98" s="166"/>
      <c r="I98" s="166"/>
    </row>
    <row r="99" spans="5:9" x14ac:dyDescent="0.25">
      <c r="E99" s="192"/>
      <c r="H99" s="166"/>
      <c r="I99" s="166"/>
    </row>
    <row r="100" spans="5:9" x14ac:dyDescent="0.25">
      <c r="E100" s="192"/>
      <c r="H100" s="166"/>
      <c r="I100" s="166"/>
    </row>
    <row r="101" spans="5:9" x14ac:dyDescent="0.25">
      <c r="E101" s="192"/>
      <c r="H101" s="166"/>
      <c r="I101" s="166"/>
    </row>
    <row r="102" spans="5:9" x14ac:dyDescent="0.25">
      <c r="E102" s="192"/>
      <c r="H102" s="166"/>
      <c r="I102" s="166"/>
    </row>
    <row r="103" spans="5:9" x14ac:dyDescent="0.25">
      <c r="E103" s="192"/>
      <c r="H103" s="166"/>
      <c r="I103" s="166"/>
    </row>
    <row r="104" spans="5:9" x14ac:dyDescent="0.25">
      <c r="E104" s="192"/>
      <c r="H104" s="166"/>
      <c r="I104" s="166"/>
    </row>
    <row r="105" spans="5:9" x14ac:dyDescent="0.25">
      <c r="E105" s="192"/>
      <c r="H105" s="166"/>
      <c r="I105" s="166"/>
    </row>
    <row r="106" spans="5:9" x14ac:dyDescent="0.25">
      <c r="E106" s="192"/>
      <c r="H106" s="166"/>
      <c r="I106" s="166"/>
    </row>
    <row r="107" spans="5:9" x14ac:dyDescent="0.25">
      <c r="E107" s="192"/>
      <c r="H107" s="166"/>
      <c r="I107" s="166"/>
    </row>
    <row r="108" spans="5:9" x14ac:dyDescent="0.25">
      <c r="E108" s="192"/>
      <c r="H108" s="166"/>
      <c r="I108" s="166"/>
    </row>
    <row r="109" spans="5:9" x14ac:dyDescent="0.25">
      <c r="E109" s="192"/>
      <c r="H109" s="166"/>
      <c r="I109" s="166"/>
    </row>
    <row r="110" spans="5:9" x14ac:dyDescent="0.25">
      <c r="E110" s="192"/>
      <c r="H110" s="166"/>
      <c r="I110" s="166"/>
    </row>
    <row r="111" spans="5:9" x14ac:dyDescent="0.25">
      <c r="E111" s="192"/>
      <c r="H111" s="166"/>
      <c r="I111" s="166"/>
    </row>
    <row r="112" spans="5:9" x14ac:dyDescent="0.25">
      <c r="E112" s="192"/>
      <c r="H112" s="166"/>
      <c r="I112" s="166"/>
    </row>
    <row r="113" spans="5:9" x14ac:dyDescent="0.25">
      <c r="E113" s="192"/>
      <c r="H113" s="166"/>
      <c r="I113" s="166"/>
    </row>
    <row r="114" spans="5:9" x14ac:dyDescent="0.25">
      <c r="E114" s="192"/>
      <c r="H114" s="166"/>
      <c r="I114" s="166"/>
    </row>
    <row r="115" spans="5:9" x14ac:dyDescent="0.25">
      <c r="E115" s="192"/>
      <c r="H115" s="166"/>
      <c r="I115" s="166"/>
    </row>
    <row r="116" spans="5:9" x14ac:dyDescent="0.25">
      <c r="E116" s="192"/>
      <c r="H116" s="166"/>
      <c r="I116" s="166"/>
    </row>
    <row r="117" spans="5:9" x14ac:dyDescent="0.25">
      <c r="E117" s="192"/>
      <c r="H117" s="166"/>
      <c r="I117" s="166"/>
    </row>
    <row r="118" spans="5:9" x14ac:dyDescent="0.25">
      <c r="E118" s="192"/>
      <c r="H118" s="166"/>
      <c r="I118" s="166"/>
    </row>
    <row r="119" spans="5:9" x14ac:dyDescent="0.25">
      <c r="E119" s="192"/>
      <c r="H119" s="166"/>
      <c r="I119" s="166"/>
    </row>
    <row r="120" spans="5:9" x14ac:dyDescent="0.25">
      <c r="E120" s="192"/>
      <c r="H120" s="166"/>
      <c r="I120" s="166"/>
    </row>
    <row r="121" spans="5:9" x14ac:dyDescent="0.25">
      <c r="E121" s="192"/>
      <c r="H121" s="166"/>
      <c r="I121" s="166"/>
    </row>
    <row r="122" spans="5:9" x14ac:dyDescent="0.25">
      <c r="E122" s="192"/>
      <c r="H122" s="166"/>
      <c r="I122" s="166"/>
    </row>
    <row r="123" spans="5:9" x14ac:dyDescent="0.25">
      <c r="E123" s="192"/>
      <c r="H123" s="166"/>
      <c r="I123" s="166"/>
    </row>
    <row r="124" spans="5:9" x14ac:dyDescent="0.25">
      <c r="E124" s="192"/>
      <c r="H124" s="166"/>
      <c r="I124" s="166"/>
    </row>
    <row r="125" spans="5:9" x14ac:dyDescent="0.25">
      <c r="E125" s="192"/>
      <c r="H125" s="166"/>
      <c r="I125" s="166"/>
    </row>
    <row r="126" spans="5:9" x14ac:dyDescent="0.25">
      <c r="E126" s="192"/>
      <c r="H126" s="166"/>
      <c r="I126" s="166"/>
    </row>
    <row r="127" spans="5:9" x14ac:dyDescent="0.25">
      <c r="E127" s="192"/>
      <c r="H127" s="166"/>
      <c r="I127" s="166"/>
    </row>
    <row r="128" spans="5:9" x14ac:dyDescent="0.25">
      <c r="E128" s="192"/>
      <c r="H128" s="166"/>
      <c r="I128" s="166"/>
    </row>
    <row r="129" spans="1:18" x14ac:dyDescent="0.25">
      <c r="E129" s="192"/>
      <c r="H129" s="166"/>
      <c r="I129" s="166"/>
    </row>
    <row r="130" spans="1:18" x14ac:dyDescent="0.25">
      <c r="E130" s="192"/>
      <c r="H130" s="166"/>
      <c r="I130" s="166"/>
    </row>
    <row r="131" spans="1:18" x14ac:dyDescent="0.25">
      <c r="E131" s="192"/>
      <c r="H131" s="166"/>
      <c r="I131" s="166"/>
    </row>
    <row r="132" spans="1:18" x14ac:dyDescent="0.25">
      <c r="E132" s="192"/>
      <c r="H132" s="166"/>
      <c r="I132" s="166"/>
      <c r="Q132" s="163"/>
    </row>
    <row r="133" spans="1:18" x14ac:dyDescent="0.25">
      <c r="E133" s="192"/>
      <c r="H133" s="166"/>
      <c r="I133" s="166"/>
    </row>
    <row r="134" spans="1:18" x14ac:dyDescent="0.25">
      <c r="E134" s="192"/>
      <c r="H134" s="166"/>
      <c r="I134" s="166"/>
    </row>
    <row r="135" spans="1:18" x14ac:dyDescent="0.25">
      <c r="E135" s="192"/>
      <c r="H135" s="166"/>
      <c r="I135" s="166"/>
    </row>
    <row r="136" spans="1:18" x14ac:dyDescent="0.25">
      <c r="A136" s="163"/>
      <c r="E136" s="192"/>
      <c r="H136" s="166"/>
      <c r="I136" s="166"/>
    </row>
    <row r="137" spans="1:18" x14ac:dyDescent="0.25">
      <c r="E137" s="192"/>
      <c r="H137" s="166"/>
      <c r="I137" s="166"/>
    </row>
    <row r="138" spans="1:18" x14ac:dyDescent="0.25">
      <c r="E138" s="192"/>
      <c r="H138" s="166"/>
      <c r="I138" s="166"/>
      <c r="M138" s="163"/>
      <c r="N138" s="163"/>
      <c r="O138" s="163"/>
      <c r="P138" s="163"/>
      <c r="R138" s="163"/>
    </row>
    <row r="139" spans="1:18" x14ac:dyDescent="0.25">
      <c r="E139" s="192"/>
      <c r="H139" s="166"/>
      <c r="I139" s="166"/>
    </row>
    <row r="140" spans="1:18" x14ac:dyDescent="0.25">
      <c r="E140" s="192"/>
      <c r="H140" s="166"/>
      <c r="I140" s="166"/>
    </row>
    <row r="141" spans="1:18" s="163" customFormat="1" hidden="1" x14ac:dyDescent="0.25">
      <c r="A141"/>
      <c r="B141"/>
      <c r="C141"/>
      <c r="D141"/>
      <c r="E141" s="192"/>
      <c r="F141"/>
      <c r="G141"/>
      <c r="H141" s="166"/>
      <c r="I141" s="166"/>
      <c r="J141"/>
      <c r="K141"/>
      <c r="M141"/>
      <c r="N141"/>
      <c r="O141"/>
      <c r="P141"/>
      <c r="Q141"/>
      <c r="R141"/>
    </row>
    <row r="142" spans="1:18" x14ac:dyDescent="0.25">
      <c r="E142" s="192"/>
      <c r="H142" s="166"/>
      <c r="I142" s="166"/>
    </row>
    <row r="143" spans="1:18" x14ac:dyDescent="0.25">
      <c r="E143" s="192"/>
      <c r="H143" s="166"/>
      <c r="I143" s="166"/>
    </row>
    <row r="144" spans="1:18" x14ac:dyDescent="0.25">
      <c r="E144" s="192"/>
      <c r="H144" s="166"/>
      <c r="I144" s="166"/>
    </row>
    <row r="145" spans="5:9" x14ac:dyDescent="0.25">
      <c r="E145" s="192"/>
      <c r="H145" s="166"/>
      <c r="I145" s="166"/>
    </row>
    <row r="146" spans="5:9" x14ac:dyDescent="0.25">
      <c r="E146" s="192"/>
      <c r="H146" s="166"/>
      <c r="I146" s="166"/>
    </row>
    <row r="147" spans="5:9" x14ac:dyDescent="0.25">
      <c r="E147" s="192"/>
      <c r="H147" s="166"/>
      <c r="I147" s="166"/>
    </row>
    <row r="148" spans="5:9" x14ac:dyDescent="0.25">
      <c r="E148" s="192"/>
      <c r="H148" s="166"/>
      <c r="I148" s="166"/>
    </row>
    <row r="149" spans="5:9" x14ac:dyDescent="0.25">
      <c r="E149" s="192"/>
      <c r="H149" s="166"/>
      <c r="I149" s="166"/>
    </row>
    <row r="150" spans="5:9" x14ac:dyDescent="0.25">
      <c r="E150" s="192"/>
      <c r="H150" s="166"/>
      <c r="I150" s="166"/>
    </row>
    <row r="151" spans="5:9" x14ac:dyDescent="0.25">
      <c r="E151" s="192"/>
      <c r="H151" s="166"/>
      <c r="I151" s="166"/>
    </row>
    <row r="152" spans="5:9" x14ac:dyDescent="0.25">
      <c r="E152" s="192"/>
      <c r="H152" s="166"/>
      <c r="I152" s="166"/>
    </row>
    <row r="153" spans="5:9" x14ac:dyDescent="0.25">
      <c r="E153" s="192"/>
      <c r="H153" s="166"/>
      <c r="I153" s="166"/>
    </row>
  </sheetData>
  <mergeCells count="15">
    <mergeCell ref="G23:G24"/>
    <mergeCell ref="B23:B24"/>
    <mergeCell ref="C23:C24"/>
    <mergeCell ref="D23:D24"/>
    <mergeCell ref="E23:E24"/>
    <mergeCell ref="F23:F24"/>
    <mergeCell ref="P23:P24"/>
    <mergeCell ref="Q23:Q24"/>
    <mergeCell ref="R23:R24"/>
    <mergeCell ref="H23:H24"/>
    <mergeCell ref="J23:J24"/>
    <mergeCell ref="K23:K24"/>
    <mergeCell ref="M23:M24"/>
    <mergeCell ref="N23:N24"/>
    <mergeCell ref="O23:O24"/>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482"/>
  <sheetViews>
    <sheetView zoomScaleNormal="100" workbookViewId="0">
      <selection activeCell="A4" sqref="A4"/>
    </sheetView>
  </sheetViews>
  <sheetFormatPr defaultRowHeight="15" x14ac:dyDescent="0.25"/>
  <cols>
    <col min="1" max="1" width="13.85546875" customWidth="1"/>
    <col min="2" max="2" width="17.85546875" customWidth="1"/>
    <col min="3" max="3" width="12.7109375" bestFit="1" customWidth="1"/>
    <col min="4" max="4" width="11.85546875" customWidth="1"/>
    <col min="5" max="5" width="14" customWidth="1"/>
    <col min="6" max="6" width="11.7109375" bestFit="1" customWidth="1"/>
    <col min="7" max="7" width="17.5703125" customWidth="1"/>
    <col min="8" max="8" width="16" customWidth="1"/>
    <col min="9" max="9" width="13.28515625" bestFit="1" customWidth="1"/>
    <col min="10" max="10" width="17.28515625" bestFit="1" customWidth="1"/>
    <col min="11" max="11" width="12.7109375" bestFit="1" customWidth="1"/>
    <col min="12" max="12" width="16.5703125" customWidth="1"/>
    <col min="13" max="13" width="15.140625" customWidth="1"/>
    <col min="14" max="14" width="13.28515625" bestFit="1" customWidth="1"/>
    <col min="15" max="15" width="14.28515625" bestFit="1" customWidth="1"/>
    <col min="16" max="16" width="12.28515625" bestFit="1" customWidth="1"/>
    <col min="17" max="17" width="16.140625" bestFit="1" customWidth="1"/>
    <col min="18" max="18" width="17" customWidth="1"/>
    <col min="19" max="19" width="12.5703125" customWidth="1"/>
    <col min="20" max="20" width="12.5703125" bestFit="1" customWidth="1"/>
    <col min="21" max="21" width="17.85546875" bestFit="1" customWidth="1"/>
    <col min="22" max="22" width="19.5703125" customWidth="1"/>
    <col min="23" max="23" width="15.42578125" bestFit="1" customWidth="1"/>
    <col min="24" max="25" width="11.5703125" bestFit="1" customWidth="1"/>
    <col min="27" max="27" width="16.140625" bestFit="1" customWidth="1"/>
    <col min="28" max="28" width="12.140625" bestFit="1" customWidth="1"/>
    <col min="29" max="30" width="13.28515625" bestFit="1" customWidth="1"/>
    <col min="32" max="32" width="16.140625" bestFit="1" customWidth="1"/>
    <col min="33" max="33" width="15.85546875" customWidth="1"/>
    <col min="34" max="35" width="11.5703125" bestFit="1" customWidth="1"/>
    <col min="38" max="38" width="16.140625" bestFit="1" customWidth="1"/>
    <col min="39" max="39" width="14.28515625" bestFit="1" customWidth="1"/>
    <col min="40" max="40" width="13.28515625" bestFit="1" customWidth="1"/>
    <col min="41" max="41" width="14.28515625" bestFit="1" customWidth="1"/>
  </cols>
  <sheetData>
    <row r="1" spans="1:41" x14ac:dyDescent="0.25">
      <c r="B1" s="227" t="s">
        <v>319</v>
      </c>
      <c r="C1" s="227"/>
      <c r="D1" s="227"/>
      <c r="E1" s="227"/>
      <c r="F1" s="2"/>
      <c r="G1" s="226" t="s">
        <v>320</v>
      </c>
      <c r="H1" s="226"/>
      <c r="I1" s="226"/>
      <c r="J1" s="226"/>
      <c r="K1" s="2"/>
      <c r="L1" s="227" t="s">
        <v>321</v>
      </c>
      <c r="M1" s="227"/>
      <c r="N1" s="227"/>
      <c r="O1" s="227"/>
      <c r="Q1" s="226" t="s">
        <v>348</v>
      </c>
      <c r="R1" s="226"/>
      <c r="S1" s="226"/>
      <c r="T1" s="226"/>
      <c r="V1" s="227" t="s">
        <v>349</v>
      </c>
      <c r="W1" s="227"/>
      <c r="X1" s="227"/>
      <c r="Y1" s="227"/>
      <c r="AA1" s="226" t="s">
        <v>364</v>
      </c>
      <c r="AB1" s="226"/>
      <c r="AC1" s="226"/>
      <c r="AD1" s="226"/>
      <c r="AF1" s="227" t="s">
        <v>350</v>
      </c>
      <c r="AG1" s="227"/>
      <c r="AH1" s="227"/>
      <c r="AI1" s="227"/>
      <c r="AL1" s="228" t="s">
        <v>4</v>
      </c>
      <c r="AM1" s="228"/>
      <c r="AN1" s="228"/>
      <c r="AO1" s="228"/>
    </row>
    <row r="2" spans="1:41" x14ac:dyDescent="0.25">
      <c r="A2" t="s">
        <v>365</v>
      </c>
      <c r="B2" s="52" t="s">
        <v>45</v>
      </c>
      <c r="C2" s="52" t="s">
        <v>44</v>
      </c>
      <c r="D2" s="52" t="s">
        <v>5</v>
      </c>
      <c r="E2" s="52" t="s">
        <v>7</v>
      </c>
      <c r="F2" t="s">
        <v>367</v>
      </c>
      <c r="G2" s="48" t="s">
        <v>45</v>
      </c>
      <c r="H2" s="48" t="s">
        <v>44</v>
      </c>
      <c r="I2" s="48" t="s">
        <v>5</v>
      </c>
      <c r="J2" s="48" t="s">
        <v>7</v>
      </c>
      <c r="K2" t="s">
        <v>366</v>
      </c>
      <c r="L2" s="52" t="s">
        <v>45</v>
      </c>
      <c r="M2" s="52" t="s">
        <v>44</v>
      </c>
      <c r="N2" s="52" t="s">
        <v>5</v>
      </c>
      <c r="O2" s="52" t="s">
        <v>7</v>
      </c>
      <c r="Q2" s="62" t="s">
        <v>45</v>
      </c>
      <c r="R2" s="62" t="s">
        <v>44</v>
      </c>
      <c r="S2" s="62" t="s">
        <v>5</v>
      </c>
      <c r="T2" s="62" t="s">
        <v>7</v>
      </c>
      <c r="U2" t="s">
        <v>368</v>
      </c>
      <c r="V2" s="52" t="s">
        <v>45</v>
      </c>
      <c r="W2" s="52" t="s">
        <v>44</v>
      </c>
      <c r="X2" s="52" t="s">
        <v>5</v>
      </c>
      <c r="Y2" s="52" t="s">
        <v>7</v>
      </c>
      <c r="Z2" t="s">
        <v>369</v>
      </c>
      <c r="AA2" s="62" t="s">
        <v>45</v>
      </c>
      <c r="AB2" s="62" t="s">
        <v>44</v>
      </c>
      <c r="AC2" s="62" t="s">
        <v>5</v>
      </c>
      <c r="AD2" s="62" t="s">
        <v>7</v>
      </c>
      <c r="AE2" t="s">
        <v>370</v>
      </c>
      <c r="AF2" s="52" t="s">
        <v>45</v>
      </c>
      <c r="AG2" s="52" t="s">
        <v>44</v>
      </c>
      <c r="AH2" s="52" t="s">
        <v>5</v>
      </c>
      <c r="AI2" s="52" t="s">
        <v>7</v>
      </c>
      <c r="AL2" s="58" t="s">
        <v>45</v>
      </c>
      <c r="AM2" s="58" t="s">
        <v>44</v>
      </c>
      <c r="AN2" s="58" t="s">
        <v>5</v>
      </c>
      <c r="AO2" s="58" t="s">
        <v>7</v>
      </c>
    </row>
    <row r="3" spans="1:41" x14ac:dyDescent="0.25">
      <c r="B3" s="52" t="s">
        <v>54</v>
      </c>
      <c r="C3" s="52">
        <v>0</v>
      </c>
      <c r="D3" s="52">
        <v>0</v>
      </c>
      <c r="E3" s="52">
        <v>0</v>
      </c>
      <c r="G3" s="48" t="s">
        <v>54</v>
      </c>
      <c r="H3" s="49">
        <v>0</v>
      </c>
      <c r="I3" s="49">
        <v>0</v>
      </c>
      <c r="J3" s="49">
        <v>0</v>
      </c>
      <c r="L3" s="52" t="s">
        <v>54</v>
      </c>
      <c r="M3" s="54">
        <v>0</v>
      </c>
      <c r="N3" s="54">
        <v>0</v>
      </c>
      <c r="O3" s="54">
        <v>0</v>
      </c>
      <c r="Q3" s="48" t="s">
        <v>54</v>
      </c>
      <c r="R3" s="49">
        <v>40757.051268427997</v>
      </c>
      <c r="S3" s="49">
        <v>1829.92103186692</v>
      </c>
      <c r="T3" s="49">
        <v>42586.972300294903</v>
      </c>
      <c r="V3" s="52" t="s">
        <v>54</v>
      </c>
      <c r="W3" s="54">
        <v>0</v>
      </c>
      <c r="X3" s="54">
        <v>697961.77</v>
      </c>
      <c r="Y3" s="54">
        <v>697961.77</v>
      </c>
      <c r="AA3" s="49" t="s">
        <v>54</v>
      </c>
      <c r="AB3" s="49">
        <v>0</v>
      </c>
      <c r="AC3" s="49">
        <v>1063201.93</v>
      </c>
      <c r="AD3" s="49">
        <v>1063201.93</v>
      </c>
      <c r="AF3" s="63">
        <v>44592</v>
      </c>
      <c r="AG3" s="54">
        <v>288651.140411306</v>
      </c>
      <c r="AH3" s="54">
        <v>157290.877246488</v>
      </c>
      <c r="AI3" s="54">
        <v>445942.017657794</v>
      </c>
      <c r="AL3" s="58" t="s">
        <v>54</v>
      </c>
      <c r="AM3" s="21">
        <f t="shared" ref="AM3:AO22" si="0">SUMIF($A$2:$AJ$2,AM$2,$A3:$AJ3)</f>
        <v>329408.19167973398</v>
      </c>
      <c r="AN3" s="21">
        <f t="shared" si="0"/>
        <v>1920284.4982783548</v>
      </c>
      <c r="AO3" s="21">
        <f t="shared" si="0"/>
        <v>2249692.689958089</v>
      </c>
    </row>
    <row r="4" spans="1:41" x14ac:dyDescent="0.25">
      <c r="A4" s="1"/>
      <c r="B4" s="52" t="s">
        <v>55</v>
      </c>
      <c r="C4" s="60">
        <v>0</v>
      </c>
      <c r="D4" s="60">
        <v>0</v>
      </c>
      <c r="E4" s="60">
        <v>0</v>
      </c>
      <c r="F4" s="59"/>
      <c r="G4" s="61" t="s">
        <v>55</v>
      </c>
      <c r="H4" s="49">
        <v>0</v>
      </c>
      <c r="I4" s="49">
        <v>0</v>
      </c>
      <c r="J4" s="49">
        <v>0</v>
      </c>
      <c r="K4" s="59"/>
      <c r="L4" s="52" t="s">
        <v>55</v>
      </c>
      <c r="M4" s="54">
        <v>0</v>
      </c>
      <c r="N4" s="54">
        <v>0</v>
      </c>
      <c r="O4" s="54">
        <v>0</v>
      </c>
      <c r="Q4" s="48" t="s">
        <v>55</v>
      </c>
      <c r="R4" s="49">
        <v>40946.324942367799</v>
      </c>
      <c r="S4" s="49">
        <v>1682.1148130002</v>
      </c>
      <c r="T4" s="49">
        <v>42628.439755368003</v>
      </c>
      <c r="U4" s="31"/>
      <c r="V4" s="54" t="s">
        <v>55</v>
      </c>
      <c r="W4" s="54">
        <v>310293.71000000002</v>
      </c>
      <c r="X4" s="54">
        <v>229632.47</v>
      </c>
      <c r="Y4" s="54">
        <v>539926.18000000005</v>
      </c>
      <c r="AA4" s="49" t="s">
        <v>55</v>
      </c>
      <c r="AB4" s="49">
        <v>510337.09</v>
      </c>
      <c r="AC4" s="49">
        <v>353461.02</v>
      </c>
      <c r="AD4" s="49">
        <v>863798.11</v>
      </c>
      <c r="AF4" s="63">
        <v>44620</v>
      </c>
      <c r="AG4" s="54">
        <v>289176.74890388502</v>
      </c>
      <c r="AH4" s="54">
        <v>130705.893542053</v>
      </c>
      <c r="AI4" s="54">
        <v>419882.64244593697</v>
      </c>
      <c r="AL4" s="58" t="s">
        <v>55</v>
      </c>
      <c r="AM4" s="21">
        <f t="shared" si="0"/>
        <v>1150753.8738462529</v>
      </c>
      <c r="AN4" s="21">
        <f t="shared" si="0"/>
        <v>715481.49835505313</v>
      </c>
      <c r="AO4" s="21">
        <f t="shared" si="0"/>
        <v>1866235.3722013051</v>
      </c>
    </row>
    <row r="5" spans="1:41" x14ac:dyDescent="0.25">
      <c r="A5" s="1"/>
      <c r="B5" s="52" t="s">
        <v>56</v>
      </c>
      <c r="C5" s="60">
        <v>0</v>
      </c>
      <c r="D5" s="60">
        <v>0</v>
      </c>
      <c r="E5" s="60">
        <v>0</v>
      </c>
      <c r="F5" s="59"/>
      <c r="G5" s="61" t="s">
        <v>56</v>
      </c>
      <c r="H5" s="49">
        <v>0</v>
      </c>
      <c r="I5" s="49">
        <v>0</v>
      </c>
      <c r="J5" s="49">
        <v>0</v>
      </c>
      <c r="K5" s="59"/>
      <c r="L5" s="52" t="s">
        <v>56</v>
      </c>
      <c r="M5" s="54">
        <v>0</v>
      </c>
      <c r="N5" s="54">
        <v>0</v>
      </c>
      <c r="O5" s="54">
        <v>0</v>
      </c>
      <c r="Q5" s="48" t="s">
        <v>56</v>
      </c>
      <c r="R5" s="49">
        <v>41156.162761366199</v>
      </c>
      <c r="S5" s="49">
        <v>1534.20381039163</v>
      </c>
      <c r="T5" s="49">
        <v>42690.366571757899</v>
      </c>
      <c r="U5" s="31"/>
      <c r="V5" s="54" t="s">
        <v>56</v>
      </c>
      <c r="W5" s="54">
        <v>310311.92</v>
      </c>
      <c r="X5" s="54">
        <v>219840.34</v>
      </c>
      <c r="Y5" s="54">
        <v>530152.26</v>
      </c>
      <c r="AA5" s="49" t="s">
        <v>56</v>
      </c>
      <c r="AB5" s="49">
        <v>510367.04</v>
      </c>
      <c r="AC5" s="49">
        <v>338530.11</v>
      </c>
      <c r="AD5" s="49">
        <v>848897.15</v>
      </c>
      <c r="AF5" s="63">
        <v>44651</v>
      </c>
      <c r="AG5" s="54">
        <v>289820.83490487997</v>
      </c>
      <c r="AH5" s="54">
        <v>109876.31468352801</v>
      </c>
      <c r="AI5" s="54">
        <v>399697.149588409</v>
      </c>
      <c r="AL5" s="58" t="s">
        <v>56</v>
      </c>
      <c r="AM5" s="21">
        <f t="shared" si="0"/>
        <v>1151655.9576662462</v>
      </c>
      <c r="AN5" s="21">
        <f t="shared" si="0"/>
        <v>669780.9684939197</v>
      </c>
      <c r="AO5" s="21">
        <f t="shared" si="0"/>
        <v>1821436.926160167</v>
      </c>
    </row>
    <row r="6" spans="1:41" x14ac:dyDescent="0.25">
      <c r="A6" s="1"/>
      <c r="B6" s="52" t="s">
        <v>57</v>
      </c>
      <c r="C6" s="60">
        <v>0</v>
      </c>
      <c r="D6" s="60">
        <v>0</v>
      </c>
      <c r="E6" s="60">
        <v>0</v>
      </c>
      <c r="F6" s="59"/>
      <c r="G6" s="61" t="s">
        <v>57</v>
      </c>
      <c r="H6" s="49">
        <v>0</v>
      </c>
      <c r="I6" s="49">
        <v>0</v>
      </c>
      <c r="J6" s="49">
        <v>0</v>
      </c>
      <c r="K6" s="59"/>
      <c r="L6" s="52" t="s">
        <v>57</v>
      </c>
      <c r="M6" s="54">
        <v>0</v>
      </c>
      <c r="N6" s="54">
        <v>892928.67999999993</v>
      </c>
      <c r="O6" s="54">
        <v>892928.68</v>
      </c>
      <c r="Q6" s="48" t="s">
        <v>57</v>
      </c>
      <c r="R6" s="49">
        <v>41366.884805937298</v>
      </c>
      <c r="S6" s="49">
        <v>1385.3010121022201</v>
      </c>
      <c r="T6" s="49">
        <v>42752.185818039499</v>
      </c>
      <c r="U6" s="31"/>
      <c r="V6" s="54" t="s">
        <v>57</v>
      </c>
      <c r="W6" s="54">
        <v>310333.65000000002</v>
      </c>
      <c r="X6" s="54">
        <v>264874.42</v>
      </c>
      <c r="Y6" s="54">
        <v>575208.06999999995</v>
      </c>
      <c r="AA6" s="49" t="s">
        <v>57</v>
      </c>
      <c r="AB6" s="49">
        <v>510402.77</v>
      </c>
      <c r="AC6" s="49">
        <v>408004.23</v>
      </c>
      <c r="AD6" s="49">
        <v>918407</v>
      </c>
      <c r="AF6" s="63">
        <v>44681</v>
      </c>
      <c r="AG6" s="54">
        <v>290400.866799296</v>
      </c>
      <c r="AH6" s="54">
        <v>132840.999292936</v>
      </c>
      <c r="AI6" s="54">
        <v>423241.866092232</v>
      </c>
      <c r="AL6" s="58" t="s">
        <v>57</v>
      </c>
      <c r="AM6" s="21">
        <f t="shared" si="0"/>
        <v>1152504.1716052333</v>
      </c>
      <c r="AN6" s="21">
        <f t="shared" si="0"/>
        <v>1700033.6303050381</v>
      </c>
      <c r="AO6" s="21">
        <f t="shared" si="0"/>
        <v>2852537.8019102714</v>
      </c>
    </row>
    <row r="7" spans="1:41" x14ac:dyDescent="0.25">
      <c r="A7" s="1"/>
      <c r="B7" s="52" t="s">
        <v>58</v>
      </c>
      <c r="C7" s="60">
        <v>10624938.550000001</v>
      </c>
      <c r="D7" s="60">
        <v>1285431.25</v>
      </c>
      <c r="E7" s="60">
        <v>11910369.800000001</v>
      </c>
      <c r="F7" s="59"/>
      <c r="G7" s="61" t="s">
        <v>58</v>
      </c>
      <c r="H7" s="49">
        <v>11791600.734602099</v>
      </c>
      <c r="I7" s="49">
        <v>1340679.6614535099</v>
      </c>
      <c r="J7" s="49">
        <v>13132280.3960556</v>
      </c>
      <c r="K7" s="59"/>
      <c r="L7" s="52" t="s">
        <v>58</v>
      </c>
      <c r="M7" s="54">
        <v>0</v>
      </c>
      <c r="N7" s="54">
        <v>0</v>
      </c>
      <c r="O7" s="54">
        <v>0</v>
      </c>
      <c r="Q7" s="48" t="s">
        <v>58</v>
      </c>
      <c r="R7" s="49">
        <v>41597.117134592801</v>
      </c>
      <c r="S7" s="49">
        <v>1235.95646681929</v>
      </c>
      <c r="T7" s="49">
        <v>42833.073601412099</v>
      </c>
      <c r="U7" s="31"/>
      <c r="V7" s="54" t="s">
        <v>58</v>
      </c>
      <c r="W7" s="54">
        <v>310351.96000000002</v>
      </c>
      <c r="X7" s="54">
        <v>216148.96</v>
      </c>
      <c r="Y7" s="54">
        <v>526500.92000000004</v>
      </c>
      <c r="AA7" s="49" t="s">
        <v>58</v>
      </c>
      <c r="AB7" s="49">
        <v>510432.88</v>
      </c>
      <c r="AC7" s="49">
        <v>333097.27</v>
      </c>
      <c r="AD7" s="49">
        <v>843530.15</v>
      </c>
      <c r="AF7" s="63">
        <v>44712</v>
      </c>
      <c r="AG7" s="54">
        <v>291098.11896155297</v>
      </c>
      <c r="AH7" s="54">
        <v>108483.991939067</v>
      </c>
      <c r="AI7" s="54">
        <v>399582.11090062</v>
      </c>
      <c r="AL7" s="58" t="s">
        <v>58</v>
      </c>
      <c r="AM7" s="21">
        <f t="shared" si="0"/>
        <v>23570019.360698245</v>
      </c>
      <c r="AN7" s="21">
        <f t="shared" si="0"/>
        <v>3285077.0898593958</v>
      </c>
      <c r="AO7" s="21">
        <f t="shared" si="0"/>
        <v>26855096.450557634</v>
      </c>
    </row>
    <row r="8" spans="1:41" x14ac:dyDescent="0.25">
      <c r="A8" s="1"/>
      <c r="B8" s="52" t="s">
        <v>59</v>
      </c>
      <c r="C8" s="60">
        <v>0</v>
      </c>
      <c r="D8" s="60">
        <v>0</v>
      </c>
      <c r="E8" s="60">
        <v>0</v>
      </c>
      <c r="F8" s="59"/>
      <c r="G8" s="61" t="s">
        <v>59</v>
      </c>
      <c r="H8" s="49">
        <v>0</v>
      </c>
      <c r="I8" s="49">
        <v>0</v>
      </c>
      <c r="J8" s="49">
        <v>0</v>
      </c>
      <c r="K8" s="59"/>
      <c r="L8" s="52" t="s">
        <v>59</v>
      </c>
      <c r="M8" s="54">
        <v>0</v>
      </c>
      <c r="N8" s="54">
        <v>0</v>
      </c>
      <c r="O8" s="54">
        <v>0</v>
      </c>
      <c r="Q8" s="48" t="s">
        <v>59</v>
      </c>
      <c r="R8" s="49">
        <v>41831.5384061855</v>
      </c>
      <c r="S8" s="49">
        <v>1085.5590302212199</v>
      </c>
      <c r="T8" s="49">
        <v>42917.097436406701</v>
      </c>
      <c r="U8" s="31"/>
      <c r="V8" s="54" t="s">
        <v>59</v>
      </c>
      <c r="W8" s="54">
        <v>310371.51</v>
      </c>
      <c r="X8" s="54">
        <v>229646.98</v>
      </c>
      <c r="Y8" s="54">
        <v>540018.49</v>
      </c>
      <c r="AA8" s="49" t="s">
        <v>59</v>
      </c>
      <c r="AB8" s="49">
        <v>510465.04</v>
      </c>
      <c r="AC8" s="49">
        <v>354044.26</v>
      </c>
      <c r="AD8" s="49">
        <v>864509.3</v>
      </c>
      <c r="AF8" s="63">
        <v>44742</v>
      </c>
      <c r="AG8" s="54">
        <v>291784.82165351202</v>
      </c>
      <c r="AH8" s="54">
        <v>115939.59469744501</v>
      </c>
      <c r="AI8" s="54">
        <v>407724.41635095602</v>
      </c>
      <c r="AL8" s="58" t="s">
        <v>59</v>
      </c>
      <c r="AM8" s="21">
        <f t="shared" si="0"/>
        <v>1154452.9100596975</v>
      </c>
      <c r="AN8" s="21">
        <f t="shared" si="0"/>
        <v>700716.39372766635</v>
      </c>
      <c r="AO8" s="21">
        <f t="shared" si="0"/>
        <v>1855169.3037873628</v>
      </c>
    </row>
    <row r="9" spans="1:41" x14ac:dyDescent="0.25">
      <c r="A9" s="1"/>
      <c r="B9" s="52" t="s">
        <v>60</v>
      </c>
      <c r="C9" s="60">
        <v>0</v>
      </c>
      <c r="D9" s="60">
        <v>0</v>
      </c>
      <c r="E9" s="60">
        <v>0</v>
      </c>
      <c r="F9" s="59"/>
      <c r="G9" s="61" t="s">
        <v>60</v>
      </c>
      <c r="H9" s="49">
        <v>0</v>
      </c>
      <c r="I9" s="49">
        <v>0</v>
      </c>
      <c r="J9" s="49">
        <v>0</v>
      </c>
      <c r="K9" s="59"/>
      <c r="L9" s="52" t="s">
        <v>60</v>
      </c>
      <c r="M9" s="54">
        <v>0</v>
      </c>
      <c r="N9" s="54">
        <v>0</v>
      </c>
      <c r="O9" s="54">
        <v>0</v>
      </c>
      <c r="Q9" s="48" t="s">
        <v>60</v>
      </c>
      <c r="R9" s="49">
        <v>42071.5187320365</v>
      </c>
      <c r="S9" s="49">
        <v>934.09942868418898</v>
      </c>
      <c r="T9" s="49">
        <v>43005.618160720704</v>
      </c>
      <c r="U9" s="31"/>
      <c r="V9" s="54" t="s">
        <v>60</v>
      </c>
      <c r="W9" s="54">
        <v>310391.06</v>
      </c>
      <c r="X9" s="54">
        <v>227664.39</v>
      </c>
      <c r="Y9" s="54">
        <v>538055.44999999995</v>
      </c>
      <c r="AA9" s="49" t="s">
        <v>60</v>
      </c>
      <c r="AB9" s="49">
        <v>510497.2</v>
      </c>
      <c r="AC9" s="49">
        <v>351140.39</v>
      </c>
      <c r="AD9" s="49">
        <v>861637.59</v>
      </c>
      <c r="AF9" s="63">
        <v>44773</v>
      </c>
      <c r="AG9" s="54">
        <v>292487.85730208998</v>
      </c>
      <c r="AH9" s="54">
        <v>114570.88519858</v>
      </c>
      <c r="AI9" s="54">
        <v>407058.74250067002</v>
      </c>
      <c r="AL9" s="58" t="s">
        <v>60</v>
      </c>
      <c r="AM9" s="21">
        <f t="shared" si="0"/>
        <v>1155447.6360341264</v>
      </c>
      <c r="AN9" s="21">
        <f t="shared" si="0"/>
        <v>694309.76462726423</v>
      </c>
      <c r="AO9" s="21">
        <f t="shared" si="0"/>
        <v>1849757.4006613905</v>
      </c>
    </row>
    <row r="10" spans="1:41" x14ac:dyDescent="0.25">
      <c r="A10" s="1"/>
      <c r="B10" s="52" t="s">
        <v>61</v>
      </c>
      <c r="C10" s="60">
        <v>0</v>
      </c>
      <c r="D10" s="60">
        <v>0</v>
      </c>
      <c r="E10" s="60">
        <v>0</v>
      </c>
      <c r="F10" s="59"/>
      <c r="G10" s="61" t="s">
        <v>61</v>
      </c>
      <c r="H10" s="49">
        <v>0</v>
      </c>
      <c r="I10" s="49">
        <v>0</v>
      </c>
      <c r="J10" s="49">
        <v>0</v>
      </c>
      <c r="K10" s="59"/>
      <c r="L10" s="52" t="s">
        <v>61</v>
      </c>
      <c r="M10" s="54">
        <v>0</v>
      </c>
      <c r="N10" s="54">
        <v>0</v>
      </c>
      <c r="O10" s="54">
        <v>0</v>
      </c>
      <c r="Q10" s="48" t="s">
        <v>61</v>
      </c>
      <c r="R10" s="49">
        <v>42325.969889277701</v>
      </c>
      <c r="S10" s="49">
        <v>781.68750955898304</v>
      </c>
      <c r="T10" s="49">
        <v>43107.657398836702</v>
      </c>
      <c r="U10" s="31"/>
      <c r="V10" s="54" t="s">
        <v>61</v>
      </c>
      <c r="W10" s="54">
        <v>310411.24</v>
      </c>
      <c r="X10" s="54">
        <v>233223.45</v>
      </c>
      <c r="Y10" s="54">
        <v>543634.68999999994</v>
      </c>
      <c r="AA10" s="49" t="s">
        <v>61</v>
      </c>
      <c r="AB10" s="49">
        <v>510530.38</v>
      </c>
      <c r="AC10" s="49">
        <v>359901.46</v>
      </c>
      <c r="AD10" s="49">
        <v>870431.84</v>
      </c>
      <c r="AF10" s="63">
        <v>44804</v>
      </c>
      <c r="AG10" s="54">
        <v>293275.99431981001</v>
      </c>
      <c r="AH10" s="54">
        <v>117140.19201115701</v>
      </c>
      <c r="AI10" s="54">
        <v>410416.186330967</v>
      </c>
      <c r="AL10" s="58" t="s">
        <v>61</v>
      </c>
      <c r="AM10" s="21">
        <f t="shared" si="0"/>
        <v>1156543.5842090878</v>
      </c>
      <c r="AN10" s="21">
        <f t="shared" si="0"/>
        <v>711046.78952071606</v>
      </c>
      <c r="AO10" s="21">
        <f t="shared" si="0"/>
        <v>1867590.3737298036</v>
      </c>
    </row>
    <row r="11" spans="1:41" x14ac:dyDescent="0.25">
      <c r="A11" s="1"/>
      <c r="B11" s="52" t="s">
        <v>62</v>
      </c>
      <c r="C11" s="60">
        <v>0</v>
      </c>
      <c r="D11" s="60">
        <v>0</v>
      </c>
      <c r="E11" s="60">
        <v>0</v>
      </c>
      <c r="F11" s="59"/>
      <c r="G11" s="61" t="s">
        <v>62</v>
      </c>
      <c r="H11" s="49">
        <v>0</v>
      </c>
      <c r="I11" s="49">
        <v>0</v>
      </c>
      <c r="J11" s="49">
        <v>0</v>
      </c>
      <c r="K11" s="59"/>
      <c r="L11" s="52" t="s">
        <v>62</v>
      </c>
      <c r="M11" s="54">
        <v>0</v>
      </c>
      <c r="N11" s="54">
        <v>0</v>
      </c>
      <c r="O11" s="54">
        <v>0</v>
      </c>
      <c r="Q11" s="48" t="s">
        <v>62</v>
      </c>
      <c r="R11" s="49">
        <v>42575.527915426901</v>
      </c>
      <c r="S11" s="49">
        <v>627.88390496930106</v>
      </c>
      <c r="T11" s="49">
        <v>43203.411820396199</v>
      </c>
      <c r="U11" s="31"/>
      <c r="V11" s="54" t="s">
        <v>62</v>
      </c>
      <c r="W11" s="54">
        <v>310431.40999999997</v>
      </c>
      <c r="X11" s="54">
        <v>231174.55</v>
      </c>
      <c r="Y11" s="54">
        <v>541605.96</v>
      </c>
      <c r="AA11" s="49" t="s">
        <v>62</v>
      </c>
      <c r="AB11" s="49">
        <v>510563.57</v>
      </c>
      <c r="AC11" s="49">
        <v>356900.27</v>
      </c>
      <c r="AD11" s="49">
        <v>867463.84</v>
      </c>
      <c r="AF11" s="63">
        <v>44834</v>
      </c>
      <c r="AG11" s="54">
        <v>294008.20880686399</v>
      </c>
      <c r="AH11" s="54">
        <v>116549.343186354</v>
      </c>
      <c r="AI11" s="54">
        <v>410557.55199321802</v>
      </c>
      <c r="AL11" s="58" t="s">
        <v>62</v>
      </c>
      <c r="AM11" s="21">
        <f t="shared" si="0"/>
        <v>1157578.716722291</v>
      </c>
      <c r="AN11" s="21">
        <f t="shared" si="0"/>
        <v>705252.0470913233</v>
      </c>
      <c r="AO11" s="21">
        <f t="shared" si="0"/>
        <v>1862830.7638136141</v>
      </c>
    </row>
    <row r="12" spans="1:41" x14ac:dyDescent="0.25">
      <c r="A12" s="1"/>
      <c r="B12" s="52" t="s">
        <v>63</v>
      </c>
      <c r="C12" s="60">
        <v>0</v>
      </c>
      <c r="D12" s="60">
        <v>0</v>
      </c>
      <c r="E12" s="60">
        <v>0</v>
      </c>
      <c r="F12" s="59"/>
      <c r="G12" s="61" t="s">
        <v>63</v>
      </c>
      <c r="H12" s="49">
        <v>0</v>
      </c>
      <c r="I12" s="49">
        <v>0</v>
      </c>
      <c r="J12" s="49">
        <v>0</v>
      </c>
      <c r="K12" s="59"/>
      <c r="L12" s="52" t="s">
        <v>63</v>
      </c>
      <c r="M12" s="54">
        <v>0</v>
      </c>
      <c r="N12" s="54">
        <v>927240.96</v>
      </c>
      <c r="O12" s="54">
        <v>927240.96</v>
      </c>
      <c r="Q12" s="48" t="s">
        <v>63</v>
      </c>
      <c r="R12" s="49">
        <v>42824.4408824196</v>
      </c>
      <c r="S12" s="49">
        <v>472.79821324100101</v>
      </c>
      <c r="T12" s="49">
        <v>43297.239095660603</v>
      </c>
      <c r="U12" s="31"/>
      <c r="V12" s="54" t="s">
        <v>63</v>
      </c>
      <c r="W12" s="54">
        <v>310452.21000000002</v>
      </c>
      <c r="X12" s="54">
        <v>236534.78</v>
      </c>
      <c r="Y12" s="54">
        <v>546986.99</v>
      </c>
      <c r="AA12" s="49" t="s">
        <v>63</v>
      </c>
      <c r="AB12" s="49">
        <v>510597.77</v>
      </c>
      <c r="AC12" s="49">
        <v>365369.47</v>
      </c>
      <c r="AD12" s="49">
        <v>875967.24</v>
      </c>
      <c r="AF12" s="63">
        <v>44865</v>
      </c>
      <c r="AG12" s="54">
        <v>295899.632612154</v>
      </c>
      <c r="AH12" s="54">
        <v>145253.328909403</v>
      </c>
      <c r="AI12" s="54">
        <v>441152.96152155701</v>
      </c>
      <c r="AL12" s="58" t="s">
        <v>63</v>
      </c>
      <c r="AM12" s="21">
        <f t="shared" si="0"/>
        <v>1159774.0534945736</v>
      </c>
      <c r="AN12" s="21">
        <f t="shared" si="0"/>
        <v>1674871.3371226438</v>
      </c>
      <c r="AO12" s="21">
        <f t="shared" si="0"/>
        <v>2834645.3906172174</v>
      </c>
    </row>
    <row r="13" spans="1:41" x14ac:dyDescent="0.25">
      <c r="A13" s="1"/>
      <c r="B13" s="52" t="s">
        <v>64</v>
      </c>
      <c r="C13" s="60">
        <v>11445336.82</v>
      </c>
      <c r="D13" s="60">
        <v>1360496.19</v>
      </c>
      <c r="E13" s="60">
        <v>12805833.01</v>
      </c>
      <c r="F13" s="59"/>
      <c r="G13" s="61" t="s">
        <v>64</v>
      </c>
      <c r="H13" s="49">
        <v>12434363.6246583</v>
      </c>
      <c r="I13" s="49">
        <v>1548438.8898703801</v>
      </c>
      <c r="J13" s="49">
        <v>13982802.5145286</v>
      </c>
      <c r="K13" s="59"/>
      <c r="L13" s="52" t="s">
        <v>64</v>
      </c>
      <c r="M13" s="54">
        <v>0</v>
      </c>
      <c r="N13" s="54">
        <v>0</v>
      </c>
      <c r="O13" s="54">
        <v>0</v>
      </c>
      <c r="Q13" s="48" t="s">
        <v>64</v>
      </c>
      <c r="R13" s="49">
        <v>43075.744190375801</v>
      </c>
      <c r="S13" s="49">
        <v>316.46792017851499</v>
      </c>
      <c r="T13" s="49">
        <v>43392.212110554297</v>
      </c>
      <c r="U13" s="31"/>
      <c r="V13" s="54" t="s">
        <v>64</v>
      </c>
      <c r="W13" s="54">
        <v>310471.77</v>
      </c>
      <c r="X13" s="54">
        <v>219733.29</v>
      </c>
      <c r="Y13" s="54">
        <v>530205.06000000006</v>
      </c>
      <c r="AA13" s="49" t="s">
        <v>64</v>
      </c>
      <c r="AB13" s="49">
        <v>510629.94</v>
      </c>
      <c r="AC13" s="49">
        <v>339523.98</v>
      </c>
      <c r="AD13" s="49">
        <v>850153.92</v>
      </c>
      <c r="AF13" s="63">
        <v>44895</v>
      </c>
      <c r="AG13" s="54">
        <v>297806.27545823797</v>
      </c>
      <c r="AH13" s="54">
        <v>160122.16192603001</v>
      </c>
      <c r="AI13" s="54">
        <v>457928.43738426798</v>
      </c>
      <c r="AL13" s="58" t="s">
        <v>64</v>
      </c>
      <c r="AM13" s="21">
        <f t="shared" si="0"/>
        <v>25041684.174306918</v>
      </c>
      <c r="AN13" s="21">
        <f t="shared" si="0"/>
        <v>3628630.9797165887</v>
      </c>
      <c r="AO13" s="21">
        <f t="shared" si="0"/>
        <v>28670315.15402342</v>
      </c>
    </row>
    <row r="14" spans="1:41" x14ac:dyDescent="0.25">
      <c r="A14" s="1"/>
      <c r="B14" s="52" t="s">
        <v>65</v>
      </c>
      <c r="C14" s="60">
        <v>0</v>
      </c>
      <c r="D14" s="60">
        <v>0</v>
      </c>
      <c r="E14" s="60">
        <v>0</v>
      </c>
      <c r="F14" s="59"/>
      <c r="G14" s="61" t="s">
        <v>65</v>
      </c>
      <c r="H14" s="49">
        <v>0</v>
      </c>
      <c r="I14" s="49">
        <v>0</v>
      </c>
      <c r="J14" s="49">
        <v>0</v>
      </c>
      <c r="K14" s="59"/>
      <c r="L14" s="52" t="s">
        <v>65</v>
      </c>
      <c r="M14" s="54">
        <v>0</v>
      </c>
      <c r="N14" s="54">
        <v>0</v>
      </c>
      <c r="O14" s="54">
        <v>0</v>
      </c>
      <c r="Q14" s="48" t="s">
        <v>65</v>
      </c>
      <c r="R14" s="49">
        <v>43338.552812395203</v>
      </c>
      <c r="S14" s="49">
        <v>158.90802697849301</v>
      </c>
      <c r="T14" s="49">
        <v>43497.4608393737</v>
      </c>
      <c r="U14" s="31"/>
      <c r="V14" s="54" t="s">
        <v>65</v>
      </c>
      <c r="W14" s="54">
        <v>310490.71000000002</v>
      </c>
      <c r="X14" s="54">
        <v>210472.65</v>
      </c>
      <c r="Y14" s="54">
        <v>520963.36</v>
      </c>
      <c r="AA14" s="49" t="s">
        <v>65</v>
      </c>
      <c r="AB14" s="49">
        <v>510661.09</v>
      </c>
      <c r="AC14" s="49">
        <v>325400.90999999997</v>
      </c>
      <c r="AD14" s="49">
        <v>836062</v>
      </c>
      <c r="AF14" s="63">
        <v>44926</v>
      </c>
      <c r="AG14" s="54">
        <v>299799.56441047898</v>
      </c>
      <c r="AH14" s="54">
        <v>154882.34449320301</v>
      </c>
      <c r="AI14" s="54">
        <v>454681.90890368097</v>
      </c>
      <c r="AL14" s="58" t="s">
        <v>65</v>
      </c>
      <c r="AM14" s="21">
        <f t="shared" si="0"/>
        <v>1164289.9172228742</v>
      </c>
      <c r="AN14" s="21">
        <f t="shared" si="0"/>
        <v>690914.81252018141</v>
      </c>
      <c r="AO14" s="21">
        <f t="shared" si="0"/>
        <v>1855204.7297430546</v>
      </c>
    </row>
    <row r="15" spans="1:41" x14ac:dyDescent="0.25">
      <c r="A15" s="1"/>
      <c r="B15" s="52" t="s">
        <v>66</v>
      </c>
      <c r="C15" s="60">
        <v>0</v>
      </c>
      <c r="D15" s="60">
        <v>0</v>
      </c>
      <c r="E15" s="60">
        <v>0</v>
      </c>
      <c r="F15" s="59"/>
      <c r="G15" s="61" t="s">
        <v>66</v>
      </c>
      <c r="H15" s="49">
        <v>0</v>
      </c>
      <c r="I15" s="49">
        <v>0</v>
      </c>
      <c r="J15" s="49">
        <v>0</v>
      </c>
      <c r="K15" s="59"/>
      <c r="L15" s="52" t="s">
        <v>66</v>
      </c>
      <c r="M15" s="54">
        <v>0</v>
      </c>
      <c r="N15" s="54">
        <v>0</v>
      </c>
      <c r="O15" s="54">
        <v>0</v>
      </c>
      <c r="T15" s="1"/>
      <c r="U15" s="31"/>
      <c r="V15" s="54" t="s">
        <v>66</v>
      </c>
      <c r="W15" s="54">
        <v>310511.51</v>
      </c>
      <c r="X15" s="54">
        <v>230185.91</v>
      </c>
      <c r="Y15" s="54">
        <v>540697.42000000004</v>
      </c>
      <c r="AA15" s="49" t="s">
        <v>66</v>
      </c>
      <c r="AB15" s="49">
        <v>510695.3</v>
      </c>
      <c r="AC15" s="49">
        <v>356069.02</v>
      </c>
      <c r="AD15" s="49">
        <v>866764.32</v>
      </c>
      <c r="AF15" s="63">
        <v>44957</v>
      </c>
      <c r="AG15" s="54">
        <v>301846.21485790203</v>
      </c>
      <c r="AH15" s="54">
        <v>171755.567366815</v>
      </c>
      <c r="AI15" s="54">
        <v>473601.78222471703</v>
      </c>
      <c r="AL15" s="58" t="s">
        <v>66</v>
      </c>
      <c r="AM15" s="21">
        <f t="shared" si="0"/>
        <v>1123053.024857902</v>
      </c>
      <c r="AN15" s="21">
        <f t="shared" si="0"/>
        <v>758010.49736681511</v>
      </c>
      <c r="AO15" s="21">
        <f t="shared" si="0"/>
        <v>1881063.5222247171</v>
      </c>
    </row>
    <row r="16" spans="1:41" x14ac:dyDescent="0.25">
      <c r="A16" s="1"/>
      <c r="B16" s="52" t="s">
        <v>67</v>
      </c>
      <c r="C16" s="60">
        <v>0</v>
      </c>
      <c r="D16" s="60">
        <v>0</v>
      </c>
      <c r="E16" s="60">
        <v>0</v>
      </c>
      <c r="F16" s="59"/>
      <c r="G16" s="61" t="s">
        <v>67</v>
      </c>
      <c r="H16" s="49">
        <v>0</v>
      </c>
      <c r="I16" s="49">
        <v>0</v>
      </c>
      <c r="J16" s="49">
        <v>0</v>
      </c>
      <c r="K16" s="59"/>
      <c r="L16" s="52" t="s">
        <v>67</v>
      </c>
      <c r="M16" s="54">
        <v>0</v>
      </c>
      <c r="N16" s="54">
        <v>0</v>
      </c>
      <c r="O16" s="54">
        <v>0</v>
      </c>
      <c r="T16" s="1"/>
      <c r="U16" s="31"/>
      <c r="V16" s="54" t="s">
        <v>67</v>
      </c>
      <c r="W16" s="54">
        <v>310531.07</v>
      </c>
      <c r="X16" s="54">
        <v>213781.39</v>
      </c>
      <c r="Y16" s="54">
        <v>524312.46</v>
      </c>
      <c r="AA16" s="49" t="s">
        <v>67</v>
      </c>
      <c r="AB16" s="49">
        <v>510727.48</v>
      </c>
      <c r="AC16" s="49">
        <v>330806.36</v>
      </c>
      <c r="AD16" s="49">
        <v>841533.84</v>
      </c>
      <c r="AF16" s="63">
        <v>44985</v>
      </c>
      <c r="AG16" s="54">
        <v>303756.95595346601</v>
      </c>
      <c r="AH16" s="54">
        <v>162970.442415928</v>
      </c>
      <c r="AI16" s="54">
        <v>466727.39836939302</v>
      </c>
      <c r="AL16" s="58" t="s">
        <v>67</v>
      </c>
      <c r="AM16" s="21">
        <f t="shared" si="0"/>
        <v>1125015.5059534661</v>
      </c>
      <c r="AN16" s="21">
        <f t="shared" si="0"/>
        <v>707558.192415928</v>
      </c>
      <c r="AO16" s="21">
        <f t="shared" si="0"/>
        <v>1832573.6983693929</v>
      </c>
    </row>
    <row r="17" spans="1:41" x14ac:dyDescent="0.25">
      <c r="A17" s="1"/>
      <c r="B17" s="52" t="s">
        <v>68</v>
      </c>
      <c r="C17" s="60">
        <v>0</v>
      </c>
      <c r="D17" s="60">
        <v>0</v>
      </c>
      <c r="E17" s="60">
        <v>0</v>
      </c>
      <c r="F17" s="59"/>
      <c r="G17" s="61" t="s">
        <v>68</v>
      </c>
      <c r="H17" s="49">
        <v>0</v>
      </c>
      <c r="I17" s="49">
        <v>0</v>
      </c>
      <c r="J17" s="49">
        <v>0</v>
      </c>
      <c r="K17" s="59"/>
      <c r="L17" s="52" t="s">
        <v>68</v>
      </c>
      <c r="M17" s="54">
        <v>0</v>
      </c>
      <c r="N17" s="54">
        <v>0</v>
      </c>
      <c r="O17" s="54">
        <v>0</v>
      </c>
      <c r="T17" s="1"/>
      <c r="U17" s="31"/>
      <c r="V17" s="54" t="s">
        <v>68</v>
      </c>
      <c r="W17" s="54">
        <v>310549.40000000002</v>
      </c>
      <c r="X17" s="54">
        <v>197641.09</v>
      </c>
      <c r="Y17" s="54">
        <v>508190.49</v>
      </c>
      <c r="AA17" s="49" t="s">
        <v>68</v>
      </c>
      <c r="AB17" s="49">
        <v>510757.61</v>
      </c>
      <c r="AC17" s="49">
        <v>305988.76</v>
      </c>
      <c r="AD17" s="49">
        <v>816746.37</v>
      </c>
      <c r="AF17" s="63">
        <v>45016</v>
      </c>
      <c r="AG17" s="54">
        <v>305864.89878826402</v>
      </c>
      <c r="AH17" s="54">
        <v>150453.80800198301</v>
      </c>
      <c r="AI17" s="54">
        <v>456318.706790247</v>
      </c>
      <c r="AL17" s="58" t="s">
        <v>68</v>
      </c>
      <c r="AM17" s="21">
        <f t="shared" si="0"/>
        <v>1127171.908788264</v>
      </c>
      <c r="AN17" s="21">
        <f t="shared" si="0"/>
        <v>654083.65800198296</v>
      </c>
      <c r="AO17" s="21">
        <f t="shared" si="0"/>
        <v>1781255.5667902469</v>
      </c>
    </row>
    <row r="18" spans="1:41" x14ac:dyDescent="0.25">
      <c r="A18" s="1"/>
      <c r="B18" s="52" t="s">
        <v>69</v>
      </c>
      <c r="C18" s="60">
        <v>0</v>
      </c>
      <c r="D18" s="60">
        <v>0</v>
      </c>
      <c r="E18" s="60">
        <v>0</v>
      </c>
      <c r="F18" s="59"/>
      <c r="G18" s="61" t="s">
        <v>69</v>
      </c>
      <c r="H18" s="49">
        <v>0</v>
      </c>
      <c r="I18" s="49">
        <v>0</v>
      </c>
      <c r="J18" s="49">
        <v>0</v>
      </c>
      <c r="K18" s="59"/>
      <c r="L18" s="52" t="s">
        <v>69</v>
      </c>
      <c r="M18" s="54">
        <v>0</v>
      </c>
      <c r="N18" s="54">
        <v>784093.07000000007</v>
      </c>
      <c r="O18" s="54">
        <v>784093.07</v>
      </c>
      <c r="T18" s="1"/>
      <c r="U18" s="31"/>
      <c r="V18" s="54" t="s">
        <v>69</v>
      </c>
      <c r="W18" s="54">
        <v>310570.82</v>
      </c>
      <c r="X18" s="54">
        <v>230878.35</v>
      </c>
      <c r="Y18" s="54">
        <v>541449.17000000004</v>
      </c>
      <c r="AA18" s="49" t="s">
        <v>69</v>
      </c>
      <c r="AB18" s="49">
        <v>510792.85</v>
      </c>
      <c r="AC18" s="49">
        <v>357594.33</v>
      </c>
      <c r="AD18" s="49">
        <v>868387.18</v>
      </c>
      <c r="AF18" s="63">
        <v>45046</v>
      </c>
      <c r="AG18" s="54">
        <v>307805.02310452401</v>
      </c>
      <c r="AH18" s="54">
        <v>177487.581164</v>
      </c>
      <c r="AI18" s="54">
        <v>485292.60426852503</v>
      </c>
      <c r="AL18" s="58" t="s">
        <v>69</v>
      </c>
      <c r="AM18" s="21">
        <f t="shared" si="0"/>
        <v>1129168.6931045239</v>
      </c>
      <c r="AN18" s="21">
        <f t="shared" si="0"/>
        <v>1550053.3311640001</v>
      </c>
      <c r="AO18" s="21">
        <f t="shared" si="0"/>
        <v>2679222.0242685247</v>
      </c>
    </row>
    <row r="19" spans="1:41" x14ac:dyDescent="0.25">
      <c r="A19" s="1"/>
      <c r="B19" s="52" t="s">
        <v>70</v>
      </c>
      <c r="C19" s="60">
        <v>11026392.039999999</v>
      </c>
      <c r="D19" s="60">
        <v>1217697.31</v>
      </c>
      <c r="E19" s="60">
        <v>12244089.35</v>
      </c>
      <c r="F19" s="59"/>
      <c r="G19" s="61" t="s">
        <v>70</v>
      </c>
      <c r="H19" s="49">
        <v>13006762.6973089</v>
      </c>
      <c r="I19" s="49">
        <v>1774318.94716138</v>
      </c>
      <c r="J19" s="49">
        <v>14781081.644470301</v>
      </c>
      <c r="K19" s="59"/>
      <c r="L19" s="52" t="s">
        <v>70</v>
      </c>
      <c r="M19" s="54">
        <v>0</v>
      </c>
      <c r="N19" s="54">
        <v>0</v>
      </c>
      <c r="O19" s="54">
        <v>0</v>
      </c>
      <c r="T19" s="1"/>
      <c r="U19" s="31"/>
      <c r="V19" s="54" t="s">
        <v>70</v>
      </c>
      <c r="W19" s="54">
        <v>310589.15000000002</v>
      </c>
      <c r="X19" s="54">
        <v>193936.83</v>
      </c>
      <c r="Y19" s="54">
        <v>504525.98</v>
      </c>
      <c r="AA19" s="49" t="s">
        <v>70</v>
      </c>
      <c r="AB19" s="49">
        <v>510822.99</v>
      </c>
      <c r="AC19" s="49">
        <v>300563.14</v>
      </c>
      <c r="AD19" s="49">
        <v>811386.13</v>
      </c>
      <c r="AF19" s="63">
        <v>45077</v>
      </c>
      <c r="AG19" s="54">
        <v>309905.61389393598</v>
      </c>
      <c r="AH19" s="54">
        <v>150025.03533173099</v>
      </c>
      <c r="AI19" s="54">
        <v>459930.649225667</v>
      </c>
      <c r="AL19" s="58" t="s">
        <v>70</v>
      </c>
      <c r="AM19" s="21">
        <f t="shared" si="0"/>
        <v>25164472.491202831</v>
      </c>
      <c r="AN19" s="21">
        <f t="shared" si="0"/>
        <v>3636541.2624931112</v>
      </c>
      <c r="AO19" s="21">
        <f t="shared" si="0"/>
        <v>28801013.753695965</v>
      </c>
    </row>
    <row r="20" spans="1:41" x14ac:dyDescent="0.25">
      <c r="A20" s="1"/>
      <c r="B20" s="52" t="s">
        <v>71</v>
      </c>
      <c r="C20" s="60">
        <v>0</v>
      </c>
      <c r="D20" s="60">
        <v>0</v>
      </c>
      <c r="E20" s="60">
        <v>0</v>
      </c>
      <c r="F20" s="59"/>
      <c r="G20" s="61" t="s">
        <v>71</v>
      </c>
      <c r="H20" s="49">
        <v>0</v>
      </c>
      <c r="I20" s="49">
        <v>0</v>
      </c>
      <c r="J20" s="49">
        <v>0</v>
      </c>
      <c r="K20" s="59"/>
      <c r="L20" s="52" t="s">
        <v>71</v>
      </c>
      <c r="M20" s="54">
        <v>0</v>
      </c>
      <c r="N20" s="54">
        <v>0</v>
      </c>
      <c r="O20" s="54">
        <v>0</v>
      </c>
      <c r="T20" s="1"/>
      <c r="U20" s="31"/>
      <c r="V20" s="54" t="s">
        <v>71</v>
      </c>
      <c r="W20" s="54">
        <v>310609.34000000003</v>
      </c>
      <c r="X20" s="54">
        <v>212719.87</v>
      </c>
      <c r="Y20" s="54">
        <v>523329.21</v>
      </c>
      <c r="AA20" s="49" t="s">
        <v>71</v>
      </c>
      <c r="AB20" s="49">
        <v>510856.19</v>
      </c>
      <c r="AC20" s="49">
        <v>329868.02</v>
      </c>
      <c r="AD20" s="49">
        <v>840724.21</v>
      </c>
      <c r="AF20" s="63">
        <v>45107</v>
      </c>
      <c r="AG20" s="54">
        <v>311980.03570982203</v>
      </c>
      <c r="AH20" s="54">
        <v>166309.44608195801</v>
      </c>
      <c r="AI20" s="54">
        <v>478289.48179178103</v>
      </c>
      <c r="AL20" s="58" t="s">
        <v>71</v>
      </c>
      <c r="AM20" s="21">
        <f t="shared" si="0"/>
        <v>1133445.5657098221</v>
      </c>
      <c r="AN20" s="21">
        <f t="shared" si="0"/>
        <v>708897.33608195803</v>
      </c>
      <c r="AO20" s="21">
        <f t="shared" si="0"/>
        <v>1842342.901791781</v>
      </c>
    </row>
    <row r="21" spans="1:41" x14ac:dyDescent="0.25">
      <c r="A21" s="1"/>
      <c r="B21" s="52" t="s">
        <v>72</v>
      </c>
      <c r="C21" s="60">
        <v>0</v>
      </c>
      <c r="D21" s="60">
        <v>0</v>
      </c>
      <c r="E21" s="60">
        <v>0</v>
      </c>
      <c r="F21" s="59"/>
      <c r="G21" s="61" t="s">
        <v>72</v>
      </c>
      <c r="H21" s="49">
        <v>0</v>
      </c>
      <c r="I21" s="49">
        <v>0</v>
      </c>
      <c r="J21" s="49">
        <v>0</v>
      </c>
      <c r="K21" s="59"/>
      <c r="L21" s="52" t="s">
        <v>72</v>
      </c>
      <c r="M21" s="54">
        <v>0</v>
      </c>
      <c r="N21" s="54">
        <v>0</v>
      </c>
      <c r="O21" s="54">
        <v>0</v>
      </c>
      <c r="T21" s="1"/>
      <c r="U21" s="31"/>
      <c r="V21" s="54" t="s">
        <v>72</v>
      </c>
      <c r="W21" s="54">
        <v>310630.15000000002</v>
      </c>
      <c r="X21" s="54">
        <v>217480.86</v>
      </c>
      <c r="Y21" s="54">
        <v>528111.01</v>
      </c>
      <c r="AA21" s="49" t="s">
        <v>72</v>
      </c>
      <c r="AB21" s="49">
        <v>510890.42</v>
      </c>
      <c r="AC21" s="49">
        <v>337457.43</v>
      </c>
      <c r="AD21" s="49">
        <v>848347.85</v>
      </c>
      <c r="AF21" s="63">
        <v>45138</v>
      </c>
      <c r="AG21" s="54">
        <v>314053.91964125697</v>
      </c>
      <c r="AH21" s="54">
        <v>170214.479059509</v>
      </c>
      <c r="AI21" s="54">
        <v>484268.39870076597</v>
      </c>
      <c r="AL21" s="58" t="s">
        <v>72</v>
      </c>
      <c r="AM21" s="21">
        <f t="shared" si="0"/>
        <v>1135574.4896412571</v>
      </c>
      <c r="AN21" s="21">
        <f t="shared" si="0"/>
        <v>725152.76905950904</v>
      </c>
      <c r="AO21" s="21">
        <f t="shared" si="0"/>
        <v>1860727.2587007659</v>
      </c>
    </row>
    <row r="22" spans="1:41" x14ac:dyDescent="0.25">
      <c r="A22" s="1"/>
      <c r="B22" s="52" t="s">
        <v>73</v>
      </c>
      <c r="C22" s="60">
        <v>0</v>
      </c>
      <c r="D22" s="60">
        <v>0</v>
      </c>
      <c r="E22" s="60">
        <v>0</v>
      </c>
      <c r="F22" s="59"/>
      <c r="G22" s="61" t="s">
        <v>73</v>
      </c>
      <c r="H22" s="49">
        <v>0</v>
      </c>
      <c r="I22" s="49">
        <v>0</v>
      </c>
      <c r="J22" s="49">
        <v>0</v>
      </c>
      <c r="K22" s="59"/>
      <c r="L22" s="52" t="s">
        <v>73</v>
      </c>
      <c r="M22" s="54">
        <v>0</v>
      </c>
      <c r="N22" s="54">
        <v>0</v>
      </c>
      <c r="O22" s="54">
        <v>0</v>
      </c>
      <c r="T22" s="1"/>
      <c r="U22" s="31"/>
      <c r="V22" s="54" t="s">
        <v>73</v>
      </c>
      <c r="W22" s="54">
        <v>310649.09999999998</v>
      </c>
      <c r="X22" s="54">
        <v>195124.6</v>
      </c>
      <c r="Y22" s="54">
        <v>505773.7</v>
      </c>
      <c r="AA22" s="49" t="s">
        <v>73</v>
      </c>
      <c r="AB22" s="49">
        <v>510921.59</v>
      </c>
      <c r="AC22" s="49">
        <v>302918.77</v>
      </c>
      <c r="AD22" s="49">
        <v>813840.36</v>
      </c>
      <c r="AF22" s="63">
        <v>45169</v>
      </c>
      <c r="AG22" s="54">
        <v>316210.81115375599</v>
      </c>
      <c r="AH22" s="54">
        <v>153552.375719943</v>
      </c>
      <c r="AI22" s="54">
        <v>469763.18687369901</v>
      </c>
      <c r="AL22" s="58" t="s">
        <v>73</v>
      </c>
      <c r="AM22" s="21">
        <f t="shared" si="0"/>
        <v>1137781.5011537559</v>
      </c>
      <c r="AN22" s="21">
        <f t="shared" si="0"/>
        <v>651595.74571994296</v>
      </c>
      <c r="AO22" s="21">
        <f t="shared" si="0"/>
        <v>1789377.2468736991</v>
      </c>
    </row>
    <row r="23" spans="1:41" x14ac:dyDescent="0.25">
      <c r="A23" s="1"/>
      <c r="B23" s="52" t="s">
        <v>74</v>
      </c>
      <c r="C23" s="60">
        <v>0</v>
      </c>
      <c r="D23" s="60">
        <v>0</v>
      </c>
      <c r="E23" s="60">
        <v>0</v>
      </c>
      <c r="F23" s="59"/>
      <c r="G23" s="61" t="s">
        <v>74</v>
      </c>
      <c r="H23" s="49">
        <v>0</v>
      </c>
      <c r="I23" s="49">
        <v>0</v>
      </c>
      <c r="J23" s="49">
        <v>0</v>
      </c>
      <c r="K23" s="59"/>
      <c r="L23" s="52" t="s">
        <v>74</v>
      </c>
      <c r="M23" s="54">
        <v>0</v>
      </c>
      <c r="N23" s="54">
        <v>0</v>
      </c>
      <c r="O23" s="54">
        <v>0</v>
      </c>
      <c r="T23" s="1"/>
      <c r="U23" s="31"/>
      <c r="V23" s="54" t="s">
        <v>74</v>
      </c>
      <c r="W23" s="54">
        <v>310669.28999999998</v>
      </c>
      <c r="X23" s="54">
        <v>206564.01</v>
      </c>
      <c r="Y23" s="54">
        <v>517233.3</v>
      </c>
      <c r="AA23" s="49" t="s">
        <v>74</v>
      </c>
      <c r="AB23" s="49">
        <v>510954.8</v>
      </c>
      <c r="AC23" s="49">
        <v>320851</v>
      </c>
      <c r="AD23" s="49">
        <v>831805.8</v>
      </c>
      <c r="AF23" s="63">
        <v>45199</v>
      </c>
      <c r="AG23" s="54">
        <v>318262.96360053698</v>
      </c>
      <c r="AH23" s="54">
        <v>163247.465394392</v>
      </c>
      <c r="AI23" s="54">
        <v>481510.42899493</v>
      </c>
      <c r="AL23" s="58" t="s">
        <v>74</v>
      </c>
      <c r="AM23" s="21">
        <f t="shared" ref="AM23:AO42" si="1">SUMIF($A$2:$AJ$2,AM$2,$A23:$AJ23)</f>
        <v>1139887.0536005369</v>
      </c>
      <c r="AN23" s="21">
        <f t="shared" si="1"/>
        <v>690662.47539439204</v>
      </c>
      <c r="AO23" s="21">
        <f t="shared" si="1"/>
        <v>1830549.52899493</v>
      </c>
    </row>
    <row r="24" spans="1:41" x14ac:dyDescent="0.25">
      <c r="A24" s="1"/>
      <c r="B24" s="52" t="s">
        <v>75</v>
      </c>
      <c r="C24" s="60">
        <v>0</v>
      </c>
      <c r="D24" s="60">
        <v>0</v>
      </c>
      <c r="E24" s="60">
        <v>0</v>
      </c>
      <c r="F24" s="59"/>
      <c r="G24" s="61" t="s">
        <v>75</v>
      </c>
      <c r="H24" s="49">
        <v>0</v>
      </c>
      <c r="I24" s="49">
        <v>0</v>
      </c>
      <c r="J24" s="49">
        <v>0</v>
      </c>
      <c r="K24" s="59"/>
      <c r="L24" s="52" t="s">
        <v>75</v>
      </c>
      <c r="M24" s="54">
        <v>0</v>
      </c>
      <c r="N24" s="54">
        <v>694361.1</v>
      </c>
      <c r="O24" s="54">
        <v>694361.1</v>
      </c>
      <c r="T24" s="1"/>
      <c r="U24" s="31"/>
      <c r="V24" s="54" t="s">
        <v>75</v>
      </c>
      <c r="W24" s="54">
        <v>310689.48</v>
      </c>
      <c r="X24" s="54">
        <v>204511.66</v>
      </c>
      <c r="Y24" s="54">
        <v>515201.14</v>
      </c>
      <c r="AA24" s="49" t="s">
        <v>75</v>
      </c>
      <c r="AB24" s="49">
        <v>510988.01</v>
      </c>
      <c r="AC24" s="49">
        <v>317844.76</v>
      </c>
      <c r="AD24" s="49">
        <v>828832.77</v>
      </c>
      <c r="AF24" s="63">
        <v>45230</v>
      </c>
      <c r="AG24" s="54">
        <v>320343.63473805098</v>
      </c>
      <c r="AH24" s="54">
        <v>160772.831088734</v>
      </c>
      <c r="AI24" s="54">
        <v>481116.46582678502</v>
      </c>
      <c r="AL24" s="58" t="s">
        <v>75</v>
      </c>
      <c r="AM24" s="21">
        <f t="shared" si="1"/>
        <v>1142021.1247380511</v>
      </c>
      <c r="AN24" s="21">
        <f t="shared" si="1"/>
        <v>1377490.3510887341</v>
      </c>
      <c r="AO24" s="21">
        <f t="shared" si="1"/>
        <v>2519511.475826785</v>
      </c>
    </row>
    <row r="25" spans="1:41" x14ac:dyDescent="0.25">
      <c r="A25" s="1"/>
      <c r="B25" s="52" t="s">
        <v>76</v>
      </c>
      <c r="C25" s="60">
        <v>11095040.76</v>
      </c>
      <c r="D25" s="60">
        <v>1172317.23</v>
      </c>
      <c r="E25" s="60">
        <v>12267357.99</v>
      </c>
      <c r="F25" s="59"/>
      <c r="G25" s="61" t="s">
        <v>76</v>
      </c>
      <c r="H25" s="49">
        <v>13482031.7580972</v>
      </c>
      <c r="I25" s="49">
        <v>1987037.4021258401</v>
      </c>
      <c r="J25" s="49">
        <v>15469069.1602231</v>
      </c>
      <c r="K25" s="59"/>
      <c r="L25" s="52" t="s">
        <v>76</v>
      </c>
      <c r="M25" s="54">
        <v>0</v>
      </c>
      <c r="N25" s="54">
        <v>0</v>
      </c>
      <c r="O25" s="54">
        <v>0</v>
      </c>
      <c r="T25" s="1"/>
      <c r="U25" s="31"/>
      <c r="V25" s="54" t="s">
        <v>76</v>
      </c>
      <c r="W25" s="54">
        <v>310709.68</v>
      </c>
      <c r="X25" s="54">
        <v>202459.05</v>
      </c>
      <c r="Y25" s="54">
        <v>513168.73</v>
      </c>
      <c r="AA25" s="49" t="s">
        <v>76</v>
      </c>
      <c r="AB25" s="49">
        <v>511021.22</v>
      </c>
      <c r="AC25" s="49">
        <v>314838.13</v>
      </c>
      <c r="AD25" s="49">
        <v>825859.35</v>
      </c>
      <c r="AF25" s="63">
        <v>45260</v>
      </c>
      <c r="AG25" s="54">
        <v>322395.15189422999</v>
      </c>
      <c r="AH25" s="54">
        <v>159467.01876643399</v>
      </c>
      <c r="AI25" s="54">
        <v>481862.17066066503</v>
      </c>
      <c r="AL25" s="58" t="s">
        <v>76</v>
      </c>
      <c r="AM25" s="21">
        <f t="shared" si="1"/>
        <v>25721198.569991428</v>
      </c>
      <c r="AN25" s="21">
        <f t="shared" si="1"/>
        <v>3836118.8308922737</v>
      </c>
      <c r="AO25" s="21">
        <f t="shared" si="1"/>
        <v>29557317.400883764</v>
      </c>
    </row>
    <row r="26" spans="1:41" x14ac:dyDescent="0.25">
      <c r="A26" s="1"/>
      <c r="B26" s="52" t="s">
        <v>77</v>
      </c>
      <c r="C26" s="60">
        <v>0</v>
      </c>
      <c r="D26" s="60">
        <v>0</v>
      </c>
      <c r="E26" s="60">
        <v>0</v>
      </c>
      <c r="F26" s="59"/>
      <c r="G26" s="61" t="s">
        <v>77</v>
      </c>
      <c r="H26" s="49">
        <v>0</v>
      </c>
      <c r="I26" s="49">
        <v>0</v>
      </c>
      <c r="J26" s="49">
        <v>0</v>
      </c>
      <c r="K26" s="59"/>
      <c r="L26" s="52" t="s">
        <v>77</v>
      </c>
      <c r="M26" s="54">
        <v>0</v>
      </c>
      <c r="N26" s="54">
        <v>0</v>
      </c>
      <c r="O26" s="54">
        <v>0</v>
      </c>
      <c r="T26" s="1"/>
      <c r="U26" s="31"/>
      <c r="V26" s="54" t="s">
        <v>77</v>
      </c>
      <c r="W26" s="54">
        <v>310728.63</v>
      </c>
      <c r="X26" s="54">
        <v>187444.87</v>
      </c>
      <c r="Y26" s="54">
        <v>498173.5</v>
      </c>
      <c r="AA26" s="49" t="s">
        <v>77</v>
      </c>
      <c r="AB26" s="49">
        <v>511052.39</v>
      </c>
      <c r="AC26" s="49">
        <v>291669.36</v>
      </c>
      <c r="AD26" s="49">
        <v>802721.75</v>
      </c>
      <c r="AF26" s="63">
        <v>45291</v>
      </c>
      <c r="AG26" s="54">
        <v>324455.32799483399</v>
      </c>
      <c r="AH26" s="54">
        <v>148968.35820780799</v>
      </c>
      <c r="AI26" s="54">
        <v>473423.68620264198</v>
      </c>
      <c r="AL26" s="58" t="s">
        <v>77</v>
      </c>
      <c r="AM26" s="21">
        <f t="shared" si="1"/>
        <v>1146236.347994834</v>
      </c>
      <c r="AN26" s="21">
        <f t="shared" si="1"/>
        <v>628082.58820780797</v>
      </c>
      <c r="AO26" s="21">
        <f t="shared" si="1"/>
        <v>1774318.936202642</v>
      </c>
    </row>
    <row r="27" spans="1:41" x14ac:dyDescent="0.25">
      <c r="A27" s="1"/>
      <c r="B27" s="52" t="s">
        <v>78</v>
      </c>
      <c r="C27" s="60">
        <v>0</v>
      </c>
      <c r="D27" s="60">
        <v>0</v>
      </c>
      <c r="E27" s="60">
        <v>0</v>
      </c>
      <c r="F27" s="59"/>
      <c r="G27" s="61" t="s">
        <v>78</v>
      </c>
      <c r="H27" s="49">
        <v>0</v>
      </c>
      <c r="I27" s="49">
        <v>0</v>
      </c>
      <c r="J27" s="49">
        <v>0</v>
      </c>
      <c r="K27" s="59"/>
      <c r="L27" s="52" t="s">
        <v>78</v>
      </c>
      <c r="M27" s="54">
        <v>0</v>
      </c>
      <c r="N27" s="54">
        <v>0</v>
      </c>
      <c r="O27" s="54">
        <v>0</v>
      </c>
      <c r="T27" s="1"/>
      <c r="U27" s="31"/>
      <c r="V27" s="54" t="s">
        <v>78</v>
      </c>
      <c r="W27" s="54">
        <v>310748.83</v>
      </c>
      <c r="X27" s="54">
        <v>198352.22</v>
      </c>
      <c r="Y27" s="54">
        <v>509101.05</v>
      </c>
      <c r="AA27" s="49" t="s">
        <v>78</v>
      </c>
      <c r="AB27" s="49">
        <v>511085.61</v>
      </c>
      <c r="AC27" s="49">
        <v>308822.46000000002</v>
      </c>
      <c r="AD27" s="49">
        <v>819908.07</v>
      </c>
      <c r="AF27" s="63">
        <v>45322</v>
      </c>
      <c r="AG27" s="54">
        <v>326562.55405464198</v>
      </c>
      <c r="AH27" s="54">
        <v>156024.47290342301</v>
      </c>
      <c r="AI27" s="54">
        <v>482587.02695806499</v>
      </c>
      <c r="AL27" s="58" t="s">
        <v>78</v>
      </c>
      <c r="AM27" s="21">
        <f t="shared" si="1"/>
        <v>1148396.994054642</v>
      </c>
      <c r="AN27" s="21">
        <f t="shared" si="1"/>
        <v>663199.15290342306</v>
      </c>
      <c r="AO27" s="21">
        <f t="shared" si="1"/>
        <v>1811596.1469580648</v>
      </c>
    </row>
    <row r="28" spans="1:41" x14ac:dyDescent="0.25">
      <c r="A28" s="1"/>
      <c r="B28" s="52" t="s">
        <v>79</v>
      </c>
      <c r="C28" s="60">
        <v>0</v>
      </c>
      <c r="D28" s="60">
        <v>0</v>
      </c>
      <c r="E28" s="60">
        <v>0</v>
      </c>
      <c r="F28" s="59"/>
      <c r="G28" s="61" t="s">
        <v>79</v>
      </c>
      <c r="H28" s="49">
        <v>0</v>
      </c>
      <c r="I28" s="49">
        <v>0</v>
      </c>
      <c r="J28" s="49">
        <v>0</v>
      </c>
      <c r="K28" s="59"/>
      <c r="L28" s="52" t="s">
        <v>79</v>
      </c>
      <c r="M28" s="54">
        <v>0</v>
      </c>
      <c r="N28" s="54">
        <v>0</v>
      </c>
      <c r="O28" s="54">
        <v>0</v>
      </c>
      <c r="T28" s="1"/>
      <c r="U28" s="31"/>
      <c r="V28" s="54" t="s">
        <v>79</v>
      </c>
      <c r="W28" s="54">
        <v>310769.02</v>
      </c>
      <c r="X28" s="54">
        <v>196298.81</v>
      </c>
      <c r="Y28" s="54">
        <v>507067.83</v>
      </c>
      <c r="AA28" s="49" t="s">
        <v>79</v>
      </c>
      <c r="AB28" s="49">
        <v>511118.83</v>
      </c>
      <c r="AC28" s="49">
        <v>305814.65999999997</v>
      </c>
      <c r="AD28" s="49">
        <v>816933.49</v>
      </c>
      <c r="AF28" s="63">
        <v>45351</v>
      </c>
      <c r="AG28" s="54">
        <v>328567.548929476</v>
      </c>
      <c r="AH28" s="54">
        <v>154733.48543805501</v>
      </c>
      <c r="AI28" s="54">
        <v>483301.03436753101</v>
      </c>
      <c r="AL28" s="58" t="s">
        <v>79</v>
      </c>
      <c r="AM28" s="21">
        <f t="shared" si="1"/>
        <v>1150455.398929476</v>
      </c>
      <c r="AN28" s="21">
        <f t="shared" si="1"/>
        <v>656846.95543805498</v>
      </c>
      <c r="AO28" s="21">
        <f t="shared" si="1"/>
        <v>1807302.3543675311</v>
      </c>
    </row>
    <row r="29" spans="1:41" x14ac:dyDescent="0.25">
      <c r="A29" s="1"/>
      <c r="B29" s="52" t="s">
        <v>80</v>
      </c>
      <c r="C29" s="60">
        <v>0</v>
      </c>
      <c r="D29" s="60">
        <v>0</v>
      </c>
      <c r="E29" s="60">
        <v>0</v>
      </c>
      <c r="F29" s="59"/>
      <c r="G29" s="61" t="s">
        <v>80</v>
      </c>
      <c r="H29" s="49">
        <v>0</v>
      </c>
      <c r="I29" s="49">
        <v>0</v>
      </c>
      <c r="J29" s="49">
        <v>0</v>
      </c>
      <c r="K29" s="59"/>
      <c r="L29" s="52" t="s">
        <v>80</v>
      </c>
      <c r="M29" s="54">
        <v>0</v>
      </c>
      <c r="N29" s="54">
        <v>0</v>
      </c>
      <c r="O29" s="54">
        <v>0</v>
      </c>
      <c r="T29" s="1"/>
      <c r="U29" s="31"/>
      <c r="V29" s="54" t="s">
        <v>80</v>
      </c>
      <c r="W29" s="54">
        <v>310787.98</v>
      </c>
      <c r="X29" s="54">
        <v>181682.3</v>
      </c>
      <c r="Y29" s="54">
        <v>492470.28</v>
      </c>
      <c r="AA29" s="49" t="s">
        <v>80</v>
      </c>
      <c r="AB29" s="49">
        <v>511150.01</v>
      </c>
      <c r="AC29" s="49">
        <v>283228.21999999997</v>
      </c>
      <c r="AD29" s="49">
        <v>794378.23</v>
      </c>
      <c r="AF29" s="63">
        <v>45382</v>
      </c>
      <c r="AG29" s="54">
        <v>330620.31137556297</v>
      </c>
      <c r="AH29" s="54">
        <v>144472.68639500599</v>
      </c>
      <c r="AI29" s="54">
        <v>475092.99777056999</v>
      </c>
      <c r="AL29" s="58" t="s">
        <v>80</v>
      </c>
      <c r="AM29" s="21">
        <f t="shared" si="1"/>
        <v>1152558.301375563</v>
      </c>
      <c r="AN29" s="21">
        <f t="shared" si="1"/>
        <v>609383.20639500592</v>
      </c>
      <c r="AO29" s="21">
        <f t="shared" si="1"/>
        <v>1761941.50777057</v>
      </c>
    </row>
    <row r="30" spans="1:41" x14ac:dyDescent="0.25">
      <c r="A30" s="1"/>
      <c r="B30" s="52" t="s">
        <v>81</v>
      </c>
      <c r="C30" s="60">
        <v>0</v>
      </c>
      <c r="D30" s="60">
        <v>0</v>
      </c>
      <c r="E30" s="60">
        <v>0</v>
      </c>
      <c r="F30" s="59"/>
      <c r="G30" s="61" t="s">
        <v>81</v>
      </c>
      <c r="H30" s="49">
        <v>0</v>
      </c>
      <c r="I30" s="49">
        <v>0</v>
      </c>
      <c r="J30" s="49">
        <v>0</v>
      </c>
      <c r="K30" s="59"/>
      <c r="L30" s="52" t="s">
        <v>81</v>
      </c>
      <c r="M30" s="54">
        <v>0</v>
      </c>
      <c r="N30" s="54">
        <v>598706.32000000007</v>
      </c>
      <c r="O30" s="54">
        <v>598706.31999999995</v>
      </c>
      <c r="T30" s="1"/>
      <c r="U30" s="31"/>
      <c r="V30" s="54" t="s">
        <v>81</v>
      </c>
      <c r="W30" s="54">
        <v>310808.18</v>
      </c>
      <c r="X30" s="54">
        <v>192190.42</v>
      </c>
      <c r="Y30" s="54">
        <v>502998.6</v>
      </c>
      <c r="AA30" s="49" t="s">
        <v>81</v>
      </c>
      <c r="AB30" s="49">
        <v>511183.24</v>
      </c>
      <c r="AC30" s="49">
        <v>299796.7</v>
      </c>
      <c r="AD30" s="49">
        <v>810979.94</v>
      </c>
      <c r="AF30" s="63">
        <v>45412</v>
      </c>
      <c r="AG30" s="54">
        <v>332741.52547563799</v>
      </c>
      <c r="AH30" s="54">
        <v>151768.41330430901</v>
      </c>
      <c r="AI30" s="54">
        <v>484509.938779947</v>
      </c>
      <c r="AL30" s="58" t="s">
        <v>81</v>
      </c>
      <c r="AM30" s="21">
        <f t="shared" si="1"/>
        <v>1154732.9454756379</v>
      </c>
      <c r="AN30" s="21">
        <f t="shared" si="1"/>
        <v>1242461.8533043093</v>
      </c>
      <c r="AO30" s="21">
        <f t="shared" si="1"/>
        <v>2397194.7987799468</v>
      </c>
    </row>
    <row r="31" spans="1:41" x14ac:dyDescent="0.25">
      <c r="A31" s="1"/>
      <c r="B31" s="52" t="s">
        <v>82</v>
      </c>
      <c r="C31" s="60">
        <v>11154181.359999999</v>
      </c>
      <c r="D31" s="60">
        <v>1090680.8999999999</v>
      </c>
      <c r="E31" s="60">
        <v>12244862.26</v>
      </c>
      <c r="F31" s="59"/>
      <c r="G31" s="61" t="s">
        <v>82</v>
      </c>
      <c r="H31" s="49">
        <v>13976162.2463759</v>
      </c>
      <c r="I31" s="49">
        <v>2051277.97054662</v>
      </c>
      <c r="J31" s="49">
        <v>16027440.216922499</v>
      </c>
      <c r="K31" s="59"/>
      <c r="L31" s="52" t="s">
        <v>82</v>
      </c>
      <c r="M31" s="54">
        <v>0</v>
      </c>
      <c r="N31" s="54">
        <v>0</v>
      </c>
      <c r="O31" s="54">
        <v>0</v>
      </c>
      <c r="T31" s="1"/>
      <c r="U31" s="31"/>
      <c r="V31" s="54" t="s">
        <v>82</v>
      </c>
      <c r="W31" s="54">
        <v>310827.76</v>
      </c>
      <c r="X31" s="54">
        <v>183987.66</v>
      </c>
      <c r="Y31" s="54">
        <v>494815.42</v>
      </c>
      <c r="AA31" s="49" t="s">
        <v>82</v>
      </c>
      <c r="AB31" s="49">
        <v>511215.44</v>
      </c>
      <c r="AC31" s="49">
        <v>287168.12</v>
      </c>
      <c r="AD31" s="49">
        <v>798383.56</v>
      </c>
      <c r="AF31" s="63">
        <v>45443</v>
      </c>
      <c r="AG31" s="54">
        <v>334837.53499486198</v>
      </c>
      <c r="AH31" s="54">
        <v>145655.45129364601</v>
      </c>
      <c r="AI31" s="54">
        <v>480492.986288507</v>
      </c>
      <c r="AL31" s="58" t="s">
        <v>82</v>
      </c>
      <c r="AM31" s="21">
        <f t="shared" si="1"/>
        <v>26287224.341370765</v>
      </c>
      <c r="AN31" s="21">
        <f t="shared" si="1"/>
        <v>3758770.101840266</v>
      </c>
      <c r="AO31" s="21">
        <f t="shared" si="1"/>
        <v>30045994.443211004</v>
      </c>
    </row>
    <row r="32" spans="1:41" x14ac:dyDescent="0.25">
      <c r="A32" s="1"/>
      <c r="B32" s="52" t="s">
        <v>83</v>
      </c>
      <c r="C32" s="60">
        <v>0</v>
      </c>
      <c r="D32" s="60">
        <v>0</v>
      </c>
      <c r="E32" s="60">
        <v>0</v>
      </c>
      <c r="F32" s="59"/>
      <c r="G32" s="61" t="s">
        <v>83</v>
      </c>
      <c r="H32" s="49">
        <v>0</v>
      </c>
      <c r="I32" s="49">
        <v>0</v>
      </c>
      <c r="J32" s="49">
        <v>0</v>
      </c>
      <c r="K32" s="59"/>
      <c r="L32" s="52" t="s">
        <v>83</v>
      </c>
      <c r="M32" s="54">
        <v>0</v>
      </c>
      <c r="N32" s="54">
        <v>0</v>
      </c>
      <c r="O32" s="54">
        <v>0</v>
      </c>
      <c r="T32" s="1"/>
      <c r="U32" s="31"/>
      <c r="V32" s="54" t="s">
        <v>83</v>
      </c>
      <c r="W32" s="54">
        <v>310849.21000000002</v>
      </c>
      <c r="X32" s="54">
        <v>200273.93</v>
      </c>
      <c r="Y32" s="54">
        <v>511123.14</v>
      </c>
      <c r="AA32" s="49" t="s">
        <v>83</v>
      </c>
      <c r="AB32" s="49">
        <v>511250.71</v>
      </c>
      <c r="AC32" s="49">
        <v>312772.45</v>
      </c>
      <c r="AD32" s="49">
        <v>824023.16</v>
      </c>
      <c r="AF32" s="63">
        <v>45473</v>
      </c>
      <c r="AG32" s="54">
        <v>336907.56617973302</v>
      </c>
      <c r="AH32" s="54">
        <v>158896.60951777</v>
      </c>
      <c r="AI32" s="54">
        <v>495804.17569750402</v>
      </c>
      <c r="AL32" s="58" t="s">
        <v>83</v>
      </c>
      <c r="AM32" s="21">
        <f t="shared" si="1"/>
        <v>1159007.4861797332</v>
      </c>
      <c r="AN32" s="21">
        <f t="shared" si="1"/>
        <v>671942.98951777001</v>
      </c>
      <c r="AO32" s="21">
        <f t="shared" si="1"/>
        <v>1830950.4756975041</v>
      </c>
    </row>
    <row r="33" spans="1:41" x14ac:dyDescent="0.25">
      <c r="A33" s="1"/>
      <c r="B33" s="52" t="s">
        <v>84</v>
      </c>
      <c r="C33" s="60">
        <v>0</v>
      </c>
      <c r="D33" s="60">
        <v>0</v>
      </c>
      <c r="E33" s="60">
        <v>0</v>
      </c>
      <c r="F33" s="59"/>
      <c r="G33" s="61" t="s">
        <v>84</v>
      </c>
      <c r="H33" s="49">
        <v>0</v>
      </c>
      <c r="I33" s="49">
        <v>0</v>
      </c>
      <c r="J33" s="49">
        <v>0</v>
      </c>
      <c r="K33" s="59"/>
      <c r="L33" s="52" t="s">
        <v>84</v>
      </c>
      <c r="M33" s="54">
        <v>0</v>
      </c>
      <c r="N33" s="54">
        <v>0</v>
      </c>
      <c r="O33" s="54">
        <v>0</v>
      </c>
      <c r="T33" s="1"/>
      <c r="U33" s="31"/>
      <c r="V33" s="54" t="s">
        <v>84</v>
      </c>
      <c r="W33" s="54">
        <v>310867.55</v>
      </c>
      <c r="X33" s="54">
        <v>167980.39</v>
      </c>
      <c r="Y33" s="54">
        <v>478847.94</v>
      </c>
      <c r="AA33" s="49" t="s">
        <v>84</v>
      </c>
      <c r="AB33" s="49">
        <v>511280.88</v>
      </c>
      <c r="AC33" s="49">
        <v>262544.78000000003</v>
      </c>
      <c r="AD33" s="49">
        <v>773825.66</v>
      </c>
      <c r="AF33" s="63">
        <v>45504</v>
      </c>
      <c r="AG33" s="54">
        <v>339093.520721604</v>
      </c>
      <c r="AH33" s="54">
        <v>133983.05157865299</v>
      </c>
      <c r="AI33" s="54">
        <v>473076.57230025699</v>
      </c>
      <c r="AL33" s="58" t="s">
        <v>84</v>
      </c>
      <c r="AM33" s="21">
        <f t="shared" si="1"/>
        <v>1161241.9507216038</v>
      </c>
      <c r="AN33" s="21">
        <f t="shared" si="1"/>
        <v>564508.22157865297</v>
      </c>
      <c r="AO33" s="21">
        <f t="shared" si="1"/>
        <v>1725750.172300257</v>
      </c>
    </row>
    <row r="34" spans="1:41" x14ac:dyDescent="0.25">
      <c r="A34" s="1"/>
      <c r="B34" s="52" t="s">
        <v>85</v>
      </c>
      <c r="C34" s="60">
        <v>0</v>
      </c>
      <c r="D34" s="60">
        <v>0</v>
      </c>
      <c r="E34" s="60">
        <v>0</v>
      </c>
      <c r="F34" s="59"/>
      <c r="G34" s="61" t="s">
        <v>85</v>
      </c>
      <c r="H34" s="49">
        <v>0</v>
      </c>
      <c r="I34" s="49">
        <v>0</v>
      </c>
      <c r="J34" s="49">
        <v>0</v>
      </c>
      <c r="K34" s="59"/>
      <c r="L34" s="52" t="s">
        <v>85</v>
      </c>
      <c r="M34" s="54">
        <v>0</v>
      </c>
      <c r="N34" s="54">
        <v>0</v>
      </c>
      <c r="O34" s="54">
        <v>0</v>
      </c>
      <c r="T34" s="1"/>
      <c r="U34" s="31"/>
      <c r="V34" s="54" t="s">
        <v>85</v>
      </c>
      <c r="W34" s="54">
        <v>310887.76</v>
      </c>
      <c r="X34" s="54">
        <v>183971.25</v>
      </c>
      <c r="Y34" s="54">
        <v>494859.01</v>
      </c>
      <c r="AA34" s="49" t="s">
        <v>85</v>
      </c>
      <c r="AB34" s="49">
        <v>511314.11</v>
      </c>
      <c r="AC34" s="49">
        <v>287757.36</v>
      </c>
      <c r="AD34" s="49">
        <v>799071.47</v>
      </c>
      <c r="AF34" s="63">
        <v>45535</v>
      </c>
      <c r="AG34" s="54">
        <v>341253.06870193599</v>
      </c>
      <c r="AH34" s="54">
        <v>147254.15675394601</v>
      </c>
      <c r="AI34" s="54">
        <v>488507.22545588203</v>
      </c>
      <c r="AL34" s="58" t="s">
        <v>85</v>
      </c>
      <c r="AM34" s="21">
        <f t="shared" si="1"/>
        <v>1163454.938701936</v>
      </c>
      <c r="AN34" s="21">
        <f t="shared" si="1"/>
        <v>618982.76675394597</v>
      </c>
      <c r="AO34" s="21">
        <f t="shared" si="1"/>
        <v>1782437.705455882</v>
      </c>
    </row>
    <row r="35" spans="1:41" x14ac:dyDescent="0.25">
      <c r="A35" s="1"/>
      <c r="B35" s="52" t="s">
        <v>86</v>
      </c>
      <c r="C35" s="60">
        <v>0</v>
      </c>
      <c r="D35" s="60">
        <v>0</v>
      </c>
      <c r="E35" s="60">
        <v>0</v>
      </c>
      <c r="F35" s="59"/>
      <c r="G35" s="61" t="s">
        <v>86</v>
      </c>
      <c r="H35" s="49">
        <v>0</v>
      </c>
      <c r="I35" s="49">
        <v>0</v>
      </c>
      <c r="J35" s="49">
        <v>0</v>
      </c>
      <c r="K35" s="59"/>
      <c r="L35" s="52" t="s">
        <v>86</v>
      </c>
      <c r="M35" s="54">
        <v>0</v>
      </c>
      <c r="N35" s="54">
        <v>0</v>
      </c>
      <c r="O35" s="54">
        <v>0</v>
      </c>
      <c r="T35" s="1"/>
      <c r="U35" s="31"/>
      <c r="V35" s="54" t="s">
        <v>86</v>
      </c>
      <c r="W35" s="54">
        <v>310908.59000000003</v>
      </c>
      <c r="X35" s="54">
        <v>187798.74</v>
      </c>
      <c r="Y35" s="54">
        <v>498707.33</v>
      </c>
      <c r="AA35" s="49" t="s">
        <v>86</v>
      </c>
      <c r="AB35" s="49">
        <v>511348.37</v>
      </c>
      <c r="AC35" s="49">
        <v>293976.21999999997</v>
      </c>
      <c r="AD35" s="49">
        <v>805324.59</v>
      </c>
      <c r="AF35" s="63">
        <v>45565</v>
      </c>
      <c r="AG35" s="54">
        <v>343385.15703427797</v>
      </c>
      <c r="AH35" s="54">
        <v>150380.90450499099</v>
      </c>
      <c r="AI35" s="54">
        <v>493766.06153926899</v>
      </c>
      <c r="AL35" s="58" t="s">
        <v>86</v>
      </c>
      <c r="AM35" s="21">
        <f t="shared" si="1"/>
        <v>1165642.1170342779</v>
      </c>
      <c r="AN35" s="21">
        <f t="shared" si="1"/>
        <v>632155.86450499098</v>
      </c>
      <c r="AO35" s="21">
        <f t="shared" si="1"/>
        <v>1797797.981539269</v>
      </c>
    </row>
    <row r="36" spans="1:41" x14ac:dyDescent="0.25">
      <c r="A36" s="1"/>
      <c r="B36" s="52" t="s">
        <v>87</v>
      </c>
      <c r="C36" s="60">
        <v>0</v>
      </c>
      <c r="D36" s="60">
        <v>0</v>
      </c>
      <c r="E36" s="60">
        <v>0</v>
      </c>
      <c r="F36" s="59"/>
      <c r="G36" s="61" t="s">
        <v>87</v>
      </c>
      <c r="H36" s="49">
        <v>0</v>
      </c>
      <c r="I36" s="49">
        <v>0</v>
      </c>
      <c r="J36" s="49">
        <v>0</v>
      </c>
      <c r="K36" s="59"/>
      <c r="L36" s="52" t="s">
        <v>87</v>
      </c>
      <c r="M36" s="54">
        <v>0</v>
      </c>
      <c r="N36" s="54">
        <v>501405.05000000005</v>
      </c>
      <c r="O36" s="54">
        <v>501405.05</v>
      </c>
      <c r="T36" s="1"/>
      <c r="U36" s="31"/>
      <c r="V36" s="54" t="s">
        <v>87</v>
      </c>
      <c r="W36" s="54">
        <v>310927.55</v>
      </c>
      <c r="X36" s="54">
        <v>168228.29</v>
      </c>
      <c r="Y36" s="54">
        <v>479155.84</v>
      </c>
      <c r="AA36" s="49" t="s">
        <v>87</v>
      </c>
      <c r="AB36" s="49">
        <v>511379.56</v>
      </c>
      <c r="AC36" s="49">
        <v>263520.53999999998</v>
      </c>
      <c r="AD36" s="49">
        <v>774900.1</v>
      </c>
      <c r="AF36" s="63">
        <v>45596</v>
      </c>
      <c r="AG36" s="54">
        <v>345600.89612224401</v>
      </c>
      <c r="AH36" s="54">
        <v>135471.066359738</v>
      </c>
      <c r="AI36" s="54">
        <v>481071.96248198202</v>
      </c>
      <c r="AL36" s="58" t="s">
        <v>87</v>
      </c>
      <c r="AM36" s="21">
        <f t="shared" si="1"/>
        <v>1167908.0061222441</v>
      </c>
      <c r="AN36" s="21">
        <f t="shared" si="1"/>
        <v>1068624.9463597382</v>
      </c>
      <c r="AO36" s="21">
        <f t="shared" si="1"/>
        <v>2236532.9524819818</v>
      </c>
    </row>
    <row r="37" spans="1:41" x14ac:dyDescent="0.25">
      <c r="A37" s="1"/>
      <c r="B37" s="52" t="s">
        <v>88</v>
      </c>
      <c r="C37" s="60">
        <v>11210034.84</v>
      </c>
      <c r="D37" s="60">
        <v>1033577.47</v>
      </c>
      <c r="E37" s="60">
        <v>12243612.310000001</v>
      </c>
      <c r="F37" s="59"/>
      <c r="G37" s="61" t="s">
        <v>88</v>
      </c>
      <c r="H37" s="49">
        <v>14506788.380129401</v>
      </c>
      <c r="I37" s="49">
        <v>2132806.9337216602</v>
      </c>
      <c r="J37" s="49">
        <v>16639595.313851001</v>
      </c>
      <c r="K37" s="59"/>
      <c r="L37" s="52" t="s">
        <v>88</v>
      </c>
      <c r="M37" s="54">
        <v>0</v>
      </c>
      <c r="N37" s="54">
        <v>0</v>
      </c>
      <c r="O37" s="54">
        <v>0</v>
      </c>
      <c r="T37" s="1"/>
      <c r="U37" s="31"/>
      <c r="V37" s="54" t="s">
        <v>88</v>
      </c>
      <c r="W37" s="54">
        <v>310949.63</v>
      </c>
      <c r="X37" s="54">
        <v>195080.47</v>
      </c>
      <c r="Y37" s="54">
        <v>506030.1</v>
      </c>
      <c r="AA37" s="49" t="s">
        <v>88</v>
      </c>
      <c r="AB37" s="49">
        <v>511415.87</v>
      </c>
      <c r="AC37" s="49">
        <v>305779.64</v>
      </c>
      <c r="AD37" s="49">
        <v>817195.51</v>
      </c>
      <c r="AF37" s="63">
        <v>45626</v>
      </c>
      <c r="AG37" s="54">
        <v>347709.942404592</v>
      </c>
      <c r="AH37" s="54">
        <v>156845.59993783699</v>
      </c>
      <c r="AI37" s="54">
        <v>504555.54234242899</v>
      </c>
      <c r="AL37" s="58" t="s">
        <v>88</v>
      </c>
      <c r="AM37" s="21">
        <f t="shared" si="1"/>
        <v>26886898.662533991</v>
      </c>
      <c r="AN37" s="21">
        <f t="shared" si="1"/>
        <v>3824090.1136594978</v>
      </c>
      <c r="AO37" s="21">
        <f t="shared" si="1"/>
        <v>30710988.776193433</v>
      </c>
    </row>
    <row r="38" spans="1:41" x14ac:dyDescent="0.25">
      <c r="A38" s="1"/>
      <c r="B38" s="52" t="s">
        <v>89</v>
      </c>
      <c r="C38" s="60">
        <v>0</v>
      </c>
      <c r="D38" s="60">
        <v>0</v>
      </c>
      <c r="E38" s="60">
        <v>0</v>
      </c>
      <c r="F38" s="59"/>
      <c r="G38" s="61" t="s">
        <v>89</v>
      </c>
      <c r="H38" s="49">
        <v>0</v>
      </c>
      <c r="I38" s="49">
        <v>0</v>
      </c>
      <c r="J38" s="49">
        <v>0</v>
      </c>
      <c r="K38" s="59"/>
      <c r="L38" s="52" t="s">
        <v>89</v>
      </c>
      <c r="M38" s="54">
        <v>0</v>
      </c>
      <c r="N38" s="54">
        <v>0</v>
      </c>
      <c r="O38" s="54">
        <v>0</v>
      </c>
      <c r="T38" s="1"/>
      <c r="U38" s="31"/>
      <c r="V38" s="54" t="s">
        <v>89</v>
      </c>
      <c r="W38" s="54">
        <v>310967.96999999997</v>
      </c>
      <c r="X38" s="54">
        <v>158699.4</v>
      </c>
      <c r="Y38" s="54">
        <v>469667.37</v>
      </c>
      <c r="AA38" s="49" t="s">
        <v>89</v>
      </c>
      <c r="AB38" s="49">
        <v>511446.04</v>
      </c>
      <c r="AC38" s="49">
        <v>248950.96</v>
      </c>
      <c r="AD38" s="49">
        <v>760397</v>
      </c>
      <c r="AF38" s="63">
        <v>45657</v>
      </c>
      <c r="AG38" s="54">
        <v>349870.603278125</v>
      </c>
      <c r="AH38" s="54">
        <v>128622.555186257</v>
      </c>
      <c r="AI38" s="54">
        <v>478493.158464382</v>
      </c>
      <c r="AL38" s="58" t="s">
        <v>89</v>
      </c>
      <c r="AM38" s="21">
        <f t="shared" si="1"/>
        <v>1172284.6132781249</v>
      </c>
      <c r="AN38" s="21">
        <f t="shared" si="1"/>
        <v>536272.91518625699</v>
      </c>
      <c r="AO38" s="21">
        <f t="shared" si="1"/>
        <v>1708557.528464382</v>
      </c>
    </row>
    <row r="39" spans="1:41" x14ac:dyDescent="0.25">
      <c r="A39" s="1"/>
      <c r="B39" s="52" t="s">
        <v>90</v>
      </c>
      <c r="C39" s="60">
        <v>0</v>
      </c>
      <c r="D39" s="60">
        <v>0</v>
      </c>
      <c r="E39" s="60">
        <v>0</v>
      </c>
      <c r="F39" s="59"/>
      <c r="G39" s="61" t="s">
        <v>90</v>
      </c>
      <c r="H39" s="49">
        <v>0</v>
      </c>
      <c r="I39" s="49">
        <v>0</v>
      </c>
      <c r="J39" s="49">
        <v>0</v>
      </c>
      <c r="K39" s="59"/>
      <c r="L39" s="52" t="s">
        <v>90</v>
      </c>
      <c r="M39" s="54">
        <v>0</v>
      </c>
      <c r="N39" s="54">
        <v>0</v>
      </c>
      <c r="O39" s="54">
        <v>0</v>
      </c>
      <c r="T39" s="1"/>
      <c r="U39" s="31"/>
      <c r="V39" s="54" t="s">
        <v>90</v>
      </c>
      <c r="W39" s="54">
        <v>310987.57</v>
      </c>
      <c r="X39" s="54">
        <v>168075.1</v>
      </c>
      <c r="Y39" s="54">
        <v>479062.67</v>
      </c>
      <c r="AA39" s="49" t="s">
        <v>90</v>
      </c>
      <c r="AB39" s="49">
        <v>511478.26</v>
      </c>
      <c r="AC39" s="49">
        <v>263861.40999999997</v>
      </c>
      <c r="AD39" s="49">
        <v>775339.67</v>
      </c>
      <c r="AF39" s="63">
        <v>45688</v>
      </c>
      <c r="AG39" s="54">
        <v>352080.74925548199</v>
      </c>
      <c r="AH39" s="54">
        <v>136014.214208002</v>
      </c>
      <c r="AI39" s="54">
        <v>488094.96346348402</v>
      </c>
      <c r="AL39" s="58" t="s">
        <v>90</v>
      </c>
      <c r="AM39" s="21">
        <f t="shared" si="1"/>
        <v>1174546.5792554822</v>
      </c>
      <c r="AN39" s="21">
        <f t="shared" si="1"/>
        <v>567950.72420800198</v>
      </c>
      <c r="AO39" s="21">
        <f t="shared" si="1"/>
        <v>1742497.3034634842</v>
      </c>
    </row>
    <row r="40" spans="1:41" x14ac:dyDescent="0.25">
      <c r="A40" s="1"/>
      <c r="B40" s="52" t="s">
        <v>91</v>
      </c>
      <c r="C40" s="60">
        <v>0</v>
      </c>
      <c r="D40" s="60">
        <v>0</v>
      </c>
      <c r="E40" s="60">
        <v>0</v>
      </c>
      <c r="F40" s="59"/>
      <c r="G40" s="61" t="s">
        <v>91</v>
      </c>
      <c r="H40" s="49">
        <v>0</v>
      </c>
      <c r="I40" s="49">
        <v>0</v>
      </c>
      <c r="J40" s="49">
        <v>0</v>
      </c>
      <c r="K40" s="59"/>
      <c r="L40" s="52" t="s">
        <v>91</v>
      </c>
      <c r="M40" s="54">
        <v>0</v>
      </c>
      <c r="N40" s="54">
        <v>0</v>
      </c>
      <c r="O40" s="54">
        <v>0</v>
      </c>
      <c r="T40" s="1"/>
      <c r="U40" s="31"/>
      <c r="V40" s="54" t="s">
        <v>91</v>
      </c>
      <c r="W40" s="54">
        <v>311009.02</v>
      </c>
      <c r="X40" s="54">
        <v>182761.34</v>
      </c>
      <c r="Y40" s="54">
        <v>493770.36</v>
      </c>
      <c r="AA40" s="49" t="s">
        <v>91</v>
      </c>
      <c r="AB40" s="49">
        <v>511513.56</v>
      </c>
      <c r="AC40" s="49">
        <v>287124.32</v>
      </c>
      <c r="AD40" s="49">
        <v>798637.88</v>
      </c>
      <c r="AF40" s="63">
        <v>45716</v>
      </c>
      <c r="AG40" s="54">
        <v>354223.43483056698</v>
      </c>
      <c r="AH40" s="54">
        <v>148589.490282446</v>
      </c>
      <c r="AI40" s="54">
        <v>502812.92511301202</v>
      </c>
      <c r="AL40" s="58" t="s">
        <v>91</v>
      </c>
      <c r="AM40" s="21">
        <f t="shared" si="1"/>
        <v>1176746.0148305669</v>
      </c>
      <c r="AN40" s="21">
        <f t="shared" si="1"/>
        <v>618475.15028244606</v>
      </c>
      <c r="AO40" s="21">
        <f t="shared" si="1"/>
        <v>1795221.1651130121</v>
      </c>
    </row>
    <row r="41" spans="1:41" x14ac:dyDescent="0.25">
      <c r="A41" s="1"/>
      <c r="B41" s="52" t="s">
        <v>92</v>
      </c>
      <c r="C41" s="60">
        <v>0</v>
      </c>
      <c r="D41" s="60">
        <v>0</v>
      </c>
      <c r="E41" s="60">
        <v>0</v>
      </c>
      <c r="F41" s="59"/>
      <c r="G41" s="61" t="s">
        <v>92</v>
      </c>
      <c r="H41" s="49">
        <v>0</v>
      </c>
      <c r="I41" s="49">
        <v>0</v>
      </c>
      <c r="J41" s="49">
        <v>0</v>
      </c>
      <c r="K41" s="59"/>
      <c r="L41" s="52" t="s">
        <v>92</v>
      </c>
      <c r="M41" s="54">
        <v>0</v>
      </c>
      <c r="N41" s="54">
        <v>0</v>
      </c>
      <c r="O41" s="54">
        <v>0</v>
      </c>
      <c r="T41" s="1"/>
      <c r="U41" s="31"/>
      <c r="V41" s="54" t="s">
        <v>92</v>
      </c>
      <c r="W41" s="54">
        <v>311027.37</v>
      </c>
      <c r="X41" s="54">
        <v>153127.48000000001</v>
      </c>
      <c r="Y41" s="54">
        <v>464154.85</v>
      </c>
      <c r="AA41" s="49" t="s">
        <v>92</v>
      </c>
      <c r="AB41" s="49">
        <v>511543.74</v>
      </c>
      <c r="AC41" s="49">
        <v>240789.77</v>
      </c>
      <c r="AD41" s="49">
        <v>752333.51</v>
      </c>
      <c r="AF41" s="63">
        <v>45747</v>
      </c>
      <c r="AG41" s="54">
        <v>356337.779795649</v>
      </c>
      <c r="AH41" s="54">
        <v>124506.498117789</v>
      </c>
      <c r="AI41" s="54">
        <v>480844.27791343897</v>
      </c>
      <c r="AL41" s="58" t="s">
        <v>92</v>
      </c>
      <c r="AM41" s="21">
        <f t="shared" si="1"/>
        <v>1178908.8897956489</v>
      </c>
      <c r="AN41" s="21">
        <f t="shared" si="1"/>
        <v>518423.74811778899</v>
      </c>
      <c r="AO41" s="21">
        <f t="shared" si="1"/>
        <v>1697332.637913439</v>
      </c>
    </row>
    <row r="42" spans="1:41" x14ac:dyDescent="0.25">
      <c r="A42" s="1"/>
      <c r="B42" s="52" t="s">
        <v>93</v>
      </c>
      <c r="C42" s="60">
        <v>0</v>
      </c>
      <c r="D42" s="60">
        <v>0</v>
      </c>
      <c r="E42" s="60">
        <v>0</v>
      </c>
      <c r="F42" s="59"/>
      <c r="G42" s="61" t="s">
        <v>93</v>
      </c>
      <c r="H42" s="49">
        <v>0</v>
      </c>
      <c r="I42" s="49">
        <v>0</v>
      </c>
      <c r="J42" s="49">
        <v>0</v>
      </c>
      <c r="K42" s="59"/>
      <c r="L42" s="52" t="s">
        <v>93</v>
      </c>
      <c r="M42" s="54">
        <v>0</v>
      </c>
      <c r="N42" s="54">
        <v>403117.72</v>
      </c>
      <c r="O42" s="54">
        <v>403117.72</v>
      </c>
      <c r="T42" s="1"/>
      <c r="U42" s="31"/>
      <c r="V42" s="54" t="s">
        <v>93</v>
      </c>
      <c r="W42" s="54">
        <v>311046.34999999998</v>
      </c>
      <c r="X42" s="54">
        <v>156686.18</v>
      </c>
      <c r="Y42" s="54">
        <v>467732.53</v>
      </c>
      <c r="AA42" s="49" t="s">
        <v>93</v>
      </c>
      <c r="AB42" s="49">
        <v>511574.94</v>
      </c>
      <c r="AC42" s="49">
        <v>246613.4</v>
      </c>
      <c r="AD42" s="49">
        <v>758188.34</v>
      </c>
      <c r="AF42" s="63">
        <v>45777</v>
      </c>
      <c r="AG42" s="54">
        <v>358499.82656941999</v>
      </c>
      <c r="AH42" s="54">
        <v>128679.158024989</v>
      </c>
      <c r="AI42" s="54">
        <v>487178.98459440802</v>
      </c>
      <c r="AL42" s="58" t="s">
        <v>93</v>
      </c>
      <c r="AM42" s="21">
        <f t="shared" si="1"/>
        <v>1181121.1165694201</v>
      </c>
      <c r="AN42" s="21">
        <f t="shared" si="1"/>
        <v>935096.45802498888</v>
      </c>
      <c r="AO42" s="21">
        <f t="shared" si="1"/>
        <v>2116217.5745944078</v>
      </c>
    </row>
    <row r="43" spans="1:41" x14ac:dyDescent="0.25">
      <c r="A43" s="1"/>
      <c r="B43" s="52" t="s">
        <v>94</v>
      </c>
      <c r="C43" s="60">
        <v>11265723.119999999</v>
      </c>
      <c r="D43" s="60">
        <v>950716.88</v>
      </c>
      <c r="E43" s="60">
        <v>12216440</v>
      </c>
      <c r="F43" s="59"/>
      <c r="G43" s="61" t="s">
        <v>94</v>
      </c>
      <c r="H43" s="49">
        <v>15041397.245390801</v>
      </c>
      <c r="I43" s="49">
        <v>2107338.9572141501</v>
      </c>
      <c r="J43" s="49">
        <v>17148736.202605002</v>
      </c>
      <c r="K43" s="59"/>
      <c r="L43" s="52" t="s">
        <v>94</v>
      </c>
      <c r="M43" s="54">
        <v>0</v>
      </c>
      <c r="N43" s="54">
        <v>0</v>
      </c>
      <c r="O43" s="54">
        <v>0</v>
      </c>
      <c r="T43" s="1"/>
      <c r="U43" s="31"/>
      <c r="V43" s="54" t="s">
        <v>94</v>
      </c>
      <c r="W43" s="54">
        <v>311065.94</v>
      </c>
      <c r="X43" s="54">
        <v>160111.85999999999</v>
      </c>
      <c r="Y43" s="54">
        <v>471177.8</v>
      </c>
      <c r="AA43" s="49" t="s">
        <v>94</v>
      </c>
      <c r="AB43" s="49">
        <v>511607.17</v>
      </c>
      <c r="AC43" s="49">
        <v>252197.78</v>
      </c>
      <c r="AD43" s="49">
        <v>763804.95</v>
      </c>
      <c r="AF43" s="63">
        <v>45808</v>
      </c>
      <c r="AG43" s="54">
        <v>360715.71015075402</v>
      </c>
      <c r="AH43" s="54">
        <v>130842.11279002301</v>
      </c>
      <c r="AI43" s="54">
        <v>491557.822940777</v>
      </c>
      <c r="AL43" s="58" t="s">
        <v>94</v>
      </c>
      <c r="AM43" s="21">
        <f t="shared" ref="AM43:AO62" si="2">SUMIF($A$2:$AJ$2,AM$2,$A43:$AJ43)</f>
        <v>27490509.185541555</v>
      </c>
      <c r="AN43" s="21">
        <f t="shared" si="2"/>
        <v>3601207.5900041726</v>
      </c>
      <c r="AO43" s="21">
        <f t="shared" si="2"/>
        <v>31091716.77554578</v>
      </c>
    </row>
    <row r="44" spans="1:41" x14ac:dyDescent="0.25">
      <c r="A44" s="1"/>
      <c r="B44" s="52" t="s">
        <v>95</v>
      </c>
      <c r="C44" s="60">
        <v>0</v>
      </c>
      <c r="D44" s="60">
        <v>0</v>
      </c>
      <c r="E44" s="60">
        <v>0</v>
      </c>
      <c r="F44" s="59"/>
      <c r="G44" s="61" t="s">
        <v>95</v>
      </c>
      <c r="H44" s="49">
        <v>0</v>
      </c>
      <c r="I44" s="49">
        <v>0</v>
      </c>
      <c r="J44" s="49">
        <v>0</v>
      </c>
      <c r="K44" s="59"/>
      <c r="L44" s="52" t="s">
        <v>95</v>
      </c>
      <c r="M44" s="54">
        <v>0</v>
      </c>
      <c r="N44" s="54">
        <v>0</v>
      </c>
      <c r="O44" s="54">
        <v>0</v>
      </c>
      <c r="T44" s="1"/>
      <c r="U44" s="31"/>
      <c r="V44" s="54" t="s">
        <v>95</v>
      </c>
      <c r="W44" s="54">
        <v>311086.78000000003</v>
      </c>
      <c r="X44" s="54">
        <v>168688.67</v>
      </c>
      <c r="Y44" s="54">
        <v>479775.45</v>
      </c>
      <c r="AA44" s="49" t="s">
        <v>95</v>
      </c>
      <c r="AB44" s="49">
        <v>511641.45</v>
      </c>
      <c r="AC44" s="49">
        <v>265981.92</v>
      </c>
      <c r="AD44" s="49">
        <v>777623.37</v>
      </c>
      <c r="AF44" s="63">
        <v>45838</v>
      </c>
      <c r="AG44" s="54">
        <v>362902.40005824203</v>
      </c>
      <c r="AH44" s="54">
        <v>139153.08820443001</v>
      </c>
      <c r="AI44" s="54">
        <v>502055.48826267198</v>
      </c>
      <c r="AL44" s="58" t="s">
        <v>95</v>
      </c>
      <c r="AM44" s="21">
        <f t="shared" si="2"/>
        <v>1185630.630058242</v>
      </c>
      <c r="AN44" s="21">
        <f t="shared" si="2"/>
        <v>573823.67820443003</v>
      </c>
      <c r="AO44" s="21">
        <f t="shared" si="2"/>
        <v>1759454.308262672</v>
      </c>
    </row>
    <row r="45" spans="1:41" x14ac:dyDescent="0.25">
      <c r="A45" s="1"/>
      <c r="B45" s="52" t="s">
        <v>96</v>
      </c>
      <c r="C45" s="60">
        <v>0</v>
      </c>
      <c r="D45" s="60">
        <v>0</v>
      </c>
      <c r="E45" s="60">
        <v>0</v>
      </c>
      <c r="F45" s="59"/>
      <c r="G45" s="61" t="s">
        <v>96</v>
      </c>
      <c r="H45" s="49">
        <v>0</v>
      </c>
      <c r="I45" s="49">
        <v>0</v>
      </c>
      <c r="J45" s="49">
        <v>0</v>
      </c>
      <c r="K45" s="59"/>
      <c r="L45" s="52" t="s">
        <v>96</v>
      </c>
      <c r="M45" s="54">
        <v>0</v>
      </c>
      <c r="N45" s="54">
        <v>0</v>
      </c>
      <c r="O45" s="54">
        <v>0</v>
      </c>
      <c r="T45" s="1"/>
      <c r="U45" s="31"/>
      <c r="V45" s="54" t="s">
        <v>96</v>
      </c>
      <c r="W45" s="54">
        <v>311105.76</v>
      </c>
      <c r="X45" s="54">
        <v>150911.79999999999</v>
      </c>
      <c r="Y45" s="54">
        <v>462017.56</v>
      </c>
      <c r="AA45" s="49" t="s">
        <v>96</v>
      </c>
      <c r="AB45" s="49">
        <v>511672.66</v>
      </c>
      <c r="AC45" s="49">
        <v>238154.97</v>
      </c>
      <c r="AD45" s="49">
        <v>749827.63</v>
      </c>
      <c r="AF45" s="63">
        <v>45869</v>
      </c>
      <c r="AG45" s="54">
        <v>365226.19908834097</v>
      </c>
      <c r="AH45" s="54">
        <v>124946.799082841</v>
      </c>
      <c r="AI45" s="54">
        <v>490172.99817118299</v>
      </c>
      <c r="AL45" s="58" t="s">
        <v>96</v>
      </c>
      <c r="AM45" s="21">
        <f t="shared" si="2"/>
        <v>1188004.619088341</v>
      </c>
      <c r="AN45" s="21">
        <f t="shared" si="2"/>
        <v>514013.56908284104</v>
      </c>
      <c r="AO45" s="21">
        <f t="shared" si="2"/>
        <v>1702018.188171183</v>
      </c>
    </row>
    <row r="46" spans="1:41" x14ac:dyDescent="0.25">
      <c r="A46" s="1"/>
      <c r="B46" s="52" t="s">
        <v>97</v>
      </c>
      <c r="C46" s="60">
        <v>0</v>
      </c>
      <c r="D46" s="60">
        <v>0</v>
      </c>
      <c r="E46" s="60">
        <v>0</v>
      </c>
      <c r="F46" s="59"/>
      <c r="G46" s="61" t="s">
        <v>97</v>
      </c>
      <c r="H46" s="49">
        <v>0</v>
      </c>
      <c r="I46" s="49">
        <v>0</v>
      </c>
      <c r="J46" s="49">
        <v>0</v>
      </c>
      <c r="K46" s="59"/>
      <c r="L46" s="52" t="s">
        <v>97</v>
      </c>
      <c r="M46" s="54">
        <v>0</v>
      </c>
      <c r="N46" s="54">
        <v>0</v>
      </c>
      <c r="O46" s="54">
        <v>0</v>
      </c>
      <c r="T46" s="1"/>
      <c r="U46" s="31"/>
      <c r="V46" s="54" t="s">
        <v>97</v>
      </c>
      <c r="W46" s="54">
        <v>311125.98</v>
      </c>
      <c r="X46" s="54">
        <v>159288.1</v>
      </c>
      <c r="Y46" s="54">
        <v>470414.08000000002</v>
      </c>
      <c r="AA46" s="49" t="s">
        <v>97</v>
      </c>
      <c r="AB46" s="49">
        <v>511705.92</v>
      </c>
      <c r="AC46" s="49">
        <v>251601.7</v>
      </c>
      <c r="AD46" s="49">
        <v>763307.62</v>
      </c>
      <c r="AF46" s="63">
        <v>45900</v>
      </c>
      <c r="AG46" s="54">
        <v>367480.396524226</v>
      </c>
      <c r="AH46" s="54">
        <v>132965.33440944599</v>
      </c>
      <c r="AI46" s="54">
        <v>500445.73093367298</v>
      </c>
      <c r="AL46" s="58" t="s">
        <v>97</v>
      </c>
      <c r="AM46" s="21">
        <f t="shared" si="2"/>
        <v>1190312.296524226</v>
      </c>
      <c r="AN46" s="21">
        <f t="shared" si="2"/>
        <v>543855.13440944604</v>
      </c>
      <c r="AO46" s="21">
        <f t="shared" si="2"/>
        <v>1734167.4309336729</v>
      </c>
    </row>
    <row r="47" spans="1:41" x14ac:dyDescent="0.25">
      <c r="A47" s="1"/>
      <c r="B47" s="52" t="s">
        <v>98</v>
      </c>
      <c r="C47" s="60">
        <v>0</v>
      </c>
      <c r="D47" s="60">
        <v>0</v>
      </c>
      <c r="E47" s="60">
        <v>0</v>
      </c>
      <c r="F47" s="59"/>
      <c r="G47" s="61" t="s">
        <v>98</v>
      </c>
      <c r="H47" s="49">
        <v>0</v>
      </c>
      <c r="I47" s="49">
        <v>0</v>
      </c>
      <c r="J47" s="49">
        <v>0</v>
      </c>
      <c r="K47" s="59"/>
      <c r="L47" s="52" t="s">
        <v>98</v>
      </c>
      <c r="M47" s="54">
        <v>0</v>
      </c>
      <c r="N47" s="54">
        <v>0</v>
      </c>
      <c r="O47" s="54">
        <v>0</v>
      </c>
      <c r="T47" s="1"/>
      <c r="U47" s="31"/>
      <c r="V47" s="54" t="s">
        <v>98</v>
      </c>
      <c r="W47" s="54">
        <v>311146.2</v>
      </c>
      <c r="X47" s="54">
        <v>157229.64000000001</v>
      </c>
      <c r="Y47" s="54">
        <v>468375.84</v>
      </c>
      <c r="AA47" s="49" t="s">
        <v>98</v>
      </c>
      <c r="AB47" s="49">
        <v>511739.18</v>
      </c>
      <c r="AC47" s="49">
        <v>248586.52</v>
      </c>
      <c r="AD47" s="49">
        <v>760325.7</v>
      </c>
      <c r="AF47" s="63">
        <v>45930</v>
      </c>
      <c r="AG47" s="54">
        <v>369792.37700552499</v>
      </c>
      <c r="AH47" s="54">
        <v>131126.148558888</v>
      </c>
      <c r="AI47" s="54">
        <v>500918.52556441299</v>
      </c>
      <c r="AL47" s="58" t="s">
        <v>98</v>
      </c>
      <c r="AM47" s="21">
        <f t="shared" si="2"/>
        <v>1192677.7570055251</v>
      </c>
      <c r="AN47" s="21">
        <f t="shared" si="2"/>
        <v>536942.30855888803</v>
      </c>
      <c r="AO47" s="21">
        <f t="shared" si="2"/>
        <v>1729620.0655644131</v>
      </c>
    </row>
    <row r="48" spans="1:41" x14ac:dyDescent="0.25">
      <c r="A48" s="1"/>
      <c r="B48" s="52" t="s">
        <v>99</v>
      </c>
      <c r="C48" s="60">
        <v>0</v>
      </c>
      <c r="D48" s="60">
        <v>0</v>
      </c>
      <c r="E48" s="60">
        <v>0</v>
      </c>
      <c r="F48" s="59"/>
      <c r="G48" s="61" t="s">
        <v>99</v>
      </c>
      <c r="H48" s="49">
        <v>0</v>
      </c>
      <c r="I48" s="49">
        <v>0</v>
      </c>
      <c r="J48" s="49">
        <v>0</v>
      </c>
      <c r="K48" s="59"/>
      <c r="L48" s="52" t="s">
        <v>99</v>
      </c>
      <c r="M48" s="54">
        <v>0</v>
      </c>
      <c r="N48" s="54">
        <v>306890.7</v>
      </c>
      <c r="O48" s="54">
        <v>306890.7</v>
      </c>
      <c r="T48" s="1"/>
      <c r="U48" s="31"/>
      <c r="V48" s="54" t="s">
        <v>99</v>
      </c>
      <c r="W48" s="54">
        <v>311165.81</v>
      </c>
      <c r="X48" s="54">
        <v>150153.06</v>
      </c>
      <c r="Y48" s="54">
        <v>461318.87</v>
      </c>
      <c r="AA48" s="49" t="s">
        <v>99</v>
      </c>
      <c r="AB48" s="49">
        <v>511771.42</v>
      </c>
      <c r="AC48" s="49">
        <v>237611.37</v>
      </c>
      <c r="AD48" s="49">
        <v>749382.79</v>
      </c>
      <c r="AF48" s="63">
        <v>45961</v>
      </c>
      <c r="AG48" s="54">
        <v>372159.88638227299</v>
      </c>
      <c r="AH48" s="54">
        <v>126325.36831342999</v>
      </c>
      <c r="AI48" s="54">
        <v>498485.25469570298</v>
      </c>
      <c r="AL48" s="58" t="s">
        <v>99</v>
      </c>
      <c r="AM48" s="21">
        <f t="shared" si="2"/>
        <v>1195097.1163822729</v>
      </c>
      <c r="AN48" s="21">
        <f t="shared" si="2"/>
        <v>820980.49831343</v>
      </c>
      <c r="AO48" s="21">
        <f t="shared" si="2"/>
        <v>2016077.6146957031</v>
      </c>
    </row>
    <row r="49" spans="1:41" x14ac:dyDescent="0.25">
      <c r="A49" s="1"/>
      <c r="B49" s="52" t="s">
        <v>100</v>
      </c>
      <c r="C49" s="60">
        <v>11322135.189999999</v>
      </c>
      <c r="D49" s="60">
        <v>897234.24</v>
      </c>
      <c r="E49" s="60">
        <v>12219369.43</v>
      </c>
      <c r="F49" s="59"/>
      <c r="G49" s="61" t="s">
        <v>100</v>
      </c>
      <c r="H49" s="49">
        <v>15644352.2193317</v>
      </c>
      <c r="I49" s="49">
        <v>2120335.5289164199</v>
      </c>
      <c r="J49" s="49">
        <v>17764687.7482481</v>
      </c>
      <c r="K49" s="59"/>
      <c r="L49" s="52" t="s">
        <v>100</v>
      </c>
      <c r="M49" s="54">
        <v>0</v>
      </c>
      <c r="N49" s="54">
        <v>0</v>
      </c>
      <c r="O49" s="54">
        <v>0</v>
      </c>
      <c r="T49" s="1"/>
      <c r="U49" s="31"/>
      <c r="V49" s="54" t="s">
        <v>100</v>
      </c>
      <c r="W49" s="54">
        <v>311187.28000000003</v>
      </c>
      <c r="X49" s="54">
        <v>163037.24</v>
      </c>
      <c r="Y49" s="54">
        <v>474224.52</v>
      </c>
      <c r="AA49" s="49" t="s">
        <v>100</v>
      </c>
      <c r="AB49" s="49">
        <v>511806.73</v>
      </c>
      <c r="AC49" s="49">
        <v>258237.2</v>
      </c>
      <c r="AD49" s="49">
        <v>770043.93</v>
      </c>
      <c r="AF49" s="63">
        <v>45991</v>
      </c>
      <c r="AG49" s="54">
        <v>374411.695552263</v>
      </c>
      <c r="AH49" s="54">
        <v>137206.47383718699</v>
      </c>
      <c r="AI49" s="54">
        <v>511618.16938945098</v>
      </c>
      <c r="AL49" s="58" t="s">
        <v>100</v>
      </c>
      <c r="AM49" s="21">
        <f t="shared" si="2"/>
        <v>28163893.114883967</v>
      </c>
      <c r="AN49" s="21">
        <f t="shared" si="2"/>
        <v>3576050.6827536072</v>
      </c>
      <c r="AO49" s="21">
        <f t="shared" si="2"/>
        <v>31739943.797637552</v>
      </c>
    </row>
    <row r="50" spans="1:41" x14ac:dyDescent="0.25">
      <c r="A50" s="1"/>
      <c r="B50" s="52" t="s">
        <v>101</v>
      </c>
      <c r="C50" s="60">
        <v>0</v>
      </c>
      <c r="D50" s="60">
        <v>0</v>
      </c>
      <c r="E50" s="60">
        <v>0</v>
      </c>
      <c r="F50" s="59"/>
      <c r="G50" s="61" t="s">
        <v>101</v>
      </c>
      <c r="H50" s="49">
        <v>0</v>
      </c>
      <c r="I50" s="49">
        <v>0</v>
      </c>
      <c r="J50" s="49">
        <v>0</v>
      </c>
      <c r="K50" s="59"/>
      <c r="L50" s="52" t="s">
        <v>101</v>
      </c>
      <c r="M50" s="54">
        <v>0</v>
      </c>
      <c r="N50" s="54">
        <v>0</v>
      </c>
      <c r="O50" s="54">
        <v>0</v>
      </c>
      <c r="T50" s="1"/>
      <c r="U50" s="31"/>
      <c r="V50" s="54" t="s">
        <v>101</v>
      </c>
      <c r="W50" s="54">
        <v>311205.64</v>
      </c>
      <c r="X50" s="54">
        <v>136398.94</v>
      </c>
      <c r="Y50" s="54">
        <v>447604.58</v>
      </c>
      <c r="AA50" s="49" t="s">
        <v>101</v>
      </c>
      <c r="AB50" s="49">
        <v>511836.92</v>
      </c>
      <c r="AC50" s="49">
        <v>216287.44</v>
      </c>
      <c r="AD50" s="49">
        <v>728124.36</v>
      </c>
      <c r="AF50" s="63">
        <v>46022</v>
      </c>
      <c r="AG50" s="54">
        <v>376765.37256513903</v>
      </c>
      <c r="AH50" s="54">
        <v>115500.207356377</v>
      </c>
      <c r="AI50" s="54">
        <v>492265.57992151799</v>
      </c>
      <c r="AL50" s="58" t="s">
        <v>101</v>
      </c>
      <c r="AM50" s="21">
        <f t="shared" si="2"/>
        <v>1199807.9325651391</v>
      </c>
      <c r="AN50" s="21">
        <f t="shared" si="2"/>
        <v>468186.58735637699</v>
      </c>
      <c r="AO50" s="21">
        <f t="shared" si="2"/>
        <v>1667994.5199215179</v>
      </c>
    </row>
    <row r="51" spans="1:41" x14ac:dyDescent="0.25">
      <c r="A51" s="1"/>
      <c r="B51" s="52" t="s">
        <v>102</v>
      </c>
      <c r="C51" s="60">
        <v>0</v>
      </c>
      <c r="D51" s="60">
        <v>0</v>
      </c>
      <c r="E51" s="60">
        <v>0</v>
      </c>
      <c r="F51" s="59"/>
      <c r="G51" s="61" t="s">
        <v>102</v>
      </c>
      <c r="H51" s="49">
        <v>0</v>
      </c>
      <c r="I51" s="49">
        <v>0</v>
      </c>
      <c r="J51" s="49">
        <v>0</v>
      </c>
      <c r="K51" s="59"/>
      <c r="L51" s="52" t="s">
        <v>102</v>
      </c>
      <c r="M51" s="54">
        <v>0</v>
      </c>
      <c r="N51" s="54">
        <v>0</v>
      </c>
      <c r="O51" s="54">
        <v>0</v>
      </c>
      <c r="T51" s="1"/>
      <c r="U51" s="31"/>
      <c r="V51" s="54" t="s">
        <v>102</v>
      </c>
      <c r="W51" s="54">
        <v>311225.87</v>
      </c>
      <c r="X51" s="54">
        <v>148992.54</v>
      </c>
      <c r="Y51" s="54">
        <v>460218.41</v>
      </c>
      <c r="AA51" s="49" t="s">
        <v>102</v>
      </c>
      <c r="AB51" s="49">
        <v>511870.19</v>
      </c>
      <c r="AC51" s="49">
        <v>236520.88</v>
      </c>
      <c r="AD51" s="49">
        <v>748391.07</v>
      </c>
      <c r="AF51" s="63">
        <v>46053</v>
      </c>
      <c r="AG51" s="54">
        <v>379100.68167117902</v>
      </c>
      <c r="AH51" s="54">
        <v>126293.734833226</v>
      </c>
      <c r="AI51" s="54">
        <v>505394.41650440497</v>
      </c>
      <c r="AL51" s="58" t="s">
        <v>102</v>
      </c>
      <c r="AM51" s="21">
        <f t="shared" si="2"/>
        <v>1202196.741671179</v>
      </c>
      <c r="AN51" s="21">
        <f t="shared" si="2"/>
        <v>511807.15483322606</v>
      </c>
      <c r="AO51" s="21">
        <f t="shared" si="2"/>
        <v>1714003.896504405</v>
      </c>
    </row>
    <row r="52" spans="1:41" x14ac:dyDescent="0.25">
      <c r="A52" s="1"/>
      <c r="B52" s="52" t="s">
        <v>103</v>
      </c>
      <c r="C52" s="60">
        <v>0</v>
      </c>
      <c r="D52" s="60">
        <v>0</v>
      </c>
      <c r="E52" s="60">
        <v>0</v>
      </c>
      <c r="F52" s="59"/>
      <c r="G52" s="61" t="s">
        <v>103</v>
      </c>
      <c r="H52" s="49">
        <v>0</v>
      </c>
      <c r="I52" s="49">
        <v>0</v>
      </c>
      <c r="J52" s="49">
        <v>0</v>
      </c>
      <c r="K52" s="59"/>
      <c r="L52" s="52" t="s">
        <v>103</v>
      </c>
      <c r="M52" s="54">
        <v>0</v>
      </c>
      <c r="N52" s="54">
        <v>0</v>
      </c>
      <c r="O52" s="54">
        <v>0</v>
      </c>
      <c r="T52" s="1"/>
      <c r="U52" s="31"/>
      <c r="V52" s="54" t="s">
        <v>103</v>
      </c>
      <c r="W52" s="54">
        <v>311247.96000000002</v>
      </c>
      <c r="X52" s="54">
        <v>161209.32999999999</v>
      </c>
      <c r="Y52" s="54">
        <v>472457.29</v>
      </c>
      <c r="AA52" s="49" t="s">
        <v>103</v>
      </c>
      <c r="AB52" s="49">
        <v>511906.54</v>
      </c>
      <c r="AC52" s="49">
        <v>256169.8</v>
      </c>
      <c r="AD52" s="49">
        <v>768076.34</v>
      </c>
      <c r="AF52" s="63">
        <v>46081</v>
      </c>
      <c r="AG52" s="54">
        <v>381315.63375347602</v>
      </c>
      <c r="AH52" s="54">
        <v>136795.92739840999</v>
      </c>
      <c r="AI52" s="54">
        <v>518111.56115188502</v>
      </c>
      <c r="AL52" s="58" t="s">
        <v>103</v>
      </c>
      <c r="AM52" s="21">
        <f t="shared" si="2"/>
        <v>1204470.133753476</v>
      </c>
      <c r="AN52" s="21">
        <f t="shared" si="2"/>
        <v>554175.05739841005</v>
      </c>
      <c r="AO52" s="21">
        <f t="shared" si="2"/>
        <v>1758645.1911518849</v>
      </c>
    </row>
    <row r="53" spans="1:41" x14ac:dyDescent="0.25">
      <c r="A53" s="1"/>
      <c r="B53" s="52" t="s">
        <v>104</v>
      </c>
      <c r="C53" s="60">
        <v>0</v>
      </c>
      <c r="D53" s="60">
        <v>0</v>
      </c>
      <c r="E53" s="60">
        <v>0</v>
      </c>
      <c r="F53" s="59"/>
      <c r="G53" s="61" t="s">
        <v>104</v>
      </c>
      <c r="H53" s="49">
        <v>0</v>
      </c>
      <c r="I53" s="49">
        <v>0</v>
      </c>
      <c r="J53" s="49">
        <v>0</v>
      </c>
      <c r="K53" s="59"/>
      <c r="L53" s="52" t="s">
        <v>104</v>
      </c>
      <c r="M53" s="54">
        <v>0</v>
      </c>
      <c r="N53" s="54">
        <v>0</v>
      </c>
      <c r="O53" s="54">
        <v>0</v>
      </c>
      <c r="T53" s="1"/>
      <c r="U53" s="31"/>
      <c r="V53" s="54" t="s">
        <v>104</v>
      </c>
      <c r="W53" s="54">
        <v>311264.77</v>
      </c>
      <c r="X53" s="54">
        <v>121449.29</v>
      </c>
      <c r="Y53" s="54">
        <v>432714.06</v>
      </c>
      <c r="AA53" s="49" t="s">
        <v>104</v>
      </c>
      <c r="AB53" s="49">
        <v>511934.18</v>
      </c>
      <c r="AC53" s="49">
        <v>193212.15</v>
      </c>
      <c r="AD53" s="49">
        <v>705146.33</v>
      </c>
      <c r="AF53" s="63">
        <v>46112</v>
      </c>
      <c r="AG53" s="54">
        <v>383728.81161929102</v>
      </c>
      <c r="AH53" s="54">
        <v>103953.541248409</v>
      </c>
      <c r="AI53" s="54">
        <v>487682.35286769998</v>
      </c>
      <c r="AL53" s="58" t="s">
        <v>104</v>
      </c>
      <c r="AM53" s="21">
        <f t="shared" si="2"/>
        <v>1206927.761619291</v>
      </c>
      <c r="AN53" s="21">
        <f t="shared" si="2"/>
        <v>418614.98124840902</v>
      </c>
      <c r="AO53" s="21">
        <f t="shared" si="2"/>
        <v>1625542.7428676998</v>
      </c>
    </row>
    <row r="54" spans="1:41" x14ac:dyDescent="0.25">
      <c r="A54" s="1"/>
      <c r="B54" s="52" t="s">
        <v>105</v>
      </c>
      <c r="C54" s="60">
        <v>0</v>
      </c>
      <c r="D54" s="60">
        <v>0</v>
      </c>
      <c r="E54" s="60">
        <v>0</v>
      </c>
      <c r="F54" s="59"/>
      <c r="G54" s="61" t="s">
        <v>105</v>
      </c>
      <c r="H54" s="49">
        <v>0</v>
      </c>
      <c r="I54" s="49">
        <v>0</v>
      </c>
      <c r="J54" s="49">
        <v>0</v>
      </c>
      <c r="K54" s="59"/>
      <c r="L54" s="52" t="s">
        <v>105</v>
      </c>
      <c r="M54" s="54">
        <v>839041.03</v>
      </c>
      <c r="N54" s="54">
        <v>221985.03</v>
      </c>
      <c r="O54" s="54">
        <v>1061026.06</v>
      </c>
      <c r="T54" s="1"/>
      <c r="U54" s="31"/>
      <c r="V54" s="54" t="s">
        <v>105</v>
      </c>
      <c r="W54" s="54">
        <v>311284.38</v>
      </c>
      <c r="X54" s="54">
        <v>138193.46</v>
      </c>
      <c r="Y54" s="54">
        <v>449477.84</v>
      </c>
      <c r="AA54" s="49" t="s">
        <v>105</v>
      </c>
      <c r="AB54" s="49">
        <v>511966.43</v>
      </c>
      <c r="AC54" s="49">
        <v>220094.37</v>
      </c>
      <c r="AD54" s="49">
        <v>732060.8</v>
      </c>
      <c r="AF54" s="63">
        <v>46142</v>
      </c>
      <c r="AG54" s="54">
        <v>386065.32505629299</v>
      </c>
      <c r="AH54" s="54">
        <v>118898.814762302</v>
      </c>
      <c r="AI54" s="54">
        <v>504964.13981859502</v>
      </c>
      <c r="AL54" s="58" t="s">
        <v>105</v>
      </c>
      <c r="AM54" s="21">
        <f t="shared" si="2"/>
        <v>2048357.1650562931</v>
      </c>
      <c r="AN54" s="21">
        <f t="shared" si="2"/>
        <v>699171.67476230196</v>
      </c>
      <c r="AO54" s="21">
        <f t="shared" si="2"/>
        <v>2747528.839818595</v>
      </c>
    </row>
    <row r="55" spans="1:41" x14ac:dyDescent="0.25">
      <c r="A55" s="1"/>
      <c r="B55" s="52" t="s">
        <v>106</v>
      </c>
      <c r="C55" s="60">
        <v>11378604.99</v>
      </c>
      <c r="D55" s="60">
        <v>813090.18</v>
      </c>
      <c r="E55" s="60">
        <v>12191695.17</v>
      </c>
      <c r="F55" s="59"/>
      <c r="G55" s="61" t="s">
        <v>106</v>
      </c>
      <c r="H55" s="49">
        <v>16271892.9439325</v>
      </c>
      <c r="I55" s="49">
        <v>2033839.0572884399</v>
      </c>
      <c r="J55" s="49">
        <v>18305732.001221001</v>
      </c>
      <c r="K55" s="59"/>
      <c r="L55" s="52" t="s">
        <v>106</v>
      </c>
      <c r="M55" s="54">
        <v>0</v>
      </c>
      <c r="N55" s="54">
        <v>0</v>
      </c>
      <c r="O55" s="54">
        <v>0</v>
      </c>
      <c r="T55" s="1"/>
      <c r="U55" s="31"/>
      <c r="V55" s="54" t="s">
        <v>106</v>
      </c>
      <c r="W55" s="54">
        <v>311303.99</v>
      </c>
      <c r="X55" s="54">
        <v>136199.23000000001</v>
      </c>
      <c r="Y55" s="54">
        <v>447503.22</v>
      </c>
      <c r="AA55" s="49" t="s">
        <v>106</v>
      </c>
      <c r="AB55" s="49">
        <v>511998.69</v>
      </c>
      <c r="AC55" s="49">
        <v>217173.46</v>
      </c>
      <c r="AD55" s="49">
        <v>729172.15</v>
      </c>
      <c r="AF55" s="63">
        <v>46173</v>
      </c>
      <c r="AG55" s="54">
        <v>388416.11954048101</v>
      </c>
      <c r="AH55" s="54">
        <v>117364.48481818099</v>
      </c>
      <c r="AI55" s="54">
        <v>505780.60435866198</v>
      </c>
      <c r="AL55" s="58" t="s">
        <v>106</v>
      </c>
      <c r="AM55" s="21">
        <f t="shared" si="2"/>
        <v>28862216.733472981</v>
      </c>
      <c r="AN55" s="21">
        <f t="shared" si="2"/>
        <v>3317666.4121066211</v>
      </c>
      <c r="AO55" s="21">
        <f t="shared" si="2"/>
        <v>32179883.145579662</v>
      </c>
    </row>
    <row r="56" spans="1:41" x14ac:dyDescent="0.25">
      <c r="A56" s="1"/>
      <c r="B56" s="52" t="s">
        <v>107</v>
      </c>
      <c r="C56" s="60">
        <v>0</v>
      </c>
      <c r="D56" s="60">
        <v>0</v>
      </c>
      <c r="E56" s="60">
        <v>0</v>
      </c>
      <c r="F56" s="59"/>
      <c r="G56" s="61" t="s">
        <v>107</v>
      </c>
      <c r="H56" s="49">
        <v>0</v>
      </c>
      <c r="I56" s="49">
        <v>0</v>
      </c>
      <c r="J56" s="49">
        <v>0</v>
      </c>
      <c r="K56" s="59"/>
      <c r="L56" s="52" t="s">
        <v>107</v>
      </c>
      <c r="M56" s="54">
        <v>0</v>
      </c>
      <c r="N56" s="54">
        <v>0</v>
      </c>
      <c r="O56" s="54">
        <v>0</v>
      </c>
      <c r="T56" s="1"/>
      <c r="U56" s="31"/>
      <c r="V56" s="54" t="s">
        <v>107</v>
      </c>
      <c r="W56" s="54">
        <v>311324.23</v>
      </c>
      <c r="X56" s="54">
        <v>138689.65</v>
      </c>
      <c r="Y56" s="54">
        <v>450013.88</v>
      </c>
      <c r="AA56" s="49" t="s">
        <v>107</v>
      </c>
      <c r="AB56" s="49">
        <v>512031.97</v>
      </c>
      <c r="AC56" s="49">
        <v>221429.25</v>
      </c>
      <c r="AD56" s="49">
        <v>733461.22</v>
      </c>
      <c r="AF56" s="63">
        <v>46203</v>
      </c>
      <c r="AG56" s="54">
        <v>390828.37225586397</v>
      </c>
      <c r="AH56" s="54">
        <v>119810.02174667599</v>
      </c>
      <c r="AI56" s="54">
        <v>510638.39400254103</v>
      </c>
      <c r="AL56" s="58" t="s">
        <v>107</v>
      </c>
      <c r="AM56" s="21">
        <f t="shared" si="2"/>
        <v>1214184.5722558638</v>
      </c>
      <c r="AN56" s="21">
        <f t="shared" si="2"/>
        <v>479928.92174667603</v>
      </c>
      <c r="AO56" s="21">
        <f t="shared" si="2"/>
        <v>1694113.4940025411</v>
      </c>
    </row>
    <row r="57" spans="1:41" x14ac:dyDescent="0.25">
      <c r="A57" s="1"/>
      <c r="B57" s="52" t="s">
        <v>108</v>
      </c>
      <c r="C57" s="60">
        <v>0</v>
      </c>
      <c r="D57" s="60">
        <v>0</v>
      </c>
      <c r="E57" s="60">
        <v>0</v>
      </c>
      <c r="F57" s="59"/>
      <c r="G57" s="61" t="s">
        <v>108</v>
      </c>
      <c r="H57" s="49">
        <v>0</v>
      </c>
      <c r="I57" s="49">
        <v>0</v>
      </c>
      <c r="J57" s="49">
        <v>0</v>
      </c>
      <c r="K57" s="59"/>
      <c r="L57" s="52" t="s">
        <v>108</v>
      </c>
      <c r="M57" s="54">
        <v>0</v>
      </c>
      <c r="N57" s="54">
        <v>0</v>
      </c>
      <c r="O57" s="54">
        <v>0</v>
      </c>
      <c r="T57" s="1"/>
      <c r="U57" s="31"/>
      <c r="V57" s="54" t="s">
        <v>108</v>
      </c>
      <c r="W57" s="54">
        <v>311343.84000000003</v>
      </c>
      <c r="X57" s="54">
        <v>132210.29</v>
      </c>
      <c r="Y57" s="54">
        <v>443554.13</v>
      </c>
      <c r="AA57" s="49" t="s">
        <v>108</v>
      </c>
      <c r="AB57" s="49">
        <v>512064.22</v>
      </c>
      <c r="AC57" s="49">
        <v>211330.95</v>
      </c>
      <c r="AD57" s="49">
        <v>723395.17</v>
      </c>
      <c r="AF57" s="63">
        <v>46234</v>
      </c>
      <c r="AG57" s="54">
        <v>393354.768775517</v>
      </c>
      <c r="AH57" s="54">
        <v>115677.12428961501</v>
      </c>
      <c r="AI57" s="54">
        <v>509031.89306513302</v>
      </c>
      <c r="AL57" s="58" t="s">
        <v>108</v>
      </c>
      <c r="AM57" s="21">
        <f t="shared" si="2"/>
        <v>1216762.8287755172</v>
      </c>
      <c r="AN57" s="21">
        <f t="shared" si="2"/>
        <v>459218.36428961501</v>
      </c>
      <c r="AO57" s="21">
        <f t="shared" si="2"/>
        <v>1675981.1930651329</v>
      </c>
    </row>
    <row r="58" spans="1:41" x14ac:dyDescent="0.25">
      <c r="A58" s="1"/>
      <c r="B58" s="52" t="s">
        <v>109</v>
      </c>
      <c r="C58" s="60">
        <v>0</v>
      </c>
      <c r="D58" s="60">
        <v>0</v>
      </c>
      <c r="E58" s="60">
        <v>0</v>
      </c>
      <c r="F58" s="59"/>
      <c r="G58" s="61" t="s">
        <v>109</v>
      </c>
      <c r="H58" s="49">
        <v>0</v>
      </c>
      <c r="I58" s="49">
        <v>0</v>
      </c>
      <c r="J58" s="49">
        <v>0</v>
      </c>
      <c r="K58" s="59"/>
      <c r="L58" s="52" t="s">
        <v>109</v>
      </c>
      <c r="M58" s="54">
        <v>0</v>
      </c>
      <c r="N58" s="54">
        <v>0</v>
      </c>
      <c r="O58" s="54">
        <v>0</v>
      </c>
      <c r="T58" s="1"/>
      <c r="U58" s="31"/>
      <c r="V58" s="54" t="s">
        <v>109</v>
      </c>
      <c r="W58" s="54">
        <v>311365.32</v>
      </c>
      <c r="X58" s="54">
        <v>143290.32</v>
      </c>
      <c r="Y58" s="54">
        <v>454655.64</v>
      </c>
      <c r="AA58" s="49" t="s">
        <v>109</v>
      </c>
      <c r="AB58" s="49">
        <v>512099.56</v>
      </c>
      <c r="AC58" s="49">
        <v>229316.64</v>
      </c>
      <c r="AD58" s="49">
        <v>741416.2</v>
      </c>
      <c r="AF58" s="63">
        <v>46265</v>
      </c>
      <c r="AG58" s="54">
        <v>395805.21208786702</v>
      </c>
      <c r="AH58" s="54">
        <v>125525.641917487</v>
      </c>
      <c r="AI58" s="54">
        <v>521330.85400535399</v>
      </c>
      <c r="AL58" s="58" t="s">
        <v>109</v>
      </c>
      <c r="AM58" s="21">
        <f t="shared" si="2"/>
        <v>1219270.092087867</v>
      </c>
      <c r="AN58" s="21">
        <f t="shared" si="2"/>
        <v>498132.60191748699</v>
      </c>
      <c r="AO58" s="21">
        <f t="shared" si="2"/>
        <v>1717402.6940053538</v>
      </c>
    </row>
    <row r="59" spans="1:41" x14ac:dyDescent="0.25">
      <c r="A59" s="1"/>
      <c r="B59" s="52" t="s">
        <v>110</v>
      </c>
      <c r="C59" s="60">
        <v>0</v>
      </c>
      <c r="D59" s="60">
        <v>0</v>
      </c>
      <c r="E59" s="60">
        <v>0</v>
      </c>
      <c r="F59" s="59"/>
      <c r="G59" s="61" t="s">
        <v>110</v>
      </c>
      <c r="H59" s="49">
        <v>0</v>
      </c>
      <c r="I59" s="49">
        <v>0</v>
      </c>
      <c r="J59" s="49">
        <v>0</v>
      </c>
      <c r="K59" s="59"/>
      <c r="L59" s="52" t="s">
        <v>110</v>
      </c>
      <c r="M59" s="54">
        <v>0</v>
      </c>
      <c r="N59" s="54">
        <v>0</v>
      </c>
      <c r="O59" s="54">
        <v>0</v>
      </c>
      <c r="T59" s="1"/>
      <c r="U59" s="31"/>
      <c r="V59" s="54" t="s">
        <v>110</v>
      </c>
      <c r="W59" s="54">
        <v>311384.31</v>
      </c>
      <c r="X59" s="54">
        <v>123935.94</v>
      </c>
      <c r="Y59" s="54">
        <v>435320.25</v>
      </c>
      <c r="AA59" s="49" t="s">
        <v>110</v>
      </c>
      <c r="AB59" s="49">
        <v>512130.79</v>
      </c>
      <c r="AC59" s="49">
        <v>198640.17</v>
      </c>
      <c r="AD59" s="49">
        <v>710770.96</v>
      </c>
      <c r="AF59" s="63">
        <v>46295</v>
      </c>
      <c r="AG59" s="54">
        <v>398274.22767319001</v>
      </c>
      <c r="AH59" s="54">
        <v>108987.947395582</v>
      </c>
      <c r="AI59" s="54">
        <v>507262.17506877199</v>
      </c>
      <c r="AL59" s="58" t="s">
        <v>110</v>
      </c>
      <c r="AM59" s="21">
        <f t="shared" si="2"/>
        <v>1221789.32767319</v>
      </c>
      <c r="AN59" s="21">
        <f t="shared" si="2"/>
        <v>431564.05739558197</v>
      </c>
      <c r="AO59" s="21">
        <f t="shared" si="2"/>
        <v>1653353.3850687719</v>
      </c>
    </row>
    <row r="60" spans="1:41" x14ac:dyDescent="0.25">
      <c r="A60" s="1"/>
      <c r="B60" s="52" t="s">
        <v>111</v>
      </c>
      <c r="C60" s="60">
        <v>0</v>
      </c>
      <c r="D60" s="60">
        <v>0</v>
      </c>
      <c r="E60" s="60">
        <v>0</v>
      </c>
      <c r="F60" s="59"/>
      <c r="G60" s="61" t="s">
        <v>111</v>
      </c>
      <c r="H60" s="49">
        <v>0</v>
      </c>
      <c r="I60" s="49">
        <v>0</v>
      </c>
      <c r="J60" s="49">
        <v>0</v>
      </c>
      <c r="K60" s="59"/>
      <c r="L60" s="52" t="s">
        <v>111</v>
      </c>
      <c r="M60" s="54">
        <v>843209.15</v>
      </c>
      <c r="N60" s="54">
        <v>215987.91</v>
      </c>
      <c r="O60" s="54">
        <v>1059197.06</v>
      </c>
      <c r="T60" s="1"/>
      <c r="U60" s="31"/>
      <c r="V60" s="54" t="s">
        <v>111</v>
      </c>
      <c r="W60" s="54">
        <v>311403.93</v>
      </c>
      <c r="X60" s="54">
        <v>126225.09</v>
      </c>
      <c r="Y60" s="54">
        <v>437629.02</v>
      </c>
      <c r="AA60" s="49" t="s">
        <v>111</v>
      </c>
      <c r="AB60" s="49">
        <v>512163.06</v>
      </c>
      <c r="AC60" s="49">
        <v>202564.59</v>
      </c>
      <c r="AD60" s="49">
        <v>714727.65</v>
      </c>
      <c r="AF60" s="63">
        <v>46326</v>
      </c>
      <c r="AG60" s="54">
        <v>400762.16405690199</v>
      </c>
      <c r="AH60" s="54">
        <v>111659.02607983899</v>
      </c>
      <c r="AI60" s="54">
        <v>512421.19013674097</v>
      </c>
      <c r="AL60" s="58" t="s">
        <v>111</v>
      </c>
      <c r="AM60" s="21">
        <f t="shared" si="2"/>
        <v>2067538.3040569022</v>
      </c>
      <c r="AN60" s="21">
        <f t="shared" si="2"/>
        <v>656436.61607983895</v>
      </c>
      <c r="AO60" s="21">
        <f t="shared" si="2"/>
        <v>2723974.9201367409</v>
      </c>
    </row>
    <row r="61" spans="1:41" x14ac:dyDescent="0.25">
      <c r="A61" s="1"/>
      <c r="B61" s="52" t="s">
        <v>112</v>
      </c>
      <c r="C61" s="60">
        <v>11434882.449999999</v>
      </c>
      <c r="D61" s="60">
        <v>755140.83</v>
      </c>
      <c r="E61" s="60">
        <v>12190023.279999999</v>
      </c>
      <c r="F61" s="59"/>
      <c r="G61" s="61" t="s">
        <v>112</v>
      </c>
      <c r="H61" s="49">
        <v>16964695.7711078</v>
      </c>
      <c r="I61" s="49">
        <v>1994678.0496221399</v>
      </c>
      <c r="J61" s="49">
        <v>18959373.820730001</v>
      </c>
      <c r="K61" s="59"/>
      <c r="L61" s="52" t="s">
        <v>112</v>
      </c>
      <c r="M61" s="54">
        <v>0</v>
      </c>
      <c r="N61" s="54">
        <v>0</v>
      </c>
      <c r="O61" s="54">
        <v>0</v>
      </c>
      <c r="T61" s="1"/>
      <c r="U61" s="31"/>
      <c r="V61" s="54" t="s">
        <v>112</v>
      </c>
      <c r="W61" s="54">
        <v>311424.8</v>
      </c>
      <c r="X61" s="54">
        <v>132532.43</v>
      </c>
      <c r="Y61" s="54">
        <v>443957.23</v>
      </c>
      <c r="AA61" s="49" t="s">
        <v>112</v>
      </c>
      <c r="AB61" s="49">
        <v>512197.37</v>
      </c>
      <c r="AC61" s="49">
        <v>213016.74</v>
      </c>
      <c r="AD61" s="49">
        <v>725214.11</v>
      </c>
      <c r="AF61" s="63">
        <v>46356</v>
      </c>
      <c r="AG61" s="54">
        <v>403217.04629717203</v>
      </c>
      <c r="AH61" s="54">
        <v>117361.83548422399</v>
      </c>
      <c r="AI61" s="54">
        <v>520578.88178139599</v>
      </c>
      <c r="AL61" s="58" t="s">
        <v>112</v>
      </c>
      <c r="AM61" s="21">
        <f t="shared" si="2"/>
        <v>29626417.437404972</v>
      </c>
      <c r="AN61" s="21">
        <f t="shared" si="2"/>
        <v>3212729.8851063638</v>
      </c>
      <c r="AO61" s="21">
        <f t="shared" si="2"/>
        <v>32839147.322511397</v>
      </c>
    </row>
    <row r="62" spans="1:41" x14ac:dyDescent="0.25">
      <c r="A62" s="1"/>
      <c r="B62" s="52" t="s">
        <v>113</v>
      </c>
      <c r="C62" s="60">
        <v>0</v>
      </c>
      <c r="D62" s="60">
        <v>0</v>
      </c>
      <c r="E62" s="60">
        <v>0</v>
      </c>
      <c r="F62" s="59"/>
      <c r="G62" s="61" t="s">
        <v>113</v>
      </c>
      <c r="H62" s="49">
        <v>0</v>
      </c>
      <c r="I62" s="49">
        <v>0</v>
      </c>
      <c r="J62" s="49">
        <v>0</v>
      </c>
      <c r="K62" s="59"/>
      <c r="L62" s="52" t="s">
        <v>113</v>
      </c>
      <c r="M62" s="54">
        <v>0</v>
      </c>
      <c r="N62" s="54">
        <v>0</v>
      </c>
      <c r="O62" s="54">
        <v>0</v>
      </c>
      <c r="T62" s="1"/>
      <c r="U62" s="31"/>
      <c r="V62" s="54" t="s">
        <v>113</v>
      </c>
      <c r="W62" s="54">
        <v>311443.78999999998</v>
      </c>
      <c r="X62" s="54">
        <v>118149.01</v>
      </c>
      <c r="Y62" s="54">
        <v>429592.8</v>
      </c>
      <c r="AA62" s="49" t="s">
        <v>113</v>
      </c>
      <c r="AB62" s="49">
        <v>512228.62</v>
      </c>
      <c r="AC62" s="49">
        <v>190163.34</v>
      </c>
      <c r="AD62" s="49">
        <v>702391.96</v>
      </c>
      <c r="AF62" s="63">
        <v>46387</v>
      </c>
      <c r="AG62" s="54">
        <v>405787.42744539899</v>
      </c>
      <c r="AH62" s="54">
        <v>105729.98680224799</v>
      </c>
      <c r="AI62" s="54">
        <v>511517.41424764699</v>
      </c>
      <c r="AL62" s="58" t="s">
        <v>113</v>
      </c>
      <c r="AM62" s="21">
        <f t="shared" si="2"/>
        <v>1229459.8374453988</v>
      </c>
      <c r="AN62" s="21">
        <f t="shared" si="2"/>
        <v>414042.33680224797</v>
      </c>
      <c r="AO62" s="21">
        <f t="shared" si="2"/>
        <v>1643502.1742476469</v>
      </c>
    </row>
    <row r="63" spans="1:41" x14ac:dyDescent="0.25">
      <c r="A63" s="1"/>
      <c r="B63" s="52" t="s">
        <v>114</v>
      </c>
      <c r="C63" s="60">
        <v>0</v>
      </c>
      <c r="D63" s="60">
        <v>0</v>
      </c>
      <c r="E63" s="60">
        <v>0</v>
      </c>
      <c r="F63" s="59"/>
      <c r="G63" s="61" t="s">
        <v>114</v>
      </c>
      <c r="H63" s="49">
        <v>0</v>
      </c>
      <c r="I63" s="49">
        <v>0</v>
      </c>
      <c r="J63" s="49">
        <v>0</v>
      </c>
      <c r="K63" s="59"/>
      <c r="L63" s="52" t="s">
        <v>114</v>
      </c>
      <c r="M63" s="54">
        <v>0</v>
      </c>
      <c r="N63" s="54">
        <v>0</v>
      </c>
      <c r="O63" s="54">
        <v>0</v>
      </c>
      <c r="T63" s="1"/>
      <c r="U63" s="31"/>
      <c r="V63" s="54" t="s">
        <v>114</v>
      </c>
      <c r="W63" s="54">
        <v>311464.03999999998</v>
      </c>
      <c r="X63" s="54">
        <v>124255.46</v>
      </c>
      <c r="Y63" s="54">
        <v>435719.5</v>
      </c>
      <c r="AA63" s="49" t="s">
        <v>114</v>
      </c>
      <c r="AB63" s="49">
        <v>512261.91</v>
      </c>
      <c r="AC63" s="49">
        <v>200286.21</v>
      </c>
      <c r="AD63" s="49">
        <v>712548.12</v>
      </c>
      <c r="AF63" s="63">
        <v>46418</v>
      </c>
      <c r="AG63" s="54">
        <v>408274.60629208799</v>
      </c>
      <c r="AH63" s="54">
        <v>111286.180103923</v>
      </c>
      <c r="AI63" s="54">
        <v>519560.78639601101</v>
      </c>
      <c r="AL63" s="58" t="s">
        <v>114</v>
      </c>
      <c r="AM63" s="21">
        <f t="shared" ref="AM63:AO82" si="3">SUMIF($A$2:$AJ$2,AM$2,$A63:$AJ63)</f>
        <v>1232000.556292088</v>
      </c>
      <c r="AN63" s="21">
        <f t="shared" si="3"/>
        <v>435827.850103923</v>
      </c>
      <c r="AO63" s="21">
        <f t="shared" si="3"/>
        <v>1667828.4063960111</v>
      </c>
    </row>
    <row r="64" spans="1:41" x14ac:dyDescent="0.25">
      <c r="A64" s="1"/>
      <c r="B64" s="52" t="s">
        <v>115</v>
      </c>
      <c r="C64" s="60">
        <v>0</v>
      </c>
      <c r="D64" s="60">
        <v>0</v>
      </c>
      <c r="E64" s="60">
        <v>0</v>
      </c>
      <c r="F64" s="59"/>
      <c r="G64" s="61" t="s">
        <v>115</v>
      </c>
      <c r="H64" s="49">
        <v>0</v>
      </c>
      <c r="I64" s="49">
        <v>0</v>
      </c>
      <c r="J64" s="49">
        <v>0</v>
      </c>
      <c r="K64" s="59"/>
      <c r="L64" s="52" t="s">
        <v>115</v>
      </c>
      <c r="M64" s="54">
        <v>0</v>
      </c>
      <c r="N64" s="54">
        <v>0</v>
      </c>
      <c r="O64" s="54">
        <v>0</v>
      </c>
      <c r="T64" s="1"/>
      <c r="U64" s="31"/>
      <c r="V64" s="54" t="s">
        <v>115</v>
      </c>
      <c r="W64" s="54">
        <v>311484.28000000003</v>
      </c>
      <c r="X64" s="54">
        <v>122192.48</v>
      </c>
      <c r="Y64" s="54">
        <v>433676.76</v>
      </c>
      <c r="AA64" s="49" t="s">
        <v>115</v>
      </c>
      <c r="AB64" s="49">
        <v>512295.21</v>
      </c>
      <c r="AC64" s="49">
        <v>197264.39</v>
      </c>
      <c r="AD64" s="49">
        <v>709559.6</v>
      </c>
      <c r="AF64" s="63">
        <v>46446</v>
      </c>
      <c r="AG64" s="54">
        <v>410676.70529976301</v>
      </c>
      <c r="AH64" s="54">
        <v>109374.046990787</v>
      </c>
      <c r="AI64" s="54">
        <v>520050.75229055103</v>
      </c>
      <c r="AL64" s="58" t="s">
        <v>115</v>
      </c>
      <c r="AM64" s="21">
        <f t="shared" si="3"/>
        <v>1234456.195299763</v>
      </c>
      <c r="AN64" s="21">
        <f t="shared" si="3"/>
        <v>428830.91699078702</v>
      </c>
      <c r="AO64" s="21">
        <f t="shared" si="3"/>
        <v>1663287.112290551</v>
      </c>
    </row>
    <row r="65" spans="1:41" x14ac:dyDescent="0.25">
      <c r="A65" s="1"/>
      <c r="B65" s="52" t="s">
        <v>116</v>
      </c>
      <c r="C65" s="60">
        <v>0</v>
      </c>
      <c r="D65" s="60">
        <v>0</v>
      </c>
      <c r="E65" s="60">
        <v>0</v>
      </c>
      <c r="F65" s="59"/>
      <c r="G65" s="61" t="s">
        <v>116</v>
      </c>
      <c r="H65" s="49">
        <v>0</v>
      </c>
      <c r="I65" s="49">
        <v>0</v>
      </c>
      <c r="J65" s="49">
        <v>0</v>
      </c>
      <c r="K65" s="59"/>
      <c r="L65" s="52" t="s">
        <v>116</v>
      </c>
      <c r="M65" s="54">
        <v>0</v>
      </c>
      <c r="N65" s="54">
        <v>0</v>
      </c>
      <c r="O65" s="54">
        <v>0</v>
      </c>
      <c r="T65" s="1"/>
      <c r="U65" s="31"/>
      <c r="V65" s="54" t="s">
        <v>116</v>
      </c>
      <c r="W65" s="54">
        <v>311502.65999999997</v>
      </c>
      <c r="X65" s="54">
        <v>108475.19</v>
      </c>
      <c r="Y65" s="54">
        <v>419977.85</v>
      </c>
      <c r="AA65" s="49" t="s">
        <v>116</v>
      </c>
      <c r="AB65" s="49">
        <v>512325.43</v>
      </c>
      <c r="AC65" s="49">
        <v>175387.44</v>
      </c>
      <c r="AD65" s="49">
        <v>687712.87</v>
      </c>
      <c r="AF65" s="63">
        <v>46477</v>
      </c>
      <c r="AG65" s="54">
        <v>413296.81041299202</v>
      </c>
      <c r="AH65" s="54">
        <v>98408.585486264899</v>
      </c>
      <c r="AI65" s="54">
        <v>511705.39589925698</v>
      </c>
      <c r="AL65" s="58" t="s">
        <v>116</v>
      </c>
      <c r="AM65" s="21">
        <f t="shared" si="3"/>
        <v>1237124.9004129921</v>
      </c>
      <c r="AN65" s="21">
        <f t="shared" si="3"/>
        <v>382271.2154862649</v>
      </c>
      <c r="AO65" s="21">
        <f t="shared" si="3"/>
        <v>1619396.1158992569</v>
      </c>
    </row>
    <row r="66" spans="1:41" x14ac:dyDescent="0.25">
      <c r="A66" s="1"/>
      <c r="B66" s="52" t="s">
        <v>117</v>
      </c>
      <c r="C66" s="60">
        <v>0</v>
      </c>
      <c r="D66" s="60">
        <v>0</v>
      </c>
      <c r="E66" s="60">
        <v>0</v>
      </c>
      <c r="F66" s="59"/>
      <c r="G66" s="61" t="s">
        <v>117</v>
      </c>
      <c r="H66" s="49">
        <v>0</v>
      </c>
      <c r="I66" s="49">
        <v>0</v>
      </c>
      <c r="J66" s="49">
        <v>0</v>
      </c>
      <c r="K66" s="59"/>
      <c r="L66" s="52" t="s">
        <v>117</v>
      </c>
      <c r="M66" s="54">
        <v>847448.17</v>
      </c>
      <c r="N66" s="54">
        <v>210351.95</v>
      </c>
      <c r="O66" s="54">
        <v>1057800.1200000001</v>
      </c>
      <c r="T66" s="1"/>
      <c r="U66" s="31"/>
      <c r="V66" s="54" t="s">
        <v>117</v>
      </c>
      <c r="W66" s="54">
        <v>311522.90999999997</v>
      </c>
      <c r="X66" s="54">
        <v>118065</v>
      </c>
      <c r="Y66" s="54">
        <v>429587.91</v>
      </c>
      <c r="AA66" s="49" t="s">
        <v>117</v>
      </c>
      <c r="AB66" s="49">
        <v>512358.74</v>
      </c>
      <c r="AC66" s="49">
        <v>191218.43</v>
      </c>
      <c r="AD66" s="49">
        <v>703577.17</v>
      </c>
      <c r="AF66" s="63">
        <v>46507</v>
      </c>
      <c r="AG66" s="54">
        <v>415884.96342460299</v>
      </c>
      <c r="AH66" s="54">
        <v>107546.634310344</v>
      </c>
      <c r="AI66" s="54">
        <v>523431.59773494699</v>
      </c>
      <c r="AL66" s="58" t="s">
        <v>117</v>
      </c>
      <c r="AM66" s="21">
        <f t="shared" si="3"/>
        <v>2087214.7834246031</v>
      </c>
      <c r="AN66" s="21">
        <f t="shared" si="3"/>
        <v>627182.01431034401</v>
      </c>
      <c r="AO66" s="21">
        <f t="shared" si="3"/>
        <v>2714396.7977349469</v>
      </c>
    </row>
    <row r="67" spans="1:41" x14ac:dyDescent="0.25">
      <c r="A67" s="1"/>
      <c r="B67" s="52" t="s">
        <v>118</v>
      </c>
      <c r="C67" s="60">
        <v>11492391.039999999</v>
      </c>
      <c r="D67" s="60">
        <v>671908.14</v>
      </c>
      <c r="E67" s="60">
        <v>12164299.18</v>
      </c>
      <c r="F67" s="59"/>
      <c r="G67" s="61" t="s">
        <v>118</v>
      </c>
      <c r="H67" s="49">
        <v>17639688.213190399</v>
      </c>
      <c r="I67" s="49">
        <v>1863374.60817747</v>
      </c>
      <c r="J67" s="49">
        <v>19503062.8213678</v>
      </c>
      <c r="K67" s="59"/>
      <c r="L67" s="52" t="s">
        <v>118</v>
      </c>
      <c r="M67" s="54">
        <v>0</v>
      </c>
      <c r="N67" s="54">
        <v>0</v>
      </c>
      <c r="O67" s="54">
        <v>0</v>
      </c>
      <c r="T67" s="1"/>
      <c r="U67" s="31"/>
      <c r="V67" s="54" t="s">
        <v>118</v>
      </c>
      <c r="W67" s="54">
        <v>311543.78000000003</v>
      </c>
      <c r="X67" s="54">
        <v>119752.44</v>
      </c>
      <c r="Y67" s="54">
        <v>431296.22</v>
      </c>
      <c r="AA67" s="49" t="s">
        <v>118</v>
      </c>
      <c r="AB67" s="49">
        <v>512393.06</v>
      </c>
      <c r="AC67" s="49">
        <v>194295.35</v>
      </c>
      <c r="AD67" s="49">
        <v>706688.41</v>
      </c>
      <c r="AF67" s="63">
        <v>46538</v>
      </c>
      <c r="AG67" s="54">
        <v>418438.70477924601</v>
      </c>
      <c r="AH67" s="54">
        <v>109047.00919017399</v>
      </c>
      <c r="AI67" s="54">
        <v>527485.71396941994</v>
      </c>
      <c r="AL67" s="58" t="s">
        <v>118</v>
      </c>
      <c r="AM67" s="21">
        <f t="shared" si="3"/>
        <v>30374454.797969643</v>
      </c>
      <c r="AN67" s="21">
        <f t="shared" si="3"/>
        <v>2958377.547367644</v>
      </c>
      <c r="AO67" s="21">
        <f t="shared" si="3"/>
        <v>33332832.34533722</v>
      </c>
    </row>
    <row r="68" spans="1:41" x14ac:dyDescent="0.25">
      <c r="A68" s="1"/>
      <c r="B68" s="52" t="s">
        <v>119</v>
      </c>
      <c r="C68" s="60">
        <v>0</v>
      </c>
      <c r="D68" s="60">
        <v>0</v>
      </c>
      <c r="E68" s="60">
        <v>0</v>
      </c>
      <c r="F68" s="59"/>
      <c r="G68" s="61" t="s">
        <v>119</v>
      </c>
      <c r="H68" s="49">
        <v>0</v>
      </c>
      <c r="I68" s="49">
        <v>0</v>
      </c>
      <c r="J68" s="49">
        <v>0</v>
      </c>
      <c r="K68" s="59"/>
      <c r="L68" s="52" t="s">
        <v>119</v>
      </c>
      <c r="M68" s="54">
        <v>0</v>
      </c>
      <c r="N68" s="54">
        <v>0</v>
      </c>
      <c r="O68" s="54">
        <v>0</v>
      </c>
      <c r="T68" s="1"/>
      <c r="U68" s="31"/>
      <c r="V68" s="54" t="s">
        <v>119</v>
      </c>
      <c r="W68" s="54">
        <v>311562.78000000003</v>
      </c>
      <c r="X68" s="54">
        <v>106568.49</v>
      </c>
      <c r="Y68" s="54">
        <v>418131.27</v>
      </c>
      <c r="AA68" s="49" t="s">
        <v>119</v>
      </c>
      <c r="AB68" s="49">
        <v>512424.32</v>
      </c>
      <c r="AC68" s="49">
        <v>173199.93</v>
      </c>
      <c r="AD68" s="49">
        <v>685624.25</v>
      </c>
      <c r="AF68" s="63">
        <v>46568</v>
      </c>
      <c r="AG68" s="54">
        <v>421113.946019008</v>
      </c>
      <c r="AH68" s="54">
        <v>97718.639244705497</v>
      </c>
      <c r="AI68" s="54">
        <v>518832.58526371297</v>
      </c>
      <c r="AL68" s="58" t="s">
        <v>119</v>
      </c>
      <c r="AM68" s="21">
        <f t="shared" si="3"/>
        <v>1245101.0460190082</v>
      </c>
      <c r="AN68" s="21">
        <f t="shared" si="3"/>
        <v>377487.05924470548</v>
      </c>
      <c r="AO68" s="21">
        <f t="shared" si="3"/>
        <v>1622588.105263713</v>
      </c>
    </row>
    <row r="69" spans="1:41" x14ac:dyDescent="0.25">
      <c r="A69" s="1"/>
      <c r="B69" s="52" t="s">
        <v>120</v>
      </c>
      <c r="C69" s="60">
        <v>0</v>
      </c>
      <c r="D69" s="60">
        <v>0</v>
      </c>
      <c r="E69" s="60">
        <v>0</v>
      </c>
      <c r="F69" s="59"/>
      <c r="G69" s="61" t="s">
        <v>120</v>
      </c>
      <c r="H69" s="49">
        <v>0</v>
      </c>
      <c r="I69" s="49">
        <v>0</v>
      </c>
      <c r="J69" s="49">
        <v>0</v>
      </c>
      <c r="K69" s="59"/>
      <c r="L69" s="52" t="s">
        <v>120</v>
      </c>
      <c r="M69" s="54">
        <v>0</v>
      </c>
      <c r="N69" s="54">
        <v>0</v>
      </c>
      <c r="O69" s="54">
        <v>0</v>
      </c>
      <c r="T69" s="1"/>
      <c r="U69" s="31"/>
      <c r="V69" s="54" t="s">
        <v>120</v>
      </c>
      <c r="W69" s="54">
        <v>311582.40999999997</v>
      </c>
      <c r="X69" s="54">
        <v>108254.95</v>
      </c>
      <c r="Y69" s="54">
        <v>419837.36</v>
      </c>
      <c r="AA69" s="49" t="s">
        <v>120</v>
      </c>
      <c r="AB69" s="49">
        <v>512456.6</v>
      </c>
      <c r="AC69" s="49">
        <v>176244.07</v>
      </c>
      <c r="AD69" s="49">
        <v>688700.67</v>
      </c>
      <c r="AF69" s="63">
        <v>46599</v>
      </c>
      <c r="AG69" s="54">
        <v>423807.72545811499</v>
      </c>
      <c r="AH69" s="54">
        <v>100085.42815596399</v>
      </c>
      <c r="AI69" s="54">
        <v>523893.15361407999</v>
      </c>
      <c r="AL69" s="58" t="s">
        <v>120</v>
      </c>
      <c r="AM69" s="21">
        <f t="shared" si="3"/>
        <v>1247846.7354581151</v>
      </c>
      <c r="AN69" s="21">
        <f t="shared" si="3"/>
        <v>384584.44815596403</v>
      </c>
      <c r="AO69" s="21">
        <f t="shared" si="3"/>
        <v>1632431.1836140801</v>
      </c>
    </row>
    <row r="70" spans="1:41" x14ac:dyDescent="0.25">
      <c r="A70" s="1"/>
      <c r="B70" s="52" t="s">
        <v>121</v>
      </c>
      <c r="C70" s="60">
        <v>0</v>
      </c>
      <c r="D70" s="60">
        <v>0</v>
      </c>
      <c r="E70" s="60">
        <v>0</v>
      </c>
      <c r="F70" s="59"/>
      <c r="G70" s="61" t="s">
        <v>121</v>
      </c>
      <c r="H70" s="49">
        <v>0</v>
      </c>
      <c r="I70" s="49">
        <v>0</v>
      </c>
      <c r="J70" s="49">
        <v>0</v>
      </c>
      <c r="K70" s="59"/>
      <c r="L70" s="52" t="s">
        <v>121</v>
      </c>
      <c r="M70" s="54">
        <v>0</v>
      </c>
      <c r="N70" s="54">
        <v>0</v>
      </c>
      <c r="O70" s="54">
        <v>0</v>
      </c>
      <c r="T70" s="1"/>
      <c r="U70" s="31"/>
      <c r="V70" s="54" t="s">
        <v>121</v>
      </c>
      <c r="W70" s="54">
        <v>311603.28999999998</v>
      </c>
      <c r="X70" s="54">
        <v>113358.78</v>
      </c>
      <c r="Y70" s="54">
        <v>424962.07</v>
      </c>
      <c r="AA70" s="49" t="s">
        <v>121</v>
      </c>
      <c r="AB70" s="49">
        <v>512490.94</v>
      </c>
      <c r="AC70" s="49">
        <v>184929.28</v>
      </c>
      <c r="AD70" s="49">
        <v>697420.22</v>
      </c>
      <c r="AF70" s="63">
        <v>46630</v>
      </c>
      <c r="AG70" s="54">
        <v>426519.90150430403</v>
      </c>
      <c r="AH70" s="54">
        <v>104781.64265587</v>
      </c>
      <c r="AI70" s="54">
        <v>531301.54416017397</v>
      </c>
      <c r="AL70" s="58" t="s">
        <v>121</v>
      </c>
      <c r="AM70" s="21">
        <f t="shared" si="3"/>
        <v>1250614.131504304</v>
      </c>
      <c r="AN70" s="21">
        <f t="shared" si="3"/>
        <v>403069.70265587</v>
      </c>
      <c r="AO70" s="21">
        <f t="shared" si="3"/>
        <v>1653683.834160174</v>
      </c>
    </row>
    <row r="71" spans="1:41" x14ac:dyDescent="0.25">
      <c r="A71" s="1"/>
      <c r="B71" s="52" t="s">
        <v>122</v>
      </c>
      <c r="C71" s="60">
        <v>0</v>
      </c>
      <c r="D71" s="60">
        <v>0</v>
      </c>
      <c r="E71" s="60">
        <v>0</v>
      </c>
      <c r="F71" s="59"/>
      <c r="G71" s="61" t="s">
        <v>122</v>
      </c>
      <c r="H71" s="49">
        <v>0</v>
      </c>
      <c r="I71" s="49">
        <v>0</v>
      </c>
      <c r="J71" s="49">
        <v>0</v>
      </c>
      <c r="K71" s="59"/>
      <c r="L71" s="52" t="s">
        <v>122</v>
      </c>
      <c r="M71" s="54">
        <v>0</v>
      </c>
      <c r="N71" s="54">
        <v>0</v>
      </c>
      <c r="O71" s="54">
        <v>0</v>
      </c>
      <c r="T71" s="1"/>
      <c r="U71" s="31"/>
      <c r="V71" s="54" t="s">
        <v>122</v>
      </c>
      <c r="W71" s="54">
        <v>311622.92</v>
      </c>
      <c r="X71" s="54">
        <v>104259.06</v>
      </c>
      <c r="Y71" s="54">
        <v>415881.98</v>
      </c>
      <c r="AA71" s="49" t="s">
        <v>122</v>
      </c>
      <c r="AB71" s="49">
        <v>512523.22</v>
      </c>
      <c r="AC71" s="49">
        <v>170391.42</v>
      </c>
      <c r="AD71" s="49">
        <v>682914.64</v>
      </c>
      <c r="AF71" s="63">
        <v>46660</v>
      </c>
      <c r="AG71" s="54">
        <v>429196.93603814201</v>
      </c>
      <c r="AH71" s="54">
        <v>96844.160389480705</v>
      </c>
      <c r="AI71" s="54">
        <v>526041.09642762295</v>
      </c>
      <c r="AL71" s="58" t="s">
        <v>122</v>
      </c>
      <c r="AM71" s="21">
        <f t="shared" si="3"/>
        <v>1253343.076038142</v>
      </c>
      <c r="AN71" s="21">
        <f t="shared" si="3"/>
        <v>371494.64038948069</v>
      </c>
      <c r="AO71" s="21">
        <f t="shared" si="3"/>
        <v>1624837.7164276231</v>
      </c>
    </row>
    <row r="72" spans="1:41" x14ac:dyDescent="0.25">
      <c r="A72" s="1"/>
      <c r="B72" s="52" t="s">
        <v>123</v>
      </c>
      <c r="C72" s="60">
        <v>0</v>
      </c>
      <c r="D72" s="60">
        <v>0</v>
      </c>
      <c r="E72" s="60">
        <v>0</v>
      </c>
      <c r="F72" s="59"/>
      <c r="G72" s="61" t="s">
        <v>123</v>
      </c>
      <c r="H72" s="49">
        <v>0</v>
      </c>
      <c r="I72" s="49">
        <v>0</v>
      </c>
      <c r="J72" s="49">
        <v>0</v>
      </c>
      <c r="K72" s="59"/>
      <c r="L72" s="52" t="s">
        <v>123</v>
      </c>
      <c r="M72" s="54">
        <v>851658.06</v>
      </c>
      <c r="N72" s="54">
        <v>206964.83</v>
      </c>
      <c r="O72" s="54">
        <v>1058622.8899999999</v>
      </c>
      <c r="T72" s="1"/>
      <c r="U72" s="31"/>
      <c r="V72" s="54" t="s">
        <v>123</v>
      </c>
      <c r="W72" s="54">
        <v>311642.55</v>
      </c>
      <c r="X72" s="54">
        <v>102260.52</v>
      </c>
      <c r="Y72" s="54">
        <v>413903.07</v>
      </c>
      <c r="AA72" s="49" t="s">
        <v>123</v>
      </c>
      <c r="AB72" s="49">
        <v>512555.51</v>
      </c>
      <c r="AC72" s="49">
        <v>167464.19</v>
      </c>
      <c r="AD72" s="49">
        <v>680019.7</v>
      </c>
      <c r="AF72" s="63">
        <v>46691</v>
      </c>
      <c r="AG72" s="54">
        <v>431838.16654185898</v>
      </c>
      <c r="AH72" s="54">
        <v>95359.307886036302</v>
      </c>
      <c r="AI72" s="54">
        <v>527197.47442789504</v>
      </c>
      <c r="AL72" s="58" t="s">
        <v>123</v>
      </c>
      <c r="AM72" s="21">
        <f t="shared" si="3"/>
        <v>2107694.2865418592</v>
      </c>
      <c r="AN72" s="21">
        <f t="shared" si="3"/>
        <v>572048.84788603627</v>
      </c>
      <c r="AO72" s="21">
        <f t="shared" si="3"/>
        <v>2679743.1344278953</v>
      </c>
    </row>
    <row r="73" spans="1:41" x14ac:dyDescent="0.25">
      <c r="A73" s="1"/>
      <c r="B73" s="52" t="s">
        <v>124</v>
      </c>
      <c r="C73" s="60">
        <v>11549231.27</v>
      </c>
      <c r="D73" s="60">
        <v>610153.78</v>
      </c>
      <c r="E73" s="60">
        <v>12159385.050000001</v>
      </c>
      <c r="F73" s="59"/>
      <c r="G73" s="61" t="s">
        <v>124</v>
      </c>
      <c r="H73" s="49">
        <v>18356117.8066076</v>
      </c>
      <c r="I73" s="49">
        <v>1773876.18533876</v>
      </c>
      <c r="J73" s="49">
        <v>20129993.991946399</v>
      </c>
      <c r="K73" s="59"/>
      <c r="L73" s="52" t="s">
        <v>124</v>
      </c>
      <c r="M73" s="54">
        <v>0</v>
      </c>
      <c r="N73" s="54">
        <v>0</v>
      </c>
      <c r="O73" s="54">
        <v>0</v>
      </c>
      <c r="T73" s="1"/>
      <c r="U73" s="31"/>
      <c r="V73" s="54" t="s">
        <v>124</v>
      </c>
      <c r="W73" s="54">
        <v>311663.43</v>
      </c>
      <c r="X73" s="54">
        <v>106962.89</v>
      </c>
      <c r="Y73" s="54">
        <v>418626.32</v>
      </c>
      <c r="AA73" s="49" t="s">
        <v>124</v>
      </c>
      <c r="AB73" s="49">
        <v>512589.85</v>
      </c>
      <c r="AC73" s="49">
        <v>175559.97</v>
      </c>
      <c r="AD73" s="49">
        <v>688149.82</v>
      </c>
      <c r="AF73" s="63">
        <v>46721</v>
      </c>
      <c r="AG73" s="54">
        <v>434496.36541999498</v>
      </c>
      <c r="AH73" s="54">
        <v>99426.003441125504</v>
      </c>
      <c r="AI73" s="54">
        <v>533922.36886112101</v>
      </c>
      <c r="AL73" s="58" t="s">
        <v>124</v>
      </c>
      <c r="AM73" s="21">
        <f t="shared" si="3"/>
        <v>31164098.722027596</v>
      </c>
      <c r="AN73" s="21">
        <f t="shared" si="3"/>
        <v>2765978.828779886</v>
      </c>
      <c r="AO73" s="21">
        <f t="shared" si="3"/>
        <v>33930077.550807521</v>
      </c>
    </row>
    <row r="74" spans="1:41" x14ac:dyDescent="0.25">
      <c r="A74" s="1"/>
      <c r="B74" s="52" t="s">
        <v>125</v>
      </c>
      <c r="C74" s="60">
        <v>0</v>
      </c>
      <c r="D74" s="60">
        <v>0</v>
      </c>
      <c r="E74" s="60">
        <v>0</v>
      </c>
      <c r="F74" s="59"/>
      <c r="G74" s="61" t="s">
        <v>125</v>
      </c>
      <c r="H74" s="49">
        <v>0</v>
      </c>
      <c r="I74" s="49">
        <v>0</v>
      </c>
      <c r="J74" s="49">
        <v>0</v>
      </c>
      <c r="K74" s="59"/>
      <c r="L74" s="52" t="s">
        <v>125</v>
      </c>
      <c r="M74" s="54">
        <v>0</v>
      </c>
      <c r="N74" s="54">
        <v>0</v>
      </c>
      <c r="O74" s="54">
        <v>0</v>
      </c>
      <c r="T74" s="1"/>
      <c r="U74" s="31"/>
      <c r="V74" s="54" t="s">
        <v>125</v>
      </c>
      <c r="W74" s="54">
        <v>311682.44</v>
      </c>
      <c r="X74" s="54">
        <v>94979.3</v>
      </c>
      <c r="Y74" s="54">
        <v>406661.74</v>
      </c>
      <c r="AA74" s="49" t="s">
        <v>125</v>
      </c>
      <c r="AB74" s="49">
        <v>512621.12</v>
      </c>
      <c r="AC74" s="49">
        <v>156223.85</v>
      </c>
      <c r="AD74" s="49">
        <v>668844.97</v>
      </c>
      <c r="AF74" s="63">
        <v>46752</v>
      </c>
      <c r="AG74" s="54">
        <v>437336.66199601302</v>
      </c>
      <c r="AH74" s="54">
        <v>89444.233359977094</v>
      </c>
      <c r="AI74" s="54">
        <v>526780.89535599004</v>
      </c>
      <c r="AL74" s="58" t="s">
        <v>125</v>
      </c>
      <c r="AM74" s="21">
        <f t="shared" si="3"/>
        <v>1261640.2219960131</v>
      </c>
      <c r="AN74" s="21">
        <f t="shared" si="3"/>
        <v>340647.3833599771</v>
      </c>
      <c r="AO74" s="21">
        <f t="shared" si="3"/>
        <v>1602287.6053559901</v>
      </c>
    </row>
    <row r="75" spans="1:41" x14ac:dyDescent="0.25">
      <c r="A75" s="1"/>
      <c r="B75" s="52" t="s">
        <v>126</v>
      </c>
      <c r="C75" s="60">
        <v>0</v>
      </c>
      <c r="D75" s="60">
        <v>0</v>
      </c>
      <c r="E75" s="60">
        <v>0</v>
      </c>
      <c r="F75" s="59"/>
      <c r="G75" s="61" t="s">
        <v>126</v>
      </c>
      <c r="H75" s="49">
        <v>0</v>
      </c>
      <c r="I75" s="49">
        <v>0</v>
      </c>
      <c r="J75" s="49">
        <v>0</v>
      </c>
      <c r="K75" s="59"/>
      <c r="L75" s="52" t="s">
        <v>126</v>
      </c>
      <c r="M75" s="54">
        <v>0</v>
      </c>
      <c r="N75" s="54">
        <v>0</v>
      </c>
      <c r="O75" s="54">
        <v>0</v>
      </c>
      <c r="T75" s="1"/>
      <c r="U75" s="31"/>
      <c r="V75" s="54" t="s">
        <v>126</v>
      </c>
      <c r="W75" s="54">
        <v>311703.95</v>
      </c>
      <c r="X75" s="54">
        <v>105929.47</v>
      </c>
      <c r="Y75" s="54">
        <v>417633.42</v>
      </c>
      <c r="AA75" s="49" t="s">
        <v>126</v>
      </c>
      <c r="AB75" s="49">
        <v>512656.49</v>
      </c>
      <c r="AC75" s="49">
        <v>174599.52</v>
      </c>
      <c r="AD75" s="49">
        <v>687256.01</v>
      </c>
      <c r="AF75" s="63">
        <v>46783</v>
      </c>
      <c r="AG75" s="54">
        <v>440096.32758989098</v>
      </c>
      <c r="AH75" s="54">
        <v>99859.547995975794</v>
      </c>
      <c r="AI75" s="54">
        <v>539955.87558586604</v>
      </c>
      <c r="AL75" s="58" t="s">
        <v>126</v>
      </c>
      <c r="AM75" s="21">
        <f t="shared" si="3"/>
        <v>1264456.7675898909</v>
      </c>
      <c r="AN75" s="21">
        <f t="shared" si="3"/>
        <v>380388.53799597581</v>
      </c>
      <c r="AO75" s="21">
        <f t="shared" si="3"/>
        <v>1644845.3055858659</v>
      </c>
    </row>
    <row r="76" spans="1:41" x14ac:dyDescent="0.25">
      <c r="A76" s="1"/>
      <c r="B76" s="52" t="s">
        <v>127</v>
      </c>
      <c r="C76" s="60">
        <v>0</v>
      </c>
      <c r="D76" s="60">
        <v>0</v>
      </c>
      <c r="E76" s="60">
        <v>0</v>
      </c>
      <c r="F76" s="59"/>
      <c r="G76" s="61" t="s">
        <v>127</v>
      </c>
      <c r="H76" s="49">
        <v>0</v>
      </c>
      <c r="I76" s="49">
        <v>0</v>
      </c>
      <c r="J76" s="49">
        <v>0</v>
      </c>
      <c r="K76" s="59"/>
      <c r="L76" s="52" t="s">
        <v>127</v>
      </c>
      <c r="M76" s="54">
        <v>0</v>
      </c>
      <c r="N76" s="54">
        <v>0</v>
      </c>
      <c r="O76" s="54">
        <v>0</v>
      </c>
      <c r="T76" s="1"/>
      <c r="U76" s="31"/>
      <c r="V76" s="54" t="s">
        <v>127</v>
      </c>
      <c r="W76" s="54">
        <v>311722.96000000002</v>
      </c>
      <c r="X76" s="54">
        <v>91114.44</v>
      </c>
      <c r="Y76" s="54">
        <v>402837.4</v>
      </c>
      <c r="AA76" s="49" t="s">
        <v>127</v>
      </c>
      <c r="AB76" s="49">
        <v>512687.76</v>
      </c>
      <c r="AC76" s="49">
        <v>150562.54999999999</v>
      </c>
      <c r="AD76" s="49">
        <v>663250.31000000006</v>
      </c>
      <c r="AF76" s="63">
        <v>46812</v>
      </c>
      <c r="AG76" s="54">
        <v>442762.29765066702</v>
      </c>
      <c r="AH76" s="54">
        <v>86422.060187958297</v>
      </c>
      <c r="AI76" s="54">
        <v>529184.35783862497</v>
      </c>
      <c r="AL76" s="58" t="s">
        <v>127</v>
      </c>
      <c r="AM76" s="21">
        <f t="shared" si="3"/>
        <v>1267173.0176506671</v>
      </c>
      <c r="AN76" s="21">
        <f t="shared" si="3"/>
        <v>328099.05018795829</v>
      </c>
      <c r="AO76" s="21">
        <f t="shared" si="3"/>
        <v>1595272.0678386251</v>
      </c>
    </row>
    <row r="77" spans="1:41" x14ac:dyDescent="0.25">
      <c r="A77" s="1"/>
      <c r="B77" s="52" t="s">
        <v>128</v>
      </c>
      <c r="C77" s="60">
        <v>0</v>
      </c>
      <c r="D77" s="60">
        <v>0</v>
      </c>
      <c r="E77" s="60">
        <v>0</v>
      </c>
      <c r="F77" s="59"/>
      <c r="G77" s="61" t="s">
        <v>128</v>
      </c>
      <c r="H77" s="49">
        <v>0</v>
      </c>
      <c r="I77" s="49">
        <v>0</v>
      </c>
      <c r="J77" s="49">
        <v>0</v>
      </c>
      <c r="K77" s="59"/>
      <c r="L77" s="52" t="s">
        <v>128</v>
      </c>
      <c r="M77" s="54">
        <v>0</v>
      </c>
      <c r="N77" s="54">
        <v>0</v>
      </c>
      <c r="O77" s="54">
        <v>0</v>
      </c>
      <c r="T77" s="1"/>
      <c r="U77" s="31"/>
      <c r="V77" s="54" t="s">
        <v>128</v>
      </c>
      <c r="W77" s="54">
        <v>311741.98</v>
      </c>
      <c r="X77" s="54">
        <v>89181.27</v>
      </c>
      <c r="Y77" s="54">
        <v>400923.25</v>
      </c>
      <c r="AA77" s="49" t="s">
        <v>128</v>
      </c>
      <c r="AB77" s="49">
        <v>512719.04</v>
      </c>
      <c r="AC77" s="49">
        <v>147730.76</v>
      </c>
      <c r="AD77" s="49">
        <v>660449.80000000005</v>
      </c>
      <c r="AF77" s="63">
        <v>46843</v>
      </c>
      <c r="AG77" s="54">
        <v>445673.97372578498</v>
      </c>
      <c r="AH77" s="54">
        <v>84322.205308366407</v>
      </c>
      <c r="AI77" s="54">
        <v>529996.17903415195</v>
      </c>
      <c r="AL77" s="58" t="s">
        <v>128</v>
      </c>
      <c r="AM77" s="21">
        <f t="shared" si="3"/>
        <v>1270134.9937257851</v>
      </c>
      <c r="AN77" s="21">
        <f t="shared" si="3"/>
        <v>321234.23530836642</v>
      </c>
      <c r="AO77" s="21">
        <f t="shared" si="3"/>
        <v>1591369.2290341519</v>
      </c>
    </row>
    <row r="78" spans="1:41" x14ac:dyDescent="0.25">
      <c r="A78" s="1"/>
      <c r="B78" s="52" t="s">
        <v>129</v>
      </c>
      <c r="C78" s="60">
        <v>0</v>
      </c>
      <c r="D78" s="60">
        <v>0</v>
      </c>
      <c r="E78" s="60">
        <v>0</v>
      </c>
      <c r="F78" s="59"/>
      <c r="G78" s="61" t="s">
        <v>129</v>
      </c>
      <c r="H78" s="49">
        <v>0</v>
      </c>
      <c r="I78" s="49">
        <v>0</v>
      </c>
      <c r="J78" s="49">
        <v>0</v>
      </c>
      <c r="K78" s="59"/>
      <c r="L78" s="52" t="s">
        <v>129</v>
      </c>
      <c r="M78" s="54">
        <v>855905.76</v>
      </c>
      <c r="N78" s="54">
        <v>202058.23999999999</v>
      </c>
      <c r="O78" s="54">
        <v>1057964</v>
      </c>
      <c r="T78" s="1"/>
      <c r="U78" s="31"/>
      <c r="V78" s="54" t="s">
        <v>129</v>
      </c>
      <c r="W78" s="54">
        <v>311763.49</v>
      </c>
      <c r="X78" s="54">
        <v>99327.85</v>
      </c>
      <c r="Y78" s="54">
        <v>411091.34</v>
      </c>
      <c r="AA78" s="49" t="s">
        <v>129</v>
      </c>
      <c r="AB78" s="49">
        <v>512754.42</v>
      </c>
      <c r="AC78" s="49">
        <v>164931.04999999999</v>
      </c>
      <c r="AD78" s="49">
        <v>677685.47</v>
      </c>
      <c r="AF78" s="63">
        <v>46873</v>
      </c>
      <c r="AG78" s="54">
        <v>448320.60796009901</v>
      </c>
      <c r="AH78" s="54">
        <v>94341.623074166506</v>
      </c>
      <c r="AI78" s="54">
        <v>542662.23103426397</v>
      </c>
      <c r="AL78" s="58" t="s">
        <v>129</v>
      </c>
      <c r="AM78" s="21">
        <f t="shared" si="3"/>
        <v>2128744.2779600988</v>
      </c>
      <c r="AN78" s="21">
        <f t="shared" si="3"/>
        <v>560658.76307416649</v>
      </c>
      <c r="AO78" s="21">
        <f t="shared" si="3"/>
        <v>2689403.041034264</v>
      </c>
    </row>
    <row r="79" spans="1:41" x14ac:dyDescent="0.25">
      <c r="A79" s="1"/>
      <c r="B79" s="52" t="s">
        <v>130</v>
      </c>
      <c r="C79" s="60">
        <v>11606877.470000001</v>
      </c>
      <c r="D79" s="60">
        <v>529641.72</v>
      </c>
      <c r="E79" s="60">
        <v>12136519.189999999</v>
      </c>
      <c r="F79" s="59"/>
      <c r="G79" s="61" t="s">
        <v>130</v>
      </c>
      <c r="H79" s="49">
        <v>19142070.7309657</v>
      </c>
      <c r="I79" s="49">
        <v>1615713.5823174501</v>
      </c>
      <c r="J79" s="49">
        <v>20757784.313283101</v>
      </c>
      <c r="K79" s="59"/>
      <c r="L79" s="52" t="s">
        <v>130</v>
      </c>
      <c r="M79" s="54">
        <v>0</v>
      </c>
      <c r="N79" s="54">
        <v>0</v>
      </c>
      <c r="O79" s="54">
        <v>0</v>
      </c>
      <c r="T79" s="1"/>
      <c r="U79" s="31"/>
      <c r="V79" s="54" t="s">
        <v>130</v>
      </c>
      <c r="W79" s="54">
        <v>311781.88</v>
      </c>
      <c r="X79" s="54">
        <v>82365.289999999994</v>
      </c>
      <c r="Y79" s="54">
        <v>394147.17</v>
      </c>
      <c r="AA79" s="49" t="s">
        <v>130</v>
      </c>
      <c r="AB79" s="49">
        <v>512784.67</v>
      </c>
      <c r="AC79" s="49">
        <v>137144.26</v>
      </c>
      <c r="AD79" s="49">
        <v>649928.93000000005</v>
      </c>
      <c r="AF79" s="63">
        <v>46904</v>
      </c>
      <c r="AG79" s="54">
        <v>451216.25430973101</v>
      </c>
      <c r="AH79" s="54">
        <v>78322.849406835303</v>
      </c>
      <c r="AI79" s="54">
        <v>529539.10371656704</v>
      </c>
      <c r="AL79" s="58" t="s">
        <v>130</v>
      </c>
      <c r="AM79" s="21">
        <f t="shared" si="3"/>
        <v>32024731.005275436</v>
      </c>
      <c r="AN79" s="21">
        <f t="shared" si="3"/>
        <v>2443187.7017242848</v>
      </c>
      <c r="AO79" s="21">
        <f t="shared" si="3"/>
        <v>34467918.706999667</v>
      </c>
    </row>
    <row r="80" spans="1:41" x14ac:dyDescent="0.25">
      <c r="A80" s="1"/>
      <c r="B80" s="52" t="s">
        <v>131</v>
      </c>
      <c r="C80" s="60">
        <v>0</v>
      </c>
      <c r="D80" s="60">
        <v>0</v>
      </c>
      <c r="E80" s="60">
        <v>0</v>
      </c>
      <c r="F80" s="59"/>
      <c r="G80" s="61" t="s">
        <v>131</v>
      </c>
      <c r="H80" s="49">
        <v>0</v>
      </c>
      <c r="I80" s="49">
        <v>0</v>
      </c>
      <c r="J80" s="49">
        <v>0</v>
      </c>
      <c r="K80" s="59"/>
      <c r="L80" s="52" t="s">
        <v>131</v>
      </c>
      <c r="M80" s="54">
        <v>0</v>
      </c>
      <c r="N80" s="54">
        <v>0</v>
      </c>
      <c r="O80" s="54">
        <v>0</v>
      </c>
      <c r="T80" s="1"/>
      <c r="U80" s="31"/>
      <c r="V80" s="54" t="s">
        <v>131</v>
      </c>
      <c r="W80" s="54">
        <v>311802.77</v>
      </c>
      <c r="X80" s="54">
        <v>92029.21</v>
      </c>
      <c r="Y80" s="54">
        <v>403831.98</v>
      </c>
      <c r="AA80" s="49" t="s">
        <v>131</v>
      </c>
      <c r="AB80" s="49">
        <v>512819.03</v>
      </c>
      <c r="AC80" s="49">
        <v>153683.66</v>
      </c>
      <c r="AD80" s="49">
        <v>666502.68999999994</v>
      </c>
      <c r="AF80" s="63">
        <v>46934</v>
      </c>
      <c r="AG80" s="54">
        <v>454074.01662138401</v>
      </c>
      <c r="AH80" s="54">
        <v>88431.979552609599</v>
      </c>
      <c r="AI80" s="54">
        <v>542505.99617399403</v>
      </c>
      <c r="AL80" s="58" t="s">
        <v>131</v>
      </c>
      <c r="AM80" s="21">
        <f t="shared" si="3"/>
        <v>1278695.8166213841</v>
      </c>
      <c r="AN80" s="21">
        <f t="shared" si="3"/>
        <v>334144.84955260961</v>
      </c>
      <c r="AO80" s="21">
        <f t="shared" si="3"/>
        <v>1612840.6661739941</v>
      </c>
    </row>
    <row r="81" spans="1:41" x14ac:dyDescent="0.25">
      <c r="A81" s="1"/>
      <c r="B81" s="52" t="s">
        <v>132</v>
      </c>
      <c r="C81" s="60">
        <v>0</v>
      </c>
      <c r="D81" s="60">
        <v>0</v>
      </c>
      <c r="E81" s="60">
        <v>0</v>
      </c>
      <c r="F81" s="59"/>
      <c r="G81" s="61" t="s">
        <v>132</v>
      </c>
      <c r="H81" s="49">
        <v>0</v>
      </c>
      <c r="I81" s="49">
        <v>0</v>
      </c>
      <c r="J81" s="49">
        <v>0</v>
      </c>
      <c r="K81" s="59"/>
      <c r="L81" s="52" t="s">
        <v>132</v>
      </c>
      <c r="M81" s="54">
        <v>0</v>
      </c>
      <c r="N81" s="54">
        <v>0</v>
      </c>
      <c r="O81" s="54">
        <v>0</v>
      </c>
      <c r="T81" s="1"/>
      <c r="U81" s="31"/>
      <c r="V81" s="54" t="s">
        <v>132</v>
      </c>
      <c r="W81" s="54">
        <v>311823.03999999998</v>
      </c>
      <c r="X81" s="54">
        <v>87079.08</v>
      </c>
      <c r="Y81" s="54">
        <v>398902.12</v>
      </c>
      <c r="AA81" s="49" t="s">
        <v>132</v>
      </c>
      <c r="AB81" s="49">
        <v>512852.36</v>
      </c>
      <c r="AC81" s="49">
        <v>145830.59</v>
      </c>
      <c r="AD81" s="49">
        <v>658682.94999999995</v>
      </c>
      <c r="AF81" s="63">
        <v>46965</v>
      </c>
      <c r="AG81" s="54">
        <v>456954.93574939598</v>
      </c>
      <c r="AH81" s="54">
        <v>83646.063823069402</v>
      </c>
      <c r="AI81" s="54">
        <v>540600.99957246496</v>
      </c>
      <c r="AL81" s="58" t="s">
        <v>132</v>
      </c>
      <c r="AM81" s="21">
        <f t="shared" si="3"/>
        <v>1281630.3357493959</v>
      </c>
      <c r="AN81" s="21">
        <f t="shared" si="3"/>
        <v>316555.73382306937</v>
      </c>
      <c r="AO81" s="21">
        <f t="shared" si="3"/>
        <v>1598186.0695724648</v>
      </c>
    </row>
    <row r="82" spans="1:41" x14ac:dyDescent="0.25">
      <c r="A82" s="1"/>
      <c r="B82" s="52" t="s">
        <v>133</v>
      </c>
      <c r="C82" s="60">
        <v>0</v>
      </c>
      <c r="D82" s="60">
        <v>0</v>
      </c>
      <c r="E82" s="60">
        <v>0</v>
      </c>
      <c r="F82" s="59"/>
      <c r="G82" s="61" t="s">
        <v>133</v>
      </c>
      <c r="H82" s="49">
        <v>0</v>
      </c>
      <c r="I82" s="49">
        <v>0</v>
      </c>
      <c r="J82" s="49">
        <v>0</v>
      </c>
      <c r="K82" s="59"/>
      <c r="L82" s="52" t="s">
        <v>133</v>
      </c>
      <c r="M82" s="54">
        <v>0</v>
      </c>
      <c r="N82" s="54">
        <v>0</v>
      </c>
      <c r="O82" s="54">
        <v>0</v>
      </c>
      <c r="T82" s="1"/>
      <c r="U82" s="31"/>
      <c r="V82" s="54" t="s">
        <v>133</v>
      </c>
      <c r="W82" s="54">
        <v>311842.06</v>
      </c>
      <c r="X82" s="54">
        <v>79513.179999999993</v>
      </c>
      <c r="Y82" s="54">
        <v>391355.24</v>
      </c>
      <c r="AA82" s="49" t="s">
        <v>133</v>
      </c>
      <c r="AB82" s="49">
        <v>512883.64</v>
      </c>
      <c r="AC82" s="49">
        <v>133568.75</v>
      </c>
      <c r="AD82" s="49">
        <v>646452.39</v>
      </c>
      <c r="AF82" s="63">
        <v>46996</v>
      </c>
      <c r="AG82" s="54">
        <v>459975.93099194602</v>
      </c>
      <c r="AH82" s="54">
        <v>76993.1332864461</v>
      </c>
      <c r="AI82" s="54">
        <v>536969.064278392</v>
      </c>
      <c r="AL82" s="58" t="s">
        <v>133</v>
      </c>
      <c r="AM82" s="21">
        <f t="shared" si="3"/>
        <v>1284701.630991946</v>
      </c>
      <c r="AN82" s="21">
        <f t="shared" si="3"/>
        <v>290075.06328644609</v>
      </c>
      <c r="AO82" s="21">
        <f t="shared" si="3"/>
        <v>1574776.694278392</v>
      </c>
    </row>
    <row r="83" spans="1:41" x14ac:dyDescent="0.25">
      <c r="A83" s="1"/>
      <c r="B83" s="52" t="s">
        <v>134</v>
      </c>
      <c r="C83" s="60">
        <v>0</v>
      </c>
      <c r="D83" s="60">
        <v>0</v>
      </c>
      <c r="E83" s="60">
        <v>0</v>
      </c>
      <c r="F83" s="59"/>
      <c r="G83" s="61" t="s">
        <v>134</v>
      </c>
      <c r="H83" s="49">
        <v>0</v>
      </c>
      <c r="I83" s="49">
        <v>0</v>
      </c>
      <c r="J83" s="49">
        <v>0</v>
      </c>
      <c r="K83" s="59"/>
      <c r="L83" s="52" t="s">
        <v>134</v>
      </c>
      <c r="M83" s="54">
        <v>0</v>
      </c>
      <c r="N83" s="54">
        <v>0</v>
      </c>
      <c r="O83" s="54">
        <v>0</v>
      </c>
      <c r="T83" s="1"/>
      <c r="U83" s="31"/>
      <c r="V83" s="54" t="s">
        <v>134</v>
      </c>
      <c r="W83" s="54">
        <v>311862.33</v>
      </c>
      <c r="X83" s="54">
        <v>82942.91</v>
      </c>
      <c r="Y83" s="54">
        <v>394805.24</v>
      </c>
      <c r="AA83" s="49" t="s">
        <v>134</v>
      </c>
      <c r="AB83" s="49">
        <v>512916.98</v>
      </c>
      <c r="AC83" s="49">
        <v>139771.93</v>
      </c>
      <c r="AD83" s="49">
        <v>652688.91</v>
      </c>
      <c r="AF83" s="63">
        <v>47026</v>
      </c>
      <c r="AG83" s="54">
        <v>462838.317158903</v>
      </c>
      <c r="AH83" s="54">
        <v>80429.256577320193</v>
      </c>
      <c r="AI83" s="54">
        <v>543267.57373622304</v>
      </c>
      <c r="AL83" s="58" t="s">
        <v>134</v>
      </c>
      <c r="AM83" s="21">
        <f t="shared" ref="AM83:AO102" si="4">SUMIF($A$2:$AJ$2,AM$2,$A83:$AJ83)</f>
        <v>1287617.6271589031</v>
      </c>
      <c r="AN83" s="21">
        <f t="shared" si="4"/>
        <v>303144.09657732019</v>
      </c>
      <c r="AO83" s="21">
        <f t="shared" si="4"/>
        <v>1590761.7237362231</v>
      </c>
    </row>
    <row r="84" spans="1:41" x14ac:dyDescent="0.25">
      <c r="A84" s="1"/>
      <c r="B84" s="52" t="s">
        <v>135</v>
      </c>
      <c r="C84" s="60">
        <v>0</v>
      </c>
      <c r="D84" s="60">
        <v>0</v>
      </c>
      <c r="E84" s="60">
        <v>0</v>
      </c>
      <c r="F84" s="59"/>
      <c r="G84" s="61" t="s">
        <v>135</v>
      </c>
      <c r="H84" s="49">
        <v>0</v>
      </c>
      <c r="I84" s="49">
        <v>0</v>
      </c>
      <c r="J84" s="49">
        <v>0</v>
      </c>
      <c r="K84" s="59"/>
      <c r="L84" s="52" t="s">
        <v>135</v>
      </c>
      <c r="M84" s="54">
        <v>860123.69</v>
      </c>
      <c r="N84" s="54">
        <v>197183.35999999999</v>
      </c>
      <c r="O84" s="54">
        <v>1057307.05</v>
      </c>
      <c r="T84" s="1"/>
      <c r="U84" s="31"/>
      <c r="V84" s="54" t="s">
        <v>135</v>
      </c>
      <c r="W84" s="54">
        <v>311882.59999999998</v>
      </c>
      <c r="X84" s="54">
        <v>80874.59</v>
      </c>
      <c r="Y84" s="54">
        <v>392757.19</v>
      </c>
      <c r="AA84" s="49" t="s">
        <v>135</v>
      </c>
      <c r="AB84" s="49">
        <v>512950.32</v>
      </c>
      <c r="AC84" s="49">
        <v>136742.29999999999</v>
      </c>
      <c r="AD84" s="49">
        <v>649692.62</v>
      </c>
      <c r="AF84" s="63">
        <v>47057</v>
      </c>
      <c r="AG84" s="54">
        <v>465784.36751223297</v>
      </c>
      <c r="AH84" s="54">
        <v>78188.067822995305</v>
      </c>
      <c r="AI84" s="54">
        <v>543972.43533522799</v>
      </c>
      <c r="AL84" s="58" t="s">
        <v>135</v>
      </c>
      <c r="AM84" s="21">
        <f t="shared" si="4"/>
        <v>2150740.977512233</v>
      </c>
      <c r="AN84" s="21">
        <f t="shared" si="4"/>
        <v>492988.31782299525</v>
      </c>
      <c r="AO84" s="21">
        <f t="shared" si="4"/>
        <v>2643729.2953352276</v>
      </c>
    </row>
    <row r="85" spans="1:41" x14ac:dyDescent="0.25">
      <c r="A85" s="1"/>
      <c r="B85" s="52" t="s">
        <v>136</v>
      </c>
      <c r="C85" s="60">
        <v>11664723.58</v>
      </c>
      <c r="D85" s="60">
        <v>460928.66</v>
      </c>
      <c r="E85" s="60">
        <v>12125652.24</v>
      </c>
      <c r="F85" s="59"/>
      <c r="G85" s="61" t="s">
        <v>136</v>
      </c>
      <c r="H85" s="49">
        <v>19979635.837492201</v>
      </c>
      <c r="I85" s="49">
        <v>1475116.26687779</v>
      </c>
      <c r="J85" s="49">
        <v>21454752.104370002</v>
      </c>
      <c r="K85" s="59"/>
      <c r="L85" s="52" t="s">
        <v>136</v>
      </c>
      <c r="M85" s="54">
        <v>0</v>
      </c>
      <c r="N85" s="54">
        <v>0</v>
      </c>
      <c r="O85" s="54">
        <v>0</v>
      </c>
      <c r="T85" s="1"/>
      <c r="U85" s="31"/>
      <c r="V85" s="54" t="s">
        <v>136</v>
      </c>
      <c r="W85" s="54">
        <v>311902.87</v>
      </c>
      <c r="X85" s="54">
        <v>78806</v>
      </c>
      <c r="Y85" s="54">
        <v>390708.87</v>
      </c>
      <c r="AA85" s="49" t="s">
        <v>136</v>
      </c>
      <c r="AB85" s="49">
        <v>512983.66</v>
      </c>
      <c r="AC85" s="49">
        <v>133712.26999999999</v>
      </c>
      <c r="AD85" s="49">
        <v>646695.93000000005</v>
      </c>
      <c r="AF85" s="63">
        <v>47087</v>
      </c>
      <c r="AG85" s="54">
        <v>468689.44452055101</v>
      </c>
      <c r="AH85" s="54">
        <v>76681.522939339004</v>
      </c>
      <c r="AI85" s="54">
        <v>545370.96745988994</v>
      </c>
      <c r="AL85" s="58" t="s">
        <v>136</v>
      </c>
      <c r="AM85" s="21">
        <f t="shared" si="4"/>
        <v>32937935.392012756</v>
      </c>
      <c r="AN85" s="21">
        <f t="shared" si="4"/>
        <v>2225244.7198171285</v>
      </c>
      <c r="AO85" s="21">
        <f t="shared" si="4"/>
        <v>35163180.111829884</v>
      </c>
    </row>
    <row r="86" spans="1:41" x14ac:dyDescent="0.25">
      <c r="A86" s="1"/>
      <c r="B86" s="52" t="s">
        <v>137</v>
      </c>
      <c r="C86" s="60">
        <v>0</v>
      </c>
      <c r="D86" s="60">
        <v>0</v>
      </c>
      <c r="E86" s="60">
        <v>0</v>
      </c>
      <c r="F86" s="59"/>
      <c r="G86" s="61" t="s">
        <v>137</v>
      </c>
      <c r="H86" s="49">
        <v>0</v>
      </c>
      <c r="I86" s="49">
        <v>0</v>
      </c>
      <c r="J86" s="49">
        <v>0</v>
      </c>
      <c r="K86" s="59"/>
      <c r="L86" s="52" t="s">
        <v>137</v>
      </c>
      <c r="M86" s="54">
        <v>0</v>
      </c>
      <c r="N86" s="54">
        <v>0</v>
      </c>
      <c r="O86" s="54">
        <v>0</v>
      </c>
      <c r="T86" s="1"/>
      <c r="U86" s="31"/>
      <c r="V86" s="54" t="s">
        <v>137</v>
      </c>
      <c r="W86" s="54">
        <v>311921.90000000002</v>
      </c>
      <c r="X86" s="54">
        <v>71774.16</v>
      </c>
      <c r="Y86" s="54">
        <v>383696.06</v>
      </c>
      <c r="AA86" s="49" t="s">
        <v>137</v>
      </c>
      <c r="AB86" s="49">
        <v>513014.95</v>
      </c>
      <c r="AC86" s="49">
        <v>122232.48</v>
      </c>
      <c r="AD86" s="49">
        <v>635247.43000000005</v>
      </c>
      <c r="AF86" s="63">
        <v>47118</v>
      </c>
      <c r="AG86" s="54">
        <v>471614.34239503002</v>
      </c>
      <c r="AH86" s="54">
        <v>70314.197577166895</v>
      </c>
      <c r="AI86" s="54">
        <v>541928.53997219703</v>
      </c>
      <c r="AL86" s="58" t="s">
        <v>137</v>
      </c>
      <c r="AM86" s="21">
        <f t="shared" si="4"/>
        <v>1296551.1923950301</v>
      </c>
      <c r="AN86" s="21">
        <f t="shared" si="4"/>
        <v>264320.83757716691</v>
      </c>
      <c r="AO86" s="21">
        <f t="shared" si="4"/>
        <v>1560872.029972197</v>
      </c>
    </row>
    <row r="87" spans="1:41" x14ac:dyDescent="0.25">
      <c r="A87" s="1"/>
      <c r="B87" s="52" t="s">
        <v>138</v>
      </c>
      <c r="C87" s="60">
        <v>0</v>
      </c>
      <c r="D87" s="60">
        <v>0</v>
      </c>
      <c r="E87" s="60">
        <v>0</v>
      </c>
      <c r="F87" s="59"/>
      <c r="G87" s="61" t="s">
        <v>138</v>
      </c>
      <c r="H87" s="49">
        <v>0</v>
      </c>
      <c r="I87" s="49">
        <v>0</v>
      </c>
      <c r="J87" s="49">
        <v>0</v>
      </c>
      <c r="K87" s="59"/>
      <c r="L87" s="52" t="s">
        <v>138</v>
      </c>
      <c r="M87" s="54">
        <v>0</v>
      </c>
      <c r="N87" s="54">
        <v>0</v>
      </c>
      <c r="O87" s="54">
        <v>0</v>
      </c>
      <c r="T87" s="1"/>
      <c r="U87" s="31"/>
      <c r="V87" s="54" t="s">
        <v>138</v>
      </c>
      <c r="W87" s="54">
        <v>311942.17</v>
      </c>
      <c r="X87" s="54">
        <v>74667.73</v>
      </c>
      <c r="Y87" s="54">
        <v>386609.9</v>
      </c>
      <c r="AA87" s="49" t="s">
        <v>138</v>
      </c>
      <c r="AB87" s="49">
        <v>513048.3</v>
      </c>
      <c r="AC87" s="49">
        <v>127650.52</v>
      </c>
      <c r="AD87" s="49">
        <v>640698.81999999995</v>
      </c>
      <c r="AF87" s="63">
        <v>47149</v>
      </c>
      <c r="AG87" s="54">
        <v>474681.75811618299</v>
      </c>
      <c r="AH87" s="54">
        <v>72558.636051449896</v>
      </c>
      <c r="AI87" s="54">
        <v>547240.39416763303</v>
      </c>
      <c r="AL87" s="58" t="s">
        <v>138</v>
      </c>
      <c r="AM87" s="21">
        <f t="shared" si="4"/>
        <v>1299672.2281161831</v>
      </c>
      <c r="AN87" s="21">
        <f t="shared" si="4"/>
        <v>274876.88605144992</v>
      </c>
      <c r="AO87" s="21">
        <f t="shared" si="4"/>
        <v>1574549.114167633</v>
      </c>
    </row>
    <row r="88" spans="1:41" x14ac:dyDescent="0.25">
      <c r="A88" s="1"/>
      <c r="B88" s="52" t="s">
        <v>139</v>
      </c>
      <c r="C88" s="60">
        <v>0</v>
      </c>
      <c r="D88" s="60">
        <v>0</v>
      </c>
      <c r="E88" s="60">
        <v>0</v>
      </c>
      <c r="F88" s="59"/>
      <c r="G88" s="61" t="s">
        <v>139</v>
      </c>
      <c r="H88" s="49">
        <v>0</v>
      </c>
      <c r="I88" s="49">
        <v>0</v>
      </c>
      <c r="J88" s="49">
        <v>0</v>
      </c>
      <c r="K88" s="59"/>
      <c r="L88" s="52" t="s">
        <v>139</v>
      </c>
      <c r="M88" s="54">
        <v>0</v>
      </c>
      <c r="N88" s="54">
        <v>0</v>
      </c>
      <c r="O88" s="54">
        <v>0</v>
      </c>
      <c r="T88" s="1"/>
      <c r="U88" s="31"/>
      <c r="V88" s="54" t="s">
        <v>139</v>
      </c>
      <c r="W88" s="54">
        <v>311962.45</v>
      </c>
      <c r="X88" s="54">
        <v>72598.34</v>
      </c>
      <c r="Y88" s="54">
        <v>384560.79</v>
      </c>
      <c r="AA88" s="49" t="s">
        <v>139</v>
      </c>
      <c r="AB88" s="49">
        <v>513081.65</v>
      </c>
      <c r="AC88" s="49">
        <v>124619.32</v>
      </c>
      <c r="AD88" s="49">
        <v>637700.97</v>
      </c>
      <c r="AF88" s="63">
        <v>47177</v>
      </c>
      <c r="AG88" s="54">
        <v>477519.93315535598</v>
      </c>
      <c r="AH88" s="54">
        <v>71187.479570851501</v>
      </c>
      <c r="AI88" s="54">
        <v>548707.41272620705</v>
      </c>
      <c r="AL88" s="58" t="s">
        <v>139</v>
      </c>
      <c r="AM88" s="21">
        <f t="shared" si="4"/>
        <v>1302564.0331553561</v>
      </c>
      <c r="AN88" s="21">
        <f t="shared" si="4"/>
        <v>268405.13957085152</v>
      </c>
      <c r="AO88" s="21">
        <f t="shared" si="4"/>
        <v>1570969.1727262069</v>
      </c>
    </row>
    <row r="89" spans="1:41" x14ac:dyDescent="0.25">
      <c r="A89" s="1"/>
      <c r="B89" s="52" t="s">
        <v>140</v>
      </c>
      <c r="C89" s="60">
        <v>0</v>
      </c>
      <c r="D89" s="60">
        <v>0</v>
      </c>
      <c r="E89" s="60">
        <v>0</v>
      </c>
      <c r="F89" s="59"/>
      <c r="G89" s="61" t="s">
        <v>140</v>
      </c>
      <c r="H89" s="49">
        <v>0</v>
      </c>
      <c r="I89" s="49">
        <v>0</v>
      </c>
      <c r="J89" s="49">
        <v>0</v>
      </c>
      <c r="K89" s="59"/>
      <c r="L89" s="52" t="s">
        <v>140</v>
      </c>
      <c r="M89" s="54">
        <v>0</v>
      </c>
      <c r="N89" s="54">
        <v>0</v>
      </c>
      <c r="O89" s="54">
        <v>0</v>
      </c>
      <c r="T89" s="1"/>
      <c r="U89" s="31"/>
      <c r="V89" s="54" t="s">
        <v>140</v>
      </c>
      <c r="W89" s="54">
        <v>311980.86</v>
      </c>
      <c r="X89" s="54">
        <v>63686.52</v>
      </c>
      <c r="Y89" s="54">
        <v>375667.38</v>
      </c>
      <c r="AA89" s="49" t="s">
        <v>140</v>
      </c>
      <c r="AB89" s="49">
        <v>513111.92</v>
      </c>
      <c r="AC89" s="49">
        <v>109785.43</v>
      </c>
      <c r="AD89" s="49">
        <v>622897.35</v>
      </c>
      <c r="AF89" s="63">
        <v>47208</v>
      </c>
      <c r="AG89" s="54">
        <v>480566.20729446498</v>
      </c>
      <c r="AH89" s="54">
        <v>62774.672367638697</v>
      </c>
      <c r="AI89" s="54">
        <v>543340.87966210395</v>
      </c>
      <c r="AL89" s="58" t="s">
        <v>140</v>
      </c>
      <c r="AM89" s="21">
        <f t="shared" si="4"/>
        <v>1305658.9872944651</v>
      </c>
      <c r="AN89" s="21">
        <f t="shared" si="4"/>
        <v>236246.62236763869</v>
      </c>
      <c r="AO89" s="21">
        <f t="shared" si="4"/>
        <v>1541905.6096621039</v>
      </c>
    </row>
    <row r="90" spans="1:41" x14ac:dyDescent="0.25">
      <c r="A90" s="1"/>
      <c r="B90" s="52" t="s">
        <v>141</v>
      </c>
      <c r="C90" s="60">
        <v>0</v>
      </c>
      <c r="D90" s="60">
        <v>0</v>
      </c>
      <c r="E90" s="60">
        <v>0</v>
      </c>
      <c r="F90" s="59"/>
      <c r="G90" s="61" t="s">
        <v>141</v>
      </c>
      <c r="H90" s="49">
        <v>0</v>
      </c>
      <c r="I90" s="49">
        <v>0</v>
      </c>
      <c r="J90" s="49">
        <v>0</v>
      </c>
      <c r="K90" s="59"/>
      <c r="L90" s="52" t="s">
        <v>141</v>
      </c>
      <c r="M90" s="54">
        <v>864447.75</v>
      </c>
      <c r="N90" s="54">
        <v>191760.27</v>
      </c>
      <c r="O90" s="54">
        <v>1056208.02</v>
      </c>
      <c r="T90" s="1"/>
      <c r="U90" s="31"/>
      <c r="V90" s="54" t="s">
        <v>141</v>
      </c>
      <c r="W90" s="54">
        <v>312001.76</v>
      </c>
      <c r="X90" s="54">
        <v>70672.14</v>
      </c>
      <c r="Y90" s="54">
        <v>382673.9</v>
      </c>
      <c r="AA90" s="49" t="s">
        <v>141</v>
      </c>
      <c r="AB90" s="49">
        <v>513146.3</v>
      </c>
      <c r="AC90" s="49">
        <v>122397.71</v>
      </c>
      <c r="AD90" s="49">
        <v>635544.01</v>
      </c>
      <c r="AF90" s="63">
        <v>47238</v>
      </c>
      <c r="AG90" s="54">
        <v>483636.40656430798</v>
      </c>
      <c r="AH90" s="54">
        <v>69402.375567512994</v>
      </c>
      <c r="AI90" s="54">
        <v>553038.78213181999</v>
      </c>
      <c r="AL90" s="58" t="s">
        <v>141</v>
      </c>
      <c r="AM90" s="21">
        <f t="shared" si="4"/>
        <v>2173232.2165643079</v>
      </c>
      <c r="AN90" s="21">
        <f t="shared" si="4"/>
        <v>454232.49556751299</v>
      </c>
      <c r="AO90" s="21">
        <f t="shared" si="4"/>
        <v>2627464.7121318197</v>
      </c>
    </row>
    <row r="91" spans="1:41" x14ac:dyDescent="0.25">
      <c r="A91" s="1"/>
      <c r="B91" s="52" t="s">
        <v>142</v>
      </c>
      <c r="C91" s="60">
        <v>11723156.65</v>
      </c>
      <c r="D91" s="60">
        <v>380507.63</v>
      </c>
      <c r="E91" s="60">
        <v>12103664.279999999</v>
      </c>
      <c r="F91" s="59"/>
      <c r="G91" s="61" t="s">
        <v>142</v>
      </c>
      <c r="H91" s="49">
        <v>20821883.3398403</v>
      </c>
      <c r="I91" s="49">
        <v>1274237.2704498901</v>
      </c>
      <c r="J91" s="49">
        <v>22096120.6102902</v>
      </c>
      <c r="K91" s="59"/>
      <c r="L91" s="52" t="s">
        <v>142</v>
      </c>
      <c r="M91" s="54">
        <v>0</v>
      </c>
      <c r="N91" s="54">
        <v>0</v>
      </c>
      <c r="O91" s="54">
        <v>0</v>
      </c>
      <c r="T91" s="1"/>
      <c r="U91" s="31"/>
      <c r="V91" s="54" t="s">
        <v>142</v>
      </c>
      <c r="W91" s="54">
        <v>312020.78999999998</v>
      </c>
      <c r="X91" s="54">
        <v>62094.63</v>
      </c>
      <c r="Y91" s="54">
        <v>374115.42</v>
      </c>
      <c r="AA91" s="49" t="s">
        <v>142</v>
      </c>
      <c r="AB91" s="49">
        <v>513177.59999999998</v>
      </c>
      <c r="AC91" s="49">
        <v>108053.65</v>
      </c>
      <c r="AD91" s="49">
        <v>621231.25</v>
      </c>
      <c r="AF91" s="63">
        <v>47269</v>
      </c>
      <c r="AG91" s="54">
        <v>486727.78444548702</v>
      </c>
      <c r="AH91" s="54">
        <v>61286.352165127297</v>
      </c>
      <c r="AI91" s="54">
        <v>548014.13661061297</v>
      </c>
      <c r="AL91" s="58" t="s">
        <v>142</v>
      </c>
      <c r="AM91" s="21">
        <f t="shared" si="4"/>
        <v>33856966.164285786</v>
      </c>
      <c r="AN91" s="21">
        <f t="shared" si="4"/>
        <v>1886179.5326150174</v>
      </c>
      <c r="AO91" s="21">
        <f t="shared" si="4"/>
        <v>35743145.696900815</v>
      </c>
    </row>
    <row r="92" spans="1:41" x14ac:dyDescent="0.25">
      <c r="A92" s="1"/>
      <c r="B92" s="52" t="s">
        <v>143</v>
      </c>
      <c r="C92" s="60">
        <v>0</v>
      </c>
      <c r="D92" s="60">
        <v>0</v>
      </c>
      <c r="E92" s="60">
        <v>0</v>
      </c>
      <c r="F92" s="59"/>
      <c r="G92" s="61" t="s">
        <v>143</v>
      </c>
      <c r="H92" s="49">
        <v>0</v>
      </c>
      <c r="I92" s="49">
        <v>0</v>
      </c>
      <c r="J92" s="49">
        <v>0</v>
      </c>
      <c r="K92" s="59"/>
      <c r="L92" s="52" t="s">
        <v>143</v>
      </c>
      <c r="M92" s="54">
        <v>0</v>
      </c>
      <c r="N92" s="54">
        <v>0</v>
      </c>
      <c r="O92" s="54">
        <v>0</v>
      </c>
      <c r="T92" s="1"/>
      <c r="U92" s="31"/>
      <c r="V92" s="54" t="s">
        <v>143</v>
      </c>
      <c r="W92" s="54">
        <v>312041.07</v>
      </c>
      <c r="X92" s="54">
        <v>64317.59</v>
      </c>
      <c r="Y92" s="54">
        <v>376358.66</v>
      </c>
      <c r="AA92" s="49" t="s">
        <v>143</v>
      </c>
      <c r="AB92" s="49">
        <v>513210.96</v>
      </c>
      <c r="AC92" s="49">
        <v>112489.68</v>
      </c>
      <c r="AD92" s="49">
        <v>625700.64</v>
      </c>
      <c r="AF92" s="63">
        <v>47299</v>
      </c>
      <c r="AG92" s="54">
        <v>489840.06582884199</v>
      </c>
      <c r="AH92" s="54">
        <v>63662.509331364898</v>
      </c>
      <c r="AI92" s="54">
        <v>553502.57516020699</v>
      </c>
      <c r="AL92" s="58" t="s">
        <v>143</v>
      </c>
      <c r="AM92" s="21">
        <f t="shared" si="4"/>
        <v>1315092.0958288419</v>
      </c>
      <c r="AN92" s="21">
        <f t="shared" si="4"/>
        <v>240469.7793313649</v>
      </c>
      <c r="AO92" s="21">
        <f t="shared" si="4"/>
        <v>1555561.875160207</v>
      </c>
    </row>
    <row r="93" spans="1:41" x14ac:dyDescent="0.25">
      <c r="A93" s="1"/>
      <c r="B93" s="52" t="s">
        <v>144</v>
      </c>
      <c r="C93" s="60">
        <v>0</v>
      </c>
      <c r="D93" s="60">
        <v>0</v>
      </c>
      <c r="E93" s="60">
        <v>0</v>
      </c>
      <c r="F93" s="59"/>
      <c r="G93" s="61" t="s">
        <v>144</v>
      </c>
      <c r="H93" s="49">
        <v>0</v>
      </c>
      <c r="I93" s="49">
        <v>0</v>
      </c>
      <c r="J93" s="49">
        <v>0</v>
      </c>
      <c r="K93" s="59"/>
      <c r="L93" s="52" t="s">
        <v>144</v>
      </c>
      <c r="M93" s="54">
        <v>0</v>
      </c>
      <c r="N93" s="54">
        <v>0</v>
      </c>
      <c r="O93" s="54">
        <v>0</v>
      </c>
      <c r="T93" s="1"/>
      <c r="U93" s="31"/>
      <c r="V93" s="54" t="s">
        <v>144</v>
      </c>
      <c r="W93" s="54">
        <v>312061.34999999998</v>
      </c>
      <c r="X93" s="54">
        <v>62246.879999999997</v>
      </c>
      <c r="Y93" s="54">
        <v>374308.23</v>
      </c>
      <c r="AA93" s="49" t="s">
        <v>144</v>
      </c>
      <c r="AB93" s="49">
        <v>513244.32</v>
      </c>
      <c r="AC93" s="49">
        <v>109456.54</v>
      </c>
      <c r="AD93" s="49">
        <v>622700.86</v>
      </c>
      <c r="AF93" s="63">
        <v>47330</v>
      </c>
      <c r="AG93" s="54">
        <v>493042.55762007099</v>
      </c>
      <c r="AH93" s="54">
        <v>61485.719801713502</v>
      </c>
      <c r="AI93" s="54">
        <v>554528.27742178296</v>
      </c>
      <c r="AL93" s="58" t="s">
        <v>144</v>
      </c>
      <c r="AM93" s="21">
        <f t="shared" si="4"/>
        <v>1318348.2276200708</v>
      </c>
      <c r="AN93" s="21">
        <f t="shared" si="4"/>
        <v>233189.13980171349</v>
      </c>
      <c r="AO93" s="21">
        <f t="shared" si="4"/>
        <v>1551537.367421783</v>
      </c>
    </row>
    <row r="94" spans="1:41" x14ac:dyDescent="0.25">
      <c r="A94" s="1"/>
      <c r="B94" s="52" t="s">
        <v>145</v>
      </c>
      <c r="C94" s="60">
        <v>0</v>
      </c>
      <c r="D94" s="60">
        <v>0</v>
      </c>
      <c r="E94" s="60">
        <v>0</v>
      </c>
      <c r="F94" s="59"/>
      <c r="G94" s="61" t="s">
        <v>145</v>
      </c>
      <c r="H94" s="49">
        <v>0</v>
      </c>
      <c r="I94" s="49">
        <v>0</v>
      </c>
      <c r="J94" s="49">
        <v>0</v>
      </c>
      <c r="K94" s="59"/>
      <c r="L94" s="52" t="s">
        <v>145</v>
      </c>
      <c r="M94" s="54">
        <v>0</v>
      </c>
      <c r="N94" s="54">
        <v>0</v>
      </c>
      <c r="O94" s="54">
        <v>0</v>
      </c>
      <c r="T94" s="1"/>
      <c r="U94" s="31"/>
      <c r="V94" s="54" t="s">
        <v>145</v>
      </c>
      <c r="W94" s="54">
        <v>312081.01</v>
      </c>
      <c r="X94" s="54">
        <v>58229.95</v>
      </c>
      <c r="Y94" s="54">
        <v>370310.96</v>
      </c>
      <c r="AA94" s="49" t="s">
        <v>145</v>
      </c>
      <c r="AB94" s="49">
        <v>513276.65</v>
      </c>
      <c r="AC94" s="49">
        <v>102973.56</v>
      </c>
      <c r="AD94" s="49">
        <v>616250.21</v>
      </c>
      <c r="AF94" s="63">
        <v>47361</v>
      </c>
      <c r="AG94" s="54">
        <v>496334.31205046602</v>
      </c>
      <c r="AH94" s="54">
        <v>57881.437822874803</v>
      </c>
      <c r="AI94" s="54">
        <v>554215.74987334001</v>
      </c>
      <c r="AL94" s="58" t="s">
        <v>145</v>
      </c>
      <c r="AM94" s="21">
        <f t="shared" si="4"/>
        <v>1321691.9720504661</v>
      </c>
      <c r="AN94" s="21">
        <f t="shared" si="4"/>
        <v>219084.94782287482</v>
      </c>
      <c r="AO94" s="21">
        <f t="shared" si="4"/>
        <v>1540776.9198733401</v>
      </c>
    </row>
    <row r="95" spans="1:41" x14ac:dyDescent="0.25">
      <c r="A95" s="1"/>
      <c r="B95" s="52" t="s">
        <v>146</v>
      </c>
      <c r="C95" s="60">
        <v>0</v>
      </c>
      <c r="D95" s="60">
        <v>0</v>
      </c>
      <c r="E95" s="60">
        <v>0</v>
      </c>
      <c r="F95" s="59"/>
      <c r="G95" s="61" t="s">
        <v>146</v>
      </c>
      <c r="H95" s="49">
        <v>0</v>
      </c>
      <c r="I95" s="49">
        <v>0</v>
      </c>
      <c r="J95" s="49">
        <v>0</v>
      </c>
      <c r="K95" s="59"/>
      <c r="L95" s="52" t="s">
        <v>146</v>
      </c>
      <c r="M95" s="54">
        <v>0</v>
      </c>
      <c r="N95" s="54">
        <v>0</v>
      </c>
      <c r="O95" s="54">
        <v>0</v>
      </c>
      <c r="T95" s="1"/>
      <c r="U95" s="31"/>
      <c r="V95" s="54" t="s">
        <v>146</v>
      </c>
      <c r="W95" s="54">
        <v>312102.55</v>
      </c>
      <c r="X95" s="54">
        <v>61871.21</v>
      </c>
      <c r="Y95" s="54">
        <v>373973.76000000001</v>
      </c>
      <c r="AA95" s="49" t="s">
        <v>146</v>
      </c>
      <c r="AB95" s="49">
        <v>513312.07</v>
      </c>
      <c r="AC95" s="49">
        <v>110073.61</v>
      </c>
      <c r="AD95" s="49">
        <v>623385.68000000005</v>
      </c>
      <c r="AF95" s="63">
        <v>47391</v>
      </c>
      <c r="AG95" s="54">
        <v>499382.84653458302</v>
      </c>
      <c r="AH95" s="54">
        <v>61070.9805616507</v>
      </c>
      <c r="AI95" s="54">
        <v>560453.82709623396</v>
      </c>
      <c r="AL95" s="58" t="s">
        <v>146</v>
      </c>
      <c r="AM95" s="21">
        <f t="shared" si="4"/>
        <v>1324797.4665345829</v>
      </c>
      <c r="AN95" s="21">
        <f t="shared" si="4"/>
        <v>233015.80056165071</v>
      </c>
      <c r="AO95" s="21">
        <f t="shared" si="4"/>
        <v>1557813.267096234</v>
      </c>
    </row>
    <row r="96" spans="1:41" x14ac:dyDescent="0.25">
      <c r="A96" s="1"/>
      <c r="B96" s="52" t="s">
        <v>147</v>
      </c>
      <c r="C96" s="60">
        <v>0</v>
      </c>
      <c r="D96" s="60">
        <v>0</v>
      </c>
      <c r="E96" s="60">
        <v>0</v>
      </c>
      <c r="F96" s="59"/>
      <c r="G96" s="61" t="s">
        <v>147</v>
      </c>
      <c r="H96" s="49">
        <v>0</v>
      </c>
      <c r="I96" s="49">
        <v>0</v>
      </c>
      <c r="J96" s="49">
        <v>0</v>
      </c>
      <c r="K96" s="59"/>
      <c r="L96" s="52" t="s">
        <v>147</v>
      </c>
      <c r="M96" s="54">
        <v>868743.64</v>
      </c>
      <c r="N96" s="54">
        <v>188293.41</v>
      </c>
      <c r="O96" s="54">
        <v>1057037.05</v>
      </c>
      <c r="T96" s="1"/>
      <c r="U96" s="31"/>
      <c r="V96" s="54" t="s">
        <v>147</v>
      </c>
      <c r="W96" s="54">
        <v>312120.96000000002</v>
      </c>
      <c r="X96" s="54">
        <v>50597.3</v>
      </c>
      <c r="Y96" s="54">
        <v>362718.26</v>
      </c>
      <c r="AA96" s="49" t="s">
        <v>147</v>
      </c>
      <c r="AB96" s="49">
        <v>513342.35</v>
      </c>
      <c r="AC96" s="49">
        <v>90613.65</v>
      </c>
      <c r="AD96" s="49">
        <v>603956</v>
      </c>
      <c r="AF96" s="63">
        <v>47422</v>
      </c>
      <c r="AG96" s="54">
        <v>502656.11216140102</v>
      </c>
      <c r="AH96" s="54">
        <v>49990.425693851001</v>
      </c>
      <c r="AI96" s="54">
        <v>552646.53785525099</v>
      </c>
      <c r="AL96" s="58" t="s">
        <v>147</v>
      </c>
      <c r="AM96" s="21">
        <f t="shared" si="4"/>
        <v>2196863.0621614014</v>
      </c>
      <c r="AN96" s="21">
        <f t="shared" si="4"/>
        <v>379494.78569385101</v>
      </c>
      <c r="AO96" s="21">
        <f t="shared" si="4"/>
        <v>2576357.8478552513</v>
      </c>
    </row>
    <row r="97" spans="1:41" x14ac:dyDescent="0.25">
      <c r="A97" s="1"/>
      <c r="B97" s="52" t="s">
        <v>148</v>
      </c>
      <c r="C97" s="60">
        <v>11781370.82</v>
      </c>
      <c r="D97" s="60">
        <v>311208.96000000002</v>
      </c>
      <c r="E97" s="60">
        <v>12092579.779999999</v>
      </c>
      <c r="F97" s="59"/>
      <c r="G97" s="61" t="s">
        <v>148</v>
      </c>
      <c r="H97" s="49">
        <v>21712873.1536001</v>
      </c>
      <c r="I97" s="49">
        <v>1090569.42977611</v>
      </c>
      <c r="J97" s="49">
        <v>22803442.5833763</v>
      </c>
      <c r="K97" s="59"/>
      <c r="L97" s="52" t="s">
        <v>148</v>
      </c>
      <c r="M97" s="54">
        <v>0</v>
      </c>
      <c r="N97" s="54">
        <v>0</v>
      </c>
      <c r="O97" s="54">
        <v>0</v>
      </c>
      <c r="T97" s="1"/>
      <c r="U97" s="31"/>
      <c r="V97" s="54" t="s">
        <v>148</v>
      </c>
      <c r="W97" s="54">
        <v>312141.87</v>
      </c>
      <c r="X97" s="54">
        <v>55706.09</v>
      </c>
      <c r="Y97" s="54">
        <v>367847.96</v>
      </c>
      <c r="AA97" s="49" t="s">
        <v>148</v>
      </c>
      <c r="AB97" s="49">
        <v>513376.74</v>
      </c>
      <c r="AC97" s="49">
        <v>100473.99</v>
      </c>
      <c r="AD97" s="49">
        <v>613850.73</v>
      </c>
      <c r="AF97" s="63">
        <v>47452</v>
      </c>
      <c r="AG97" s="54">
        <v>505816.75409282499</v>
      </c>
      <c r="AH97" s="54">
        <v>55045.579324348</v>
      </c>
      <c r="AI97" s="54">
        <v>560862.33341717406</v>
      </c>
      <c r="AL97" s="58" t="s">
        <v>148</v>
      </c>
      <c r="AM97" s="21">
        <f t="shared" si="4"/>
        <v>34825579.337692931</v>
      </c>
      <c r="AN97" s="21">
        <f t="shared" si="4"/>
        <v>1613004.0491004579</v>
      </c>
      <c r="AO97" s="21">
        <f t="shared" si="4"/>
        <v>36438583.386793472</v>
      </c>
    </row>
    <row r="98" spans="1:41" x14ac:dyDescent="0.25">
      <c r="A98" s="1"/>
      <c r="B98" s="52" t="s">
        <v>149</v>
      </c>
      <c r="C98" s="60">
        <v>0</v>
      </c>
      <c r="D98" s="60">
        <v>0</v>
      </c>
      <c r="E98" s="60">
        <v>0</v>
      </c>
      <c r="F98" s="59"/>
      <c r="G98" s="61" t="s">
        <v>149</v>
      </c>
      <c r="H98" s="49">
        <v>0</v>
      </c>
      <c r="I98" s="49">
        <v>0</v>
      </c>
      <c r="J98" s="49">
        <v>0</v>
      </c>
      <c r="K98" s="59"/>
      <c r="L98" s="52" t="s">
        <v>149</v>
      </c>
      <c r="M98" s="54">
        <v>0</v>
      </c>
      <c r="N98" s="54">
        <v>0</v>
      </c>
      <c r="O98" s="54">
        <v>0</v>
      </c>
      <c r="T98" s="1"/>
      <c r="U98" s="31"/>
      <c r="V98" s="54" t="s">
        <v>149</v>
      </c>
      <c r="W98" s="54">
        <v>312162.15999999997</v>
      </c>
      <c r="X98" s="54">
        <v>51889.16</v>
      </c>
      <c r="Y98" s="54">
        <v>364051.32</v>
      </c>
      <c r="AA98" s="49" t="s">
        <v>149</v>
      </c>
      <c r="AB98" s="49">
        <v>513410.11</v>
      </c>
      <c r="AC98" s="49">
        <v>94284.69</v>
      </c>
      <c r="AD98" s="49">
        <v>607694.80000000005</v>
      </c>
      <c r="AF98" s="63">
        <v>47483</v>
      </c>
      <c r="AG98" s="54">
        <v>508999.04585746903</v>
      </c>
      <c r="AH98" s="54">
        <v>51128.441611942202</v>
      </c>
      <c r="AI98" s="54">
        <v>560127.48746941006</v>
      </c>
      <c r="AL98" s="58" t="s">
        <v>149</v>
      </c>
      <c r="AM98" s="21">
        <f t="shared" si="4"/>
        <v>1334571.3158574691</v>
      </c>
      <c r="AN98" s="21">
        <f t="shared" si="4"/>
        <v>197302.2916119422</v>
      </c>
      <c r="AO98" s="21">
        <f t="shared" si="4"/>
        <v>1531873.6074694102</v>
      </c>
    </row>
    <row r="99" spans="1:41" x14ac:dyDescent="0.25">
      <c r="A99" s="1"/>
      <c r="B99" s="52" t="s">
        <v>150</v>
      </c>
      <c r="C99" s="60">
        <v>0</v>
      </c>
      <c r="D99" s="60">
        <v>0</v>
      </c>
      <c r="E99" s="60">
        <v>0</v>
      </c>
      <c r="F99" s="59"/>
      <c r="G99" s="61" t="s">
        <v>150</v>
      </c>
      <c r="H99" s="49">
        <v>0</v>
      </c>
      <c r="I99" s="49">
        <v>0</v>
      </c>
      <c r="J99" s="49">
        <v>0</v>
      </c>
      <c r="K99" s="59"/>
      <c r="L99" s="52" t="s">
        <v>150</v>
      </c>
      <c r="M99" s="54">
        <v>0</v>
      </c>
      <c r="N99" s="54">
        <v>0</v>
      </c>
      <c r="O99" s="54">
        <v>0</v>
      </c>
      <c r="T99" s="1"/>
      <c r="U99" s="31"/>
      <c r="V99" s="54" t="s">
        <v>150</v>
      </c>
      <c r="W99" s="54">
        <v>312181.21000000002</v>
      </c>
      <c r="X99" s="54">
        <v>46594.92</v>
      </c>
      <c r="Y99" s="54">
        <v>358776.13</v>
      </c>
      <c r="AA99" s="49" t="s">
        <v>150</v>
      </c>
      <c r="AB99" s="49">
        <v>513441.43</v>
      </c>
      <c r="AC99" s="49">
        <v>85349.37</v>
      </c>
      <c r="AD99" s="49">
        <v>598790.80000000005</v>
      </c>
      <c r="AF99" s="63">
        <v>47514</v>
      </c>
      <c r="AG99" s="54">
        <v>512324.36617098801</v>
      </c>
      <c r="AH99" s="54">
        <v>45714.907465903598</v>
      </c>
      <c r="AI99" s="54">
        <v>558039.27363689104</v>
      </c>
      <c r="AL99" s="58" t="s">
        <v>150</v>
      </c>
      <c r="AM99" s="21">
        <f t="shared" si="4"/>
        <v>1337947.0061709881</v>
      </c>
      <c r="AN99" s="21">
        <f t="shared" si="4"/>
        <v>177659.19746590359</v>
      </c>
      <c r="AO99" s="21">
        <f t="shared" si="4"/>
        <v>1515606.2036368912</v>
      </c>
    </row>
    <row r="100" spans="1:41" x14ac:dyDescent="0.25">
      <c r="A100" s="1"/>
      <c r="B100" s="52" t="s">
        <v>151</v>
      </c>
      <c r="C100" s="60">
        <v>0</v>
      </c>
      <c r="D100" s="60">
        <v>0</v>
      </c>
      <c r="E100" s="60">
        <v>0</v>
      </c>
      <c r="F100" s="59"/>
      <c r="G100" s="61" t="s">
        <v>151</v>
      </c>
      <c r="H100" s="49">
        <v>0</v>
      </c>
      <c r="I100" s="49">
        <v>0</v>
      </c>
      <c r="J100" s="49">
        <v>0</v>
      </c>
      <c r="K100" s="59"/>
      <c r="L100" s="52" t="s">
        <v>151</v>
      </c>
      <c r="M100" s="54">
        <v>0</v>
      </c>
      <c r="N100" s="54">
        <v>0</v>
      </c>
      <c r="O100" s="54">
        <v>0</v>
      </c>
      <c r="T100" s="1"/>
      <c r="U100" s="31"/>
      <c r="V100" s="54" t="s">
        <v>151</v>
      </c>
      <c r="W100" s="54">
        <v>312201.5</v>
      </c>
      <c r="X100" s="54">
        <v>47744.04</v>
      </c>
      <c r="Y100" s="54">
        <v>359945.54</v>
      </c>
      <c r="AA100" s="49" t="s">
        <v>151</v>
      </c>
      <c r="AB100" s="49">
        <v>513474.81</v>
      </c>
      <c r="AC100" s="49">
        <v>88212.92</v>
      </c>
      <c r="AD100" s="49">
        <v>601687.73</v>
      </c>
      <c r="AF100" s="63">
        <v>47542</v>
      </c>
      <c r="AG100" s="54">
        <v>515533.887758867</v>
      </c>
      <c r="AH100" s="54">
        <v>47126.115004662803</v>
      </c>
      <c r="AI100" s="54">
        <v>562660.00276353001</v>
      </c>
      <c r="AL100" s="58" t="s">
        <v>151</v>
      </c>
      <c r="AM100" s="21">
        <f t="shared" si="4"/>
        <v>1341210.1977588669</v>
      </c>
      <c r="AN100" s="21">
        <f t="shared" si="4"/>
        <v>183083.07500466279</v>
      </c>
      <c r="AO100" s="21">
        <f t="shared" si="4"/>
        <v>1524293.27276353</v>
      </c>
    </row>
    <row r="101" spans="1:41" x14ac:dyDescent="0.25">
      <c r="A101" s="1"/>
      <c r="B101" s="52" t="s">
        <v>152</v>
      </c>
      <c r="C101" s="60">
        <v>0</v>
      </c>
      <c r="D101" s="60">
        <v>0</v>
      </c>
      <c r="E101" s="60">
        <v>0</v>
      </c>
      <c r="F101" s="59"/>
      <c r="G101" s="61" t="s">
        <v>152</v>
      </c>
      <c r="H101" s="49">
        <v>0</v>
      </c>
      <c r="I101" s="49">
        <v>0</v>
      </c>
      <c r="J101" s="49">
        <v>0</v>
      </c>
      <c r="K101" s="59"/>
      <c r="L101" s="52" t="s">
        <v>152</v>
      </c>
      <c r="M101" s="54">
        <v>0</v>
      </c>
      <c r="N101" s="54">
        <v>0</v>
      </c>
      <c r="O101" s="54">
        <v>0</v>
      </c>
      <c r="T101" s="1"/>
      <c r="U101" s="31"/>
      <c r="V101" s="54" t="s">
        <v>152</v>
      </c>
      <c r="W101" s="54">
        <v>312219.92</v>
      </c>
      <c r="X101" s="54">
        <v>41240.5</v>
      </c>
      <c r="Y101" s="54">
        <v>353460.42</v>
      </c>
      <c r="AA101" s="49" t="s">
        <v>152</v>
      </c>
      <c r="AB101" s="49">
        <v>513505.1</v>
      </c>
      <c r="AC101" s="49">
        <v>76908.69</v>
      </c>
      <c r="AD101" s="49">
        <v>590413.79</v>
      </c>
      <c r="AF101" s="63">
        <v>47573</v>
      </c>
      <c r="AG101" s="54">
        <v>518694.000702972</v>
      </c>
      <c r="AH101" s="54">
        <v>40133.348438284796</v>
      </c>
      <c r="AI101" s="54">
        <v>558827.349141257</v>
      </c>
      <c r="AL101" s="58" t="s">
        <v>152</v>
      </c>
      <c r="AM101" s="21">
        <f t="shared" si="4"/>
        <v>1344419.0207029721</v>
      </c>
      <c r="AN101" s="21">
        <f t="shared" si="4"/>
        <v>158282.5384382848</v>
      </c>
      <c r="AO101" s="21">
        <f t="shared" si="4"/>
        <v>1502701.5591412568</v>
      </c>
    </row>
    <row r="102" spans="1:41" x14ac:dyDescent="0.25">
      <c r="A102" s="1"/>
      <c r="B102" s="52" t="s">
        <v>153</v>
      </c>
      <c r="C102" s="60">
        <v>0</v>
      </c>
      <c r="D102" s="60">
        <v>0</v>
      </c>
      <c r="E102" s="60">
        <v>0</v>
      </c>
      <c r="F102" s="59"/>
      <c r="G102" s="61" t="s">
        <v>153</v>
      </c>
      <c r="H102" s="49">
        <v>0</v>
      </c>
      <c r="I102" s="49">
        <v>0</v>
      </c>
      <c r="J102" s="49">
        <v>0</v>
      </c>
      <c r="K102" s="59"/>
      <c r="L102" s="52" t="s">
        <v>153</v>
      </c>
      <c r="M102" s="54">
        <v>873126.7</v>
      </c>
      <c r="N102" s="54">
        <v>182505.95</v>
      </c>
      <c r="O102" s="54">
        <v>1055632.6499999999</v>
      </c>
      <c r="T102" s="1"/>
      <c r="U102" s="31"/>
      <c r="V102" s="54" t="s">
        <v>153</v>
      </c>
      <c r="W102" s="54">
        <v>312240.21000000002</v>
      </c>
      <c r="X102" s="54">
        <v>43597.79</v>
      </c>
      <c r="Y102" s="54">
        <v>355838</v>
      </c>
      <c r="AA102" s="49" t="s">
        <v>153</v>
      </c>
      <c r="AB102" s="49">
        <v>513538.48</v>
      </c>
      <c r="AC102" s="49">
        <v>82139.45</v>
      </c>
      <c r="AD102" s="49">
        <v>595677.93000000005</v>
      </c>
      <c r="AF102" s="63">
        <v>47603</v>
      </c>
      <c r="AG102" s="54">
        <v>522014.29382523498</v>
      </c>
      <c r="AH102" s="54">
        <v>42370.020997476997</v>
      </c>
      <c r="AI102" s="54">
        <v>564384.31482271105</v>
      </c>
      <c r="AL102" s="58" t="s">
        <v>153</v>
      </c>
      <c r="AM102" s="21">
        <f t="shared" si="4"/>
        <v>2220919.6838252349</v>
      </c>
      <c r="AN102" s="21">
        <f t="shared" si="4"/>
        <v>350613.210997477</v>
      </c>
      <c r="AO102" s="21">
        <f t="shared" si="4"/>
        <v>2571532.8948227111</v>
      </c>
    </row>
    <row r="103" spans="1:41" x14ac:dyDescent="0.25">
      <c r="A103" s="1"/>
      <c r="B103" s="52" t="s">
        <v>154</v>
      </c>
      <c r="C103" s="60">
        <v>11840175.710000001</v>
      </c>
      <c r="D103" s="60">
        <v>230747.2</v>
      </c>
      <c r="E103" s="60">
        <v>12070922.91</v>
      </c>
      <c r="F103" s="59"/>
      <c r="G103" s="61" t="s">
        <v>154</v>
      </c>
      <c r="H103" s="49">
        <v>22546592.254825499</v>
      </c>
      <c r="I103" s="49">
        <v>841982.48698591196</v>
      </c>
      <c r="J103" s="49">
        <v>23388574.741811398</v>
      </c>
      <c r="K103" s="59"/>
      <c r="L103" s="52" t="s">
        <v>154</v>
      </c>
      <c r="M103" s="54">
        <v>0</v>
      </c>
      <c r="N103" s="54">
        <v>0</v>
      </c>
      <c r="O103" s="54">
        <v>0</v>
      </c>
      <c r="T103" s="1"/>
      <c r="U103" s="31"/>
      <c r="V103" s="54" t="s">
        <v>154</v>
      </c>
      <c r="W103" s="54">
        <v>312259.88</v>
      </c>
      <c r="X103" s="54">
        <v>40181.599999999999</v>
      </c>
      <c r="Y103" s="54">
        <v>352441.48</v>
      </c>
      <c r="AA103" s="49" t="s">
        <v>154</v>
      </c>
      <c r="AB103" s="49">
        <v>513570.83</v>
      </c>
      <c r="AC103" s="49">
        <v>76538.490000000005</v>
      </c>
      <c r="AD103" s="49">
        <v>590109.31999999995</v>
      </c>
      <c r="AF103" s="63">
        <v>47634</v>
      </c>
      <c r="AG103" s="54">
        <v>525427.18897522299</v>
      </c>
      <c r="AH103" s="54">
        <v>38766.570414751099</v>
      </c>
      <c r="AI103" s="54">
        <v>564193.75938997394</v>
      </c>
      <c r="AL103" s="58" t="s">
        <v>154</v>
      </c>
      <c r="AM103" s="21">
        <f t="shared" ref="AM103:AO122" si="5">SUMIF($A$2:$AJ$2,AM$2,$A103:$AJ103)</f>
        <v>35738025.863800719</v>
      </c>
      <c r="AN103" s="21">
        <f t="shared" si="5"/>
        <v>1228216.3474006632</v>
      </c>
      <c r="AO103" s="21">
        <f t="shared" si="5"/>
        <v>36966242.21120137</v>
      </c>
    </row>
    <row r="104" spans="1:41" x14ac:dyDescent="0.25">
      <c r="A104" s="1"/>
      <c r="B104" s="52" t="s">
        <v>155</v>
      </c>
      <c r="C104" s="60">
        <v>0</v>
      </c>
      <c r="D104" s="60">
        <v>0</v>
      </c>
      <c r="E104" s="60">
        <v>0</v>
      </c>
      <c r="F104" s="59"/>
      <c r="G104" s="61" t="s">
        <v>155</v>
      </c>
      <c r="H104" s="49">
        <v>0</v>
      </c>
      <c r="I104" s="49">
        <v>0</v>
      </c>
      <c r="J104" s="49">
        <v>0</v>
      </c>
      <c r="K104" s="59"/>
      <c r="L104" s="52" t="s">
        <v>155</v>
      </c>
      <c r="M104" s="54">
        <v>0</v>
      </c>
      <c r="N104" s="54">
        <v>0</v>
      </c>
      <c r="O104" s="54">
        <v>0</v>
      </c>
      <c r="T104" s="1"/>
      <c r="U104" s="31"/>
      <c r="V104" s="54" t="s">
        <v>155</v>
      </c>
      <c r="W104" s="54">
        <v>312281.43</v>
      </c>
      <c r="X104" s="54">
        <v>42008.1</v>
      </c>
      <c r="Y104" s="54">
        <v>354289.53</v>
      </c>
      <c r="AA104" s="49" t="s">
        <v>155</v>
      </c>
      <c r="AB104" s="49">
        <v>513606.27</v>
      </c>
      <c r="AC104" s="49">
        <v>80982.87</v>
      </c>
      <c r="AD104" s="49">
        <v>594589.14</v>
      </c>
      <c r="AF104" s="63">
        <v>47664</v>
      </c>
      <c r="AG104" s="54">
        <v>528650.06840114098</v>
      </c>
      <c r="AH104" s="54">
        <v>40333.481705905899</v>
      </c>
      <c r="AI104" s="54">
        <v>568983.55010704696</v>
      </c>
      <c r="AL104" s="58" t="s">
        <v>155</v>
      </c>
      <c r="AM104" s="21">
        <f t="shared" si="5"/>
        <v>1354537.7684011408</v>
      </c>
      <c r="AN104" s="21">
        <f t="shared" si="5"/>
        <v>163324.4517059059</v>
      </c>
      <c r="AO104" s="21">
        <f t="shared" si="5"/>
        <v>1517862.2201070469</v>
      </c>
    </row>
    <row r="105" spans="1:41" x14ac:dyDescent="0.25">
      <c r="A105" s="1"/>
      <c r="B105" s="52" t="s">
        <v>156</v>
      </c>
      <c r="C105" s="60">
        <v>0</v>
      </c>
      <c r="D105" s="60">
        <v>0</v>
      </c>
      <c r="E105" s="60">
        <v>0</v>
      </c>
      <c r="F105" s="59"/>
      <c r="G105" s="61" t="s">
        <v>156</v>
      </c>
      <c r="H105" s="49">
        <v>0</v>
      </c>
      <c r="I105" s="49">
        <v>0</v>
      </c>
      <c r="J105" s="49">
        <v>0</v>
      </c>
      <c r="K105" s="59"/>
      <c r="L105" s="52" t="s">
        <v>156</v>
      </c>
      <c r="M105" s="54">
        <v>0</v>
      </c>
      <c r="N105" s="54">
        <v>0</v>
      </c>
      <c r="O105" s="54">
        <v>0</v>
      </c>
      <c r="T105" s="1"/>
      <c r="U105" s="31"/>
      <c r="V105" s="54" t="s">
        <v>156</v>
      </c>
      <c r="W105" s="54">
        <v>312299.84999999998</v>
      </c>
      <c r="X105" s="54">
        <v>33750.870000000003</v>
      </c>
      <c r="Y105" s="54">
        <v>346050.72</v>
      </c>
      <c r="AA105" s="49" t="s">
        <v>156</v>
      </c>
      <c r="AB105" s="49">
        <v>513636.57</v>
      </c>
      <c r="AC105" s="49">
        <v>65938.61</v>
      </c>
      <c r="AD105" s="49">
        <v>579575.18000000005</v>
      </c>
      <c r="AF105" s="63">
        <v>47695</v>
      </c>
      <c r="AG105" s="54">
        <v>532178.308454421</v>
      </c>
      <c r="AH105" s="54">
        <v>32035.038282776099</v>
      </c>
      <c r="AI105" s="54">
        <v>564213.34673719795</v>
      </c>
      <c r="AL105" s="58" t="s">
        <v>156</v>
      </c>
      <c r="AM105" s="21">
        <f t="shared" si="5"/>
        <v>1358114.7284544208</v>
      </c>
      <c r="AN105" s="21">
        <f t="shared" si="5"/>
        <v>131724.51828277612</v>
      </c>
      <c r="AO105" s="21">
        <f t="shared" si="5"/>
        <v>1489839.246737198</v>
      </c>
    </row>
    <row r="106" spans="1:41" x14ac:dyDescent="0.25">
      <c r="A106" s="1"/>
      <c r="B106" s="52" t="s">
        <v>157</v>
      </c>
      <c r="C106" s="60">
        <v>0</v>
      </c>
      <c r="D106" s="60">
        <v>0</v>
      </c>
      <c r="E106" s="60">
        <v>0</v>
      </c>
      <c r="G106" s="48" t="s">
        <v>157</v>
      </c>
      <c r="H106" s="49">
        <v>0</v>
      </c>
      <c r="I106" s="49">
        <v>0</v>
      </c>
      <c r="J106" s="49">
        <v>0</v>
      </c>
      <c r="K106" s="59"/>
      <c r="L106" s="52" t="s">
        <v>157</v>
      </c>
      <c r="M106" s="54">
        <v>0</v>
      </c>
      <c r="N106" s="54">
        <v>0</v>
      </c>
      <c r="O106" s="54">
        <v>0</v>
      </c>
      <c r="T106" s="1"/>
      <c r="U106" s="31"/>
      <c r="V106" s="54" t="s">
        <v>157</v>
      </c>
      <c r="W106" s="54">
        <v>312320.15000000002</v>
      </c>
      <c r="X106" s="54">
        <v>35302.480000000003</v>
      </c>
      <c r="Y106" s="54">
        <v>347622.63</v>
      </c>
      <c r="AA106" s="49" t="s">
        <v>157</v>
      </c>
      <c r="AB106" s="49">
        <v>513669.96</v>
      </c>
      <c r="AC106" s="49">
        <v>69988.56</v>
      </c>
      <c r="AD106" s="49">
        <v>583658.52</v>
      </c>
      <c r="AF106" s="63">
        <v>47726</v>
      </c>
      <c r="AG106" s="54">
        <v>535658.71806195099</v>
      </c>
      <c r="AH106" s="54">
        <v>33335.680372041599</v>
      </c>
      <c r="AI106" s="54">
        <v>568994.39843399206</v>
      </c>
      <c r="AL106" s="58" t="s">
        <v>157</v>
      </c>
      <c r="AM106" s="21">
        <f t="shared" si="5"/>
        <v>1361648.8280619511</v>
      </c>
      <c r="AN106" s="21">
        <f t="shared" si="5"/>
        <v>138626.7203720416</v>
      </c>
      <c r="AO106" s="21">
        <f t="shared" si="5"/>
        <v>1500275.5484339921</v>
      </c>
    </row>
    <row r="107" spans="1:41" x14ac:dyDescent="0.25">
      <c r="A107" s="1"/>
      <c r="B107" s="52" t="s">
        <v>158</v>
      </c>
      <c r="C107" s="60">
        <v>0</v>
      </c>
      <c r="D107" s="60">
        <v>0</v>
      </c>
      <c r="E107" s="60">
        <v>0</v>
      </c>
      <c r="F107" s="59"/>
      <c r="G107" s="61" t="s">
        <v>158</v>
      </c>
      <c r="H107" s="49">
        <v>0</v>
      </c>
      <c r="I107" s="49">
        <v>0</v>
      </c>
      <c r="J107" s="49">
        <v>0</v>
      </c>
      <c r="K107" s="59"/>
      <c r="L107" s="52" t="s">
        <v>158</v>
      </c>
      <c r="M107" s="54">
        <v>0</v>
      </c>
      <c r="N107" s="54">
        <v>0</v>
      </c>
      <c r="O107" s="54">
        <v>0</v>
      </c>
      <c r="T107" s="1"/>
      <c r="U107" s="31"/>
      <c r="V107" s="54" t="s">
        <v>158</v>
      </c>
      <c r="W107" s="54">
        <v>312341.08</v>
      </c>
      <c r="X107" s="54">
        <v>34302.550000000003</v>
      </c>
      <c r="Y107" s="54">
        <v>346643.63</v>
      </c>
      <c r="AA107" s="49" t="s">
        <v>158</v>
      </c>
      <c r="AB107" s="49">
        <v>513704.37</v>
      </c>
      <c r="AC107" s="49">
        <v>69119.95</v>
      </c>
      <c r="AD107" s="49">
        <v>582824.31999999995</v>
      </c>
      <c r="AF107" s="63">
        <v>47756</v>
      </c>
      <c r="AG107" s="54">
        <v>539089.85871348297</v>
      </c>
      <c r="AH107" s="54">
        <v>31764.803967997799</v>
      </c>
      <c r="AI107" s="54">
        <v>570854.66268148099</v>
      </c>
      <c r="AL107" s="58" t="s">
        <v>158</v>
      </c>
      <c r="AM107" s="21">
        <f t="shared" si="5"/>
        <v>1365135.3087134829</v>
      </c>
      <c r="AN107" s="21">
        <f t="shared" si="5"/>
        <v>135187.30396799781</v>
      </c>
      <c r="AO107" s="21">
        <f t="shared" si="5"/>
        <v>1500322.6126814811</v>
      </c>
    </row>
    <row r="108" spans="1:41" x14ac:dyDescent="0.25">
      <c r="A108" s="1"/>
      <c r="B108" s="52" t="s">
        <v>159</v>
      </c>
      <c r="C108" s="60">
        <v>0</v>
      </c>
      <c r="D108" s="60">
        <v>0</v>
      </c>
      <c r="E108" s="60">
        <v>0</v>
      </c>
      <c r="F108" s="59"/>
      <c r="G108" s="61" t="s">
        <v>159</v>
      </c>
      <c r="H108" s="49">
        <v>0</v>
      </c>
      <c r="I108" s="49">
        <v>0</v>
      </c>
      <c r="J108" s="49">
        <v>0</v>
      </c>
      <c r="K108" s="59"/>
      <c r="L108" s="52" t="s">
        <v>159</v>
      </c>
      <c r="M108" s="54">
        <v>877448.33</v>
      </c>
      <c r="N108" s="54">
        <v>178654.04</v>
      </c>
      <c r="O108" s="54">
        <v>1056102.3700000001</v>
      </c>
      <c r="T108" s="1"/>
      <c r="U108" s="31"/>
      <c r="V108" s="54" t="s">
        <v>159</v>
      </c>
      <c r="W108" s="54">
        <v>312360.13</v>
      </c>
      <c r="X108" s="54">
        <v>29138.51</v>
      </c>
      <c r="Y108" s="54">
        <v>341498.64</v>
      </c>
      <c r="AA108" s="49" t="s">
        <v>159</v>
      </c>
      <c r="AB108" s="49">
        <v>513735.71</v>
      </c>
      <c r="AC108" s="49">
        <v>59778.8</v>
      </c>
      <c r="AD108" s="49">
        <v>573514.51</v>
      </c>
      <c r="AF108" s="63">
        <v>47787</v>
      </c>
      <c r="AG108" s="54">
        <v>542689.12652139505</v>
      </c>
      <c r="AH108" s="54">
        <v>26621.557293697599</v>
      </c>
      <c r="AI108" s="54">
        <v>569310.68381509196</v>
      </c>
      <c r="AL108" s="58" t="s">
        <v>159</v>
      </c>
      <c r="AM108" s="21">
        <f t="shared" si="5"/>
        <v>2246233.296521395</v>
      </c>
      <c r="AN108" s="21">
        <f t="shared" si="5"/>
        <v>294192.90729369764</v>
      </c>
      <c r="AO108" s="21">
        <f t="shared" si="5"/>
        <v>2540426.2038150923</v>
      </c>
    </row>
    <row r="109" spans="1:41" x14ac:dyDescent="0.25">
      <c r="A109" s="1"/>
      <c r="B109" s="52" t="s">
        <v>160</v>
      </c>
      <c r="C109" s="60">
        <v>11899677.880000001</v>
      </c>
      <c r="D109" s="60">
        <v>157167.04000000001</v>
      </c>
      <c r="E109" s="60">
        <v>12056844.92</v>
      </c>
      <c r="F109" s="59"/>
      <c r="G109" s="61" t="s">
        <v>160</v>
      </c>
      <c r="H109" s="49">
        <v>23418735.160507701</v>
      </c>
      <c r="I109" s="49">
        <v>596819.91477661801</v>
      </c>
      <c r="J109" s="49">
        <v>24015555.075284299</v>
      </c>
      <c r="K109" s="59"/>
      <c r="L109" s="52" t="s">
        <v>160</v>
      </c>
      <c r="M109" s="54">
        <v>0</v>
      </c>
      <c r="N109" s="54">
        <v>0</v>
      </c>
      <c r="O109" s="54">
        <v>0</v>
      </c>
      <c r="T109" s="1"/>
      <c r="U109" s="31"/>
      <c r="V109" s="54" t="s">
        <v>160</v>
      </c>
      <c r="W109" s="54">
        <v>312382.31</v>
      </c>
      <c r="X109" s="54">
        <v>31903.61</v>
      </c>
      <c r="Y109" s="54">
        <v>344285.92</v>
      </c>
      <c r="AA109" s="49" t="s">
        <v>160</v>
      </c>
      <c r="AB109" s="49">
        <v>513772.18</v>
      </c>
      <c r="AC109" s="49">
        <v>66780.11</v>
      </c>
      <c r="AD109" s="49">
        <v>580552.29</v>
      </c>
      <c r="AF109" s="63">
        <v>47817</v>
      </c>
      <c r="AG109" s="54">
        <v>546090.74413106695</v>
      </c>
      <c r="AH109" s="54">
        <v>28387.699835643001</v>
      </c>
      <c r="AI109" s="54">
        <v>574478.44396670896</v>
      </c>
      <c r="AL109" s="58" t="s">
        <v>160</v>
      </c>
      <c r="AM109" s="21">
        <f t="shared" si="5"/>
        <v>36690658.274638772</v>
      </c>
      <c r="AN109" s="21">
        <f t="shared" si="5"/>
        <v>881058.37461226108</v>
      </c>
      <c r="AO109" s="21">
        <f t="shared" si="5"/>
        <v>37571716.649251007</v>
      </c>
    </row>
    <row r="110" spans="1:41" x14ac:dyDescent="0.25">
      <c r="A110" s="1"/>
      <c r="B110" s="52" t="s">
        <v>161</v>
      </c>
      <c r="C110" s="60">
        <v>0</v>
      </c>
      <c r="D110" s="60">
        <v>0</v>
      </c>
      <c r="E110" s="60">
        <v>0</v>
      </c>
      <c r="F110" s="59"/>
      <c r="G110" s="61" t="s">
        <v>161</v>
      </c>
      <c r="H110" s="49">
        <v>0</v>
      </c>
      <c r="I110" s="49">
        <v>0</v>
      </c>
      <c r="J110" s="49">
        <v>0</v>
      </c>
      <c r="K110" s="59"/>
      <c r="L110" s="52" t="s">
        <v>161</v>
      </c>
      <c r="M110" s="54">
        <v>0</v>
      </c>
      <c r="N110" s="54">
        <v>0</v>
      </c>
      <c r="O110" s="54">
        <v>0</v>
      </c>
      <c r="T110" s="1"/>
      <c r="U110" s="31"/>
      <c r="V110" s="54" t="s">
        <v>161</v>
      </c>
      <c r="W110" s="54">
        <v>312400.74</v>
      </c>
      <c r="X110" s="54">
        <v>24383.5</v>
      </c>
      <c r="Y110" s="54">
        <v>336784.24</v>
      </c>
      <c r="AA110" s="49" t="s">
        <v>161</v>
      </c>
      <c r="AB110" s="49">
        <v>513802.5</v>
      </c>
      <c r="AC110" s="49">
        <v>52218.26</v>
      </c>
      <c r="AD110" s="49">
        <v>566020.76</v>
      </c>
      <c r="AF110" s="63">
        <v>47848</v>
      </c>
      <c r="AG110" s="54">
        <v>549588.54159932397</v>
      </c>
      <c r="AH110" s="54">
        <v>21230.286929000598</v>
      </c>
      <c r="AI110" s="54">
        <v>570818.82852832496</v>
      </c>
      <c r="AL110" s="58" t="s">
        <v>161</v>
      </c>
      <c r="AM110" s="21">
        <f t="shared" si="5"/>
        <v>1375791.781599324</v>
      </c>
      <c r="AN110" s="21">
        <f t="shared" si="5"/>
        <v>97832.046929000615</v>
      </c>
      <c r="AO110" s="21">
        <f t="shared" si="5"/>
        <v>1473623.8285283251</v>
      </c>
    </row>
    <row r="111" spans="1:41" x14ac:dyDescent="0.25">
      <c r="A111" s="1"/>
      <c r="B111" s="52" t="s">
        <v>162</v>
      </c>
      <c r="C111" s="60">
        <v>0</v>
      </c>
      <c r="D111" s="60">
        <v>0</v>
      </c>
      <c r="E111" s="60">
        <v>0</v>
      </c>
      <c r="F111" s="59"/>
      <c r="G111" s="61" t="s">
        <v>162</v>
      </c>
      <c r="H111" s="49">
        <v>0</v>
      </c>
      <c r="I111" s="49">
        <v>0</v>
      </c>
      <c r="J111" s="49">
        <v>0</v>
      </c>
      <c r="K111" s="59"/>
      <c r="L111" s="52" t="s">
        <v>162</v>
      </c>
      <c r="M111" s="54">
        <v>0</v>
      </c>
      <c r="N111" s="54">
        <v>0</v>
      </c>
      <c r="O111" s="54">
        <v>0</v>
      </c>
      <c r="T111" s="1"/>
      <c r="U111" s="31"/>
      <c r="V111" s="54" t="s">
        <v>162</v>
      </c>
      <c r="W111" s="54">
        <v>312420.42</v>
      </c>
      <c r="X111" s="54">
        <v>24121.360000000001</v>
      </c>
      <c r="Y111" s="54">
        <v>336541.78</v>
      </c>
      <c r="AA111" s="49" t="s">
        <v>162</v>
      </c>
      <c r="AB111" s="49">
        <v>513834.87</v>
      </c>
      <c r="AC111" s="49">
        <v>53015.43</v>
      </c>
      <c r="AD111" s="49">
        <v>566850.30000000005</v>
      </c>
      <c r="AF111" s="63">
        <v>47879</v>
      </c>
      <c r="AG111" s="54">
        <v>553183.661063337</v>
      </c>
      <c r="AH111" s="54">
        <v>20226.320183031701</v>
      </c>
      <c r="AI111" s="54">
        <v>573409.98124636896</v>
      </c>
      <c r="AL111" s="58" t="s">
        <v>162</v>
      </c>
      <c r="AM111" s="21">
        <f t="shared" si="5"/>
        <v>1379438.951063337</v>
      </c>
      <c r="AN111" s="21">
        <f t="shared" si="5"/>
        <v>97363.110183031706</v>
      </c>
      <c r="AO111" s="21">
        <f t="shared" si="5"/>
        <v>1476802.061246369</v>
      </c>
    </row>
    <row r="112" spans="1:41" x14ac:dyDescent="0.25">
      <c r="A112" s="1"/>
      <c r="B112" s="52" t="s">
        <v>163</v>
      </c>
      <c r="C112" s="60">
        <v>0</v>
      </c>
      <c r="D112" s="60">
        <v>0</v>
      </c>
      <c r="E112" s="60">
        <v>0</v>
      </c>
      <c r="F112" s="59"/>
      <c r="G112" s="61" t="s">
        <v>163</v>
      </c>
      <c r="H112" s="49">
        <v>0</v>
      </c>
      <c r="I112" s="49">
        <v>0</v>
      </c>
      <c r="J112" s="49">
        <v>0</v>
      </c>
      <c r="K112" s="59"/>
      <c r="L112" s="52" t="s">
        <v>163</v>
      </c>
      <c r="M112" s="54">
        <v>0</v>
      </c>
      <c r="N112" s="54">
        <v>0</v>
      </c>
      <c r="O112" s="54">
        <v>0</v>
      </c>
      <c r="T112" s="1"/>
      <c r="U112" s="31"/>
      <c r="V112" s="54" t="s">
        <v>163</v>
      </c>
      <c r="W112" s="54">
        <v>312441.98</v>
      </c>
      <c r="X112" s="54">
        <v>24332.98</v>
      </c>
      <c r="Y112" s="54">
        <v>336774.96</v>
      </c>
      <c r="AA112" s="49" t="s">
        <v>163</v>
      </c>
      <c r="AB112" s="49">
        <v>513870.32</v>
      </c>
      <c r="AC112" s="49">
        <v>55096.66</v>
      </c>
      <c r="AD112" s="49">
        <v>568966.98</v>
      </c>
      <c r="AF112" s="63">
        <v>47907</v>
      </c>
      <c r="AG112" s="54">
        <v>556499.16437981999</v>
      </c>
      <c r="AH112" s="54">
        <v>19637.397575312101</v>
      </c>
      <c r="AI112" s="54">
        <v>576136.56195513299</v>
      </c>
      <c r="AL112" s="58" t="s">
        <v>163</v>
      </c>
      <c r="AM112" s="21">
        <f t="shared" si="5"/>
        <v>1382811.46437982</v>
      </c>
      <c r="AN112" s="21">
        <f t="shared" si="5"/>
        <v>99067.037575312104</v>
      </c>
      <c r="AO112" s="21">
        <f t="shared" si="5"/>
        <v>1481878.5019551329</v>
      </c>
    </row>
    <row r="113" spans="1:41" x14ac:dyDescent="0.25">
      <c r="A113" s="1"/>
      <c r="B113" s="52" t="s">
        <v>164</v>
      </c>
      <c r="C113" s="60">
        <v>0</v>
      </c>
      <c r="D113" s="60">
        <v>0</v>
      </c>
      <c r="E113" s="60">
        <v>0</v>
      </c>
      <c r="F113" s="59"/>
      <c r="G113" s="61" t="s">
        <v>164</v>
      </c>
      <c r="H113" s="49">
        <v>0</v>
      </c>
      <c r="I113" s="49">
        <v>0</v>
      </c>
      <c r="J113" s="49">
        <v>0</v>
      </c>
      <c r="K113" s="59"/>
      <c r="L113" s="52" t="s">
        <v>164</v>
      </c>
      <c r="M113" s="54">
        <v>0</v>
      </c>
      <c r="N113" s="54">
        <v>0</v>
      </c>
      <c r="O113" s="54">
        <v>0</v>
      </c>
      <c r="T113" s="1"/>
      <c r="U113" s="31"/>
      <c r="V113" s="54" t="s">
        <v>164</v>
      </c>
      <c r="W113" s="54">
        <v>312460.40999999997</v>
      </c>
      <c r="X113" s="54">
        <v>18760.12</v>
      </c>
      <c r="Y113" s="54">
        <v>331220.53000000003</v>
      </c>
      <c r="AA113" s="49" t="s">
        <v>164</v>
      </c>
      <c r="AB113" s="49">
        <v>513900.64</v>
      </c>
      <c r="AC113" s="49">
        <v>43981.67</v>
      </c>
      <c r="AD113" s="49">
        <v>557882.31000000006</v>
      </c>
      <c r="AF113" s="63">
        <v>47938</v>
      </c>
      <c r="AG113" s="54">
        <v>560064.509245213</v>
      </c>
      <c r="AH113" s="54">
        <v>14270.9103452866</v>
      </c>
      <c r="AI113" s="54">
        <v>574335.41959049902</v>
      </c>
      <c r="AL113" s="58" t="s">
        <v>164</v>
      </c>
      <c r="AM113" s="21">
        <f t="shared" si="5"/>
        <v>1386425.5592452129</v>
      </c>
      <c r="AN113" s="21">
        <f t="shared" si="5"/>
        <v>77012.70034528659</v>
      </c>
      <c r="AO113" s="21">
        <f t="shared" si="5"/>
        <v>1463438.2595904991</v>
      </c>
    </row>
    <row r="114" spans="1:41" x14ac:dyDescent="0.25">
      <c r="A114" s="1"/>
      <c r="B114" s="52" t="s">
        <v>165</v>
      </c>
      <c r="C114" s="60">
        <v>0</v>
      </c>
      <c r="D114" s="60">
        <v>0</v>
      </c>
      <c r="E114" s="60">
        <v>0</v>
      </c>
      <c r="F114" s="59"/>
      <c r="G114" s="61" t="s">
        <v>165</v>
      </c>
      <c r="H114" s="49">
        <v>0</v>
      </c>
      <c r="I114" s="49">
        <v>0</v>
      </c>
      <c r="J114" s="49">
        <v>0</v>
      </c>
      <c r="K114" s="59"/>
      <c r="L114" s="52" t="s">
        <v>165</v>
      </c>
      <c r="M114" s="54">
        <v>881840.56</v>
      </c>
      <c r="N114" s="54">
        <v>172806.94</v>
      </c>
      <c r="O114" s="54">
        <v>1054647.5</v>
      </c>
      <c r="T114" s="1"/>
      <c r="U114" s="31"/>
      <c r="V114" s="54" t="s">
        <v>165</v>
      </c>
      <c r="W114" s="54">
        <v>312479.46999999997</v>
      </c>
      <c r="X114" s="54">
        <v>17489.79</v>
      </c>
      <c r="Y114" s="54">
        <v>329969.26</v>
      </c>
      <c r="AA114" s="49" t="s">
        <v>165</v>
      </c>
      <c r="AB114" s="49">
        <v>513931.99</v>
      </c>
      <c r="AC114" s="49">
        <v>42715.46</v>
      </c>
      <c r="AD114" s="49">
        <v>556647.44999999995</v>
      </c>
      <c r="AF114" s="63">
        <v>47968</v>
      </c>
      <c r="AG114" s="54">
        <v>563574.65573253296</v>
      </c>
      <c r="AH114" s="54">
        <v>12444.9964286247</v>
      </c>
      <c r="AI114" s="54">
        <v>576019.65216115699</v>
      </c>
      <c r="AL114" s="58" t="s">
        <v>165</v>
      </c>
      <c r="AM114" s="21">
        <f t="shared" si="5"/>
        <v>2271826.675732533</v>
      </c>
      <c r="AN114" s="21">
        <f t="shared" si="5"/>
        <v>245457.1864286247</v>
      </c>
      <c r="AO114" s="21">
        <f t="shared" si="5"/>
        <v>2517283.8621611567</v>
      </c>
    </row>
    <row r="115" spans="1:41" x14ac:dyDescent="0.25">
      <c r="A115" s="1"/>
      <c r="B115" s="52" t="s">
        <v>166</v>
      </c>
      <c r="C115" s="60">
        <v>11958792.1</v>
      </c>
      <c r="D115" s="60">
        <v>77686.28</v>
      </c>
      <c r="E115" s="60">
        <v>12036478.380000001</v>
      </c>
      <c r="F115" s="59"/>
      <c r="G115" s="61" t="s">
        <v>166</v>
      </c>
      <c r="H115" s="49">
        <v>24290422.726112399</v>
      </c>
      <c r="I115" s="49">
        <v>306634.62574774999</v>
      </c>
      <c r="J115" s="49">
        <v>24597057.351860099</v>
      </c>
      <c r="K115" s="59"/>
      <c r="L115" s="52" t="s">
        <v>166</v>
      </c>
      <c r="M115" s="54">
        <v>0</v>
      </c>
      <c r="N115" s="54">
        <v>0</v>
      </c>
      <c r="O115" s="54">
        <v>0</v>
      </c>
      <c r="T115" s="1"/>
      <c r="U115" s="31"/>
      <c r="V115" s="54" t="s">
        <v>166</v>
      </c>
      <c r="W115" s="54">
        <v>312499.15999999997</v>
      </c>
      <c r="X115" s="54">
        <v>16084.96</v>
      </c>
      <c r="Y115" s="54">
        <v>328584.12</v>
      </c>
      <c r="AA115" s="49" t="s">
        <v>166</v>
      </c>
      <c r="AB115" s="49">
        <v>513964.36</v>
      </c>
      <c r="AC115" s="49">
        <v>41244.61</v>
      </c>
      <c r="AD115" s="49">
        <v>555208.97</v>
      </c>
      <c r="AF115" s="63">
        <v>47999</v>
      </c>
      <c r="AG115" s="54">
        <v>567185.416279061</v>
      </c>
      <c r="AH115" s="54">
        <v>10329.653090878101</v>
      </c>
      <c r="AI115" s="54">
        <v>577515.06936993997</v>
      </c>
      <c r="AL115" s="58" t="s">
        <v>166</v>
      </c>
      <c r="AM115" s="21">
        <f t="shared" si="5"/>
        <v>37642863.762391455</v>
      </c>
      <c r="AN115" s="21">
        <f t="shared" si="5"/>
        <v>451980.12883862806</v>
      </c>
      <c r="AO115" s="21">
        <f t="shared" si="5"/>
        <v>38094843.891230039</v>
      </c>
    </row>
    <row r="116" spans="1:41" x14ac:dyDescent="0.25">
      <c r="A116" s="1"/>
      <c r="B116" s="52" t="s">
        <v>167</v>
      </c>
      <c r="C116" s="60">
        <v>0</v>
      </c>
      <c r="D116" s="60">
        <v>0</v>
      </c>
      <c r="E116" s="60">
        <v>0</v>
      </c>
      <c r="F116" s="59"/>
      <c r="G116" s="59"/>
      <c r="H116" s="59"/>
      <c r="I116" s="31"/>
      <c r="J116" s="59"/>
      <c r="K116" s="59"/>
      <c r="L116" s="52" t="s">
        <v>167</v>
      </c>
      <c r="M116" s="54">
        <v>0</v>
      </c>
      <c r="N116" s="54">
        <v>0</v>
      </c>
      <c r="O116" s="54">
        <v>0</v>
      </c>
      <c r="T116" s="1"/>
      <c r="U116" s="31"/>
      <c r="V116" s="54" t="s">
        <v>167</v>
      </c>
      <c r="W116" s="54">
        <v>312520.09999999998</v>
      </c>
      <c r="X116" s="54">
        <v>15015.97</v>
      </c>
      <c r="Y116" s="54">
        <v>327536.07</v>
      </c>
      <c r="AA116" s="49" t="s">
        <v>167</v>
      </c>
      <c r="AB116" s="49">
        <v>513998.8</v>
      </c>
      <c r="AC116" s="49">
        <v>40867.019999999997</v>
      </c>
      <c r="AD116" s="49">
        <v>554865.81999999995</v>
      </c>
      <c r="AF116" s="63">
        <v>48029</v>
      </c>
      <c r="AG116" s="54">
        <v>570741.99443664704</v>
      </c>
      <c r="AH116" s="54">
        <v>8301.5091670051806</v>
      </c>
      <c r="AI116" s="54">
        <v>579043.503603652</v>
      </c>
      <c r="AL116" s="58" t="s">
        <v>167</v>
      </c>
      <c r="AM116" s="21">
        <f t="shared" si="5"/>
        <v>1397260.894436647</v>
      </c>
      <c r="AN116" s="21">
        <f t="shared" si="5"/>
        <v>64184.499167005182</v>
      </c>
      <c r="AO116" s="21">
        <f t="shared" si="5"/>
        <v>1461445.3936036518</v>
      </c>
    </row>
    <row r="117" spans="1:41" x14ac:dyDescent="0.25">
      <c r="A117" s="1"/>
      <c r="B117" s="52" t="s">
        <v>168</v>
      </c>
      <c r="C117" s="60">
        <v>0</v>
      </c>
      <c r="D117" s="60">
        <v>0</v>
      </c>
      <c r="E117" s="60">
        <v>0</v>
      </c>
      <c r="F117" s="59"/>
      <c r="G117" s="59"/>
      <c r="H117" s="59"/>
      <c r="I117" s="31"/>
      <c r="J117" s="59"/>
      <c r="K117" s="59"/>
      <c r="L117" s="52" t="s">
        <v>168</v>
      </c>
      <c r="M117" s="54">
        <v>0</v>
      </c>
      <c r="N117" s="54">
        <v>0</v>
      </c>
      <c r="O117" s="54">
        <v>0</v>
      </c>
      <c r="T117" s="1"/>
      <c r="U117" s="31"/>
      <c r="V117" s="54" t="s">
        <v>168</v>
      </c>
      <c r="W117" s="54">
        <v>312539.15999999997</v>
      </c>
      <c r="X117" s="54">
        <v>11662.09</v>
      </c>
      <c r="Y117" s="54">
        <v>324201.25</v>
      </c>
      <c r="AA117" s="49" t="s">
        <v>168</v>
      </c>
      <c r="AB117" s="49">
        <v>514030.15</v>
      </c>
      <c r="AC117" s="49">
        <v>34178.89</v>
      </c>
      <c r="AD117" s="49">
        <v>548209.04</v>
      </c>
      <c r="AF117" s="63">
        <v>48060</v>
      </c>
      <c r="AG117" s="54">
        <v>574558.42267032503</v>
      </c>
      <c r="AH117" s="54">
        <v>5077.56174894177</v>
      </c>
      <c r="AI117" s="54">
        <v>579635.98441926599</v>
      </c>
      <c r="AL117" s="58" t="s">
        <v>168</v>
      </c>
      <c r="AM117" s="21">
        <f t="shared" si="5"/>
        <v>1401127.7326703251</v>
      </c>
      <c r="AN117" s="21">
        <f t="shared" si="5"/>
        <v>50918.541748941767</v>
      </c>
      <c r="AO117" s="21">
        <f t="shared" si="5"/>
        <v>1452046.274419266</v>
      </c>
    </row>
    <row r="118" spans="1:41" x14ac:dyDescent="0.25">
      <c r="A118" s="1"/>
      <c r="B118" s="52" t="s">
        <v>169</v>
      </c>
      <c r="C118" s="60">
        <v>0</v>
      </c>
      <c r="D118" s="60">
        <v>0</v>
      </c>
      <c r="E118" s="60">
        <v>0</v>
      </c>
      <c r="F118" s="59"/>
      <c r="G118" s="59"/>
      <c r="H118" s="59"/>
      <c r="I118" s="31"/>
      <c r="J118" s="59"/>
      <c r="K118" s="59"/>
      <c r="L118" s="52" t="s">
        <v>169</v>
      </c>
      <c r="M118" s="54">
        <v>0</v>
      </c>
      <c r="N118" s="54">
        <v>0</v>
      </c>
      <c r="O118" s="54">
        <v>0</v>
      </c>
      <c r="T118" s="1"/>
      <c r="U118" s="31"/>
      <c r="V118" s="54" t="s">
        <v>169</v>
      </c>
      <c r="W118" s="54">
        <v>312559.46999999997</v>
      </c>
      <c r="X118" s="54">
        <v>10391.040000000001</v>
      </c>
      <c r="Y118" s="54">
        <v>322950.51</v>
      </c>
      <c r="AA118" s="49" t="s">
        <v>169</v>
      </c>
      <c r="AB118" s="49">
        <v>514063.57</v>
      </c>
      <c r="AC118" s="49">
        <v>33498.44</v>
      </c>
      <c r="AD118" s="49">
        <v>547562.01</v>
      </c>
      <c r="AF118" s="63">
        <v>48091</v>
      </c>
      <c r="AG118" s="54">
        <v>578242.40122173994</v>
      </c>
      <c r="AH118" s="54">
        <v>2734.0600291239498</v>
      </c>
      <c r="AI118" s="54">
        <v>580976.46125086502</v>
      </c>
      <c r="AL118" s="58" t="s">
        <v>169</v>
      </c>
      <c r="AM118" s="21">
        <f t="shared" si="5"/>
        <v>1404865.4412217401</v>
      </c>
      <c r="AN118" s="21">
        <f t="shared" si="5"/>
        <v>46623.540029123949</v>
      </c>
      <c r="AO118" s="21">
        <f t="shared" si="5"/>
        <v>1451488.9812508649</v>
      </c>
    </row>
    <row r="119" spans="1:41" x14ac:dyDescent="0.25">
      <c r="A119" s="1"/>
      <c r="B119" s="52" t="s">
        <v>170</v>
      </c>
      <c r="C119" s="60">
        <v>0</v>
      </c>
      <c r="D119" s="60">
        <v>0</v>
      </c>
      <c r="E119" s="60">
        <v>0</v>
      </c>
      <c r="F119" s="59"/>
      <c r="G119" s="59"/>
      <c r="H119" s="59"/>
      <c r="I119" s="31"/>
      <c r="J119" s="59"/>
      <c r="K119" s="59"/>
      <c r="L119" s="52" t="s">
        <v>170</v>
      </c>
      <c r="M119" s="54">
        <v>0</v>
      </c>
      <c r="N119" s="54">
        <v>0</v>
      </c>
      <c r="O119" s="54">
        <v>0</v>
      </c>
      <c r="T119" s="1"/>
      <c r="U119" s="31"/>
      <c r="V119" s="54" t="s">
        <v>170</v>
      </c>
      <c r="W119" s="54">
        <v>312579.78999999998</v>
      </c>
      <c r="X119" s="54">
        <v>8313.3700000000008</v>
      </c>
      <c r="Y119" s="54">
        <v>320893.15999999997</v>
      </c>
      <c r="AA119" s="49" t="s">
        <v>170</v>
      </c>
      <c r="AB119" s="49">
        <v>514096.98</v>
      </c>
      <c r="AC119" s="49">
        <v>30455.11</v>
      </c>
      <c r="AD119" s="49">
        <v>544552.09</v>
      </c>
      <c r="AF119" s="1"/>
      <c r="AG119" s="6"/>
      <c r="AH119" s="6"/>
      <c r="AI119" s="6"/>
      <c r="AL119" s="58" t="s">
        <v>170</v>
      </c>
      <c r="AM119" s="21">
        <f t="shared" si="5"/>
        <v>826676.77</v>
      </c>
      <c r="AN119" s="21">
        <f t="shared" si="5"/>
        <v>38768.480000000003</v>
      </c>
      <c r="AO119" s="21">
        <f t="shared" si="5"/>
        <v>865445.25</v>
      </c>
    </row>
    <row r="120" spans="1:41" x14ac:dyDescent="0.25">
      <c r="A120" s="1"/>
      <c r="B120" s="52" t="s">
        <v>171</v>
      </c>
      <c r="C120" s="60">
        <v>0</v>
      </c>
      <c r="D120" s="60">
        <v>0</v>
      </c>
      <c r="E120" s="60">
        <v>0</v>
      </c>
      <c r="F120" s="59"/>
      <c r="G120" s="59"/>
      <c r="H120" s="59"/>
      <c r="I120" s="31"/>
      <c r="J120" s="59"/>
      <c r="K120" s="59"/>
      <c r="L120" s="52" t="s">
        <v>171</v>
      </c>
      <c r="M120" s="54">
        <v>886222.81</v>
      </c>
      <c r="N120" s="54">
        <v>168799.21</v>
      </c>
      <c r="O120" s="54">
        <v>1055022.02</v>
      </c>
      <c r="T120" s="1"/>
      <c r="U120" s="31"/>
      <c r="V120" s="54" t="s">
        <v>171</v>
      </c>
      <c r="W120" s="54">
        <v>312599.49</v>
      </c>
      <c r="X120" s="54">
        <v>6033.8</v>
      </c>
      <c r="Y120" s="54">
        <v>318633.28999999998</v>
      </c>
      <c r="AA120" s="49" t="s">
        <v>171</v>
      </c>
      <c r="AB120" s="49">
        <v>514129.37</v>
      </c>
      <c r="AC120" s="49">
        <v>26522.91</v>
      </c>
      <c r="AD120" s="49">
        <v>540652.28</v>
      </c>
      <c r="AF120" s="1"/>
      <c r="AG120" s="6"/>
      <c r="AH120" s="6"/>
      <c r="AI120" s="6"/>
      <c r="AL120" s="58" t="s">
        <v>171</v>
      </c>
      <c r="AM120" s="21">
        <f t="shared" si="5"/>
        <v>1712951.67</v>
      </c>
      <c r="AN120" s="21">
        <f t="shared" si="5"/>
        <v>201355.91999999998</v>
      </c>
      <c r="AO120" s="21">
        <f t="shared" si="5"/>
        <v>1914307.59</v>
      </c>
    </row>
    <row r="121" spans="1:41" x14ac:dyDescent="0.25">
      <c r="A121" s="1"/>
      <c r="B121" s="52" t="s">
        <v>172</v>
      </c>
      <c r="C121" s="60">
        <v>0</v>
      </c>
      <c r="D121" s="60">
        <v>0</v>
      </c>
      <c r="E121" s="60">
        <v>0</v>
      </c>
      <c r="F121" s="59"/>
      <c r="G121" s="59"/>
      <c r="H121" s="59"/>
      <c r="I121" s="31"/>
      <c r="J121" s="59"/>
      <c r="K121" s="59"/>
      <c r="L121" s="52" t="s">
        <v>172</v>
      </c>
      <c r="M121" s="54">
        <v>0</v>
      </c>
      <c r="N121" s="54">
        <v>0</v>
      </c>
      <c r="O121" s="54">
        <v>0</v>
      </c>
      <c r="T121" s="1"/>
      <c r="U121" s="31"/>
      <c r="V121" s="54" t="s">
        <v>172</v>
      </c>
      <c r="W121" s="54">
        <v>312621.05</v>
      </c>
      <c r="X121" s="54">
        <v>4426.71</v>
      </c>
      <c r="Y121" s="54">
        <v>317047.76</v>
      </c>
      <c r="AA121" s="49" t="s">
        <v>172</v>
      </c>
      <c r="AB121" s="49">
        <v>514164.84</v>
      </c>
      <c r="AC121" s="49">
        <v>25942.7</v>
      </c>
      <c r="AD121" s="49">
        <v>540107.54</v>
      </c>
      <c r="AF121" s="1"/>
      <c r="AG121" s="6"/>
      <c r="AH121" s="6"/>
      <c r="AI121" s="6"/>
      <c r="AL121" s="58" t="s">
        <v>172</v>
      </c>
      <c r="AM121" s="21">
        <f t="shared" si="5"/>
        <v>826785.89</v>
      </c>
      <c r="AN121" s="21">
        <f t="shared" si="5"/>
        <v>30369.41</v>
      </c>
      <c r="AO121" s="21">
        <f t="shared" si="5"/>
        <v>857155.3</v>
      </c>
    </row>
    <row r="122" spans="1:41" x14ac:dyDescent="0.25">
      <c r="A122" s="1"/>
      <c r="B122" s="142" t="s">
        <v>173</v>
      </c>
      <c r="C122" s="143">
        <v>0</v>
      </c>
      <c r="D122" s="143">
        <v>0</v>
      </c>
      <c r="E122" s="143">
        <v>0</v>
      </c>
      <c r="F122" s="59"/>
      <c r="G122" s="59"/>
      <c r="H122" s="59"/>
      <c r="I122" s="31"/>
      <c r="J122" s="59"/>
      <c r="K122" s="59"/>
      <c r="L122" s="52" t="s">
        <v>173</v>
      </c>
      <c r="M122" s="54">
        <v>0</v>
      </c>
      <c r="N122" s="54">
        <v>0</v>
      </c>
      <c r="O122" s="54">
        <v>0</v>
      </c>
      <c r="T122" s="1"/>
      <c r="U122" s="31"/>
      <c r="V122" s="54" t="s">
        <v>173</v>
      </c>
      <c r="W122" s="54">
        <v>312639.5</v>
      </c>
      <c r="X122" s="54">
        <v>1877.09</v>
      </c>
      <c r="Y122" s="54">
        <v>314516.59000000003</v>
      </c>
      <c r="AA122" s="49" t="s">
        <v>173</v>
      </c>
      <c r="AB122" s="49">
        <v>514195.18</v>
      </c>
      <c r="AC122" s="49">
        <v>19253.009999999998</v>
      </c>
      <c r="AD122" s="49">
        <v>533448.18999999994</v>
      </c>
      <c r="AF122" s="1"/>
      <c r="AG122" s="6"/>
      <c r="AH122" s="6"/>
      <c r="AI122" s="6"/>
      <c r="AL122" s="58" t="s">
        <v>173</v>
      </c>
      <c r="AM122" s="21">
        <f t="shared" si="5"/>
        <v>826834.67999999993</v>
      </c>
      <c r="AN122" s="21">
        <f t="shared" si="5"/>
        <v>21130.1</v>
      </c>
      <c r="AO122" s="21">
        <f t="shared" si="5"/>
        <v>847964.78</v>
      </c>
    </row>
    <row r="123" spans="1:41" x14ac:dyDescent="0.25">
      <c r="A123" s="1"/>
      <c r="C123" s="59"/>
      <c r="D123" s="59"/>
      <c r="E123" s="59"/>
      <c r="F123" s="59"/>
      <c r="G123" s="59"/>
      <c r="H123" s="59"/>
      <c r="I123" s="31"/>
      <c r="J123" s="59"/>
      <c r="K123" s="59"/>
      <c r="L123" s="52" t="s">
        <v>174</v>
      </c>
      <c r="M123" s="54">
        <v>0</v>
      </c>
      <c r="N123" s="54">
        <v>0</v>
      </c>
      <c r="O123" s="54">
        <v>0</v>
      </c>
      <c r="T123" s="1"/>
      <c r="U123" s="31"/>
      <c r="V123" s="31"/>
      <c r="W123" s="31"/>
      <c r="X123" s="31"/>
      <c r="Y123" s="6"/>
      <c r="AA123" s="49" t="s">
        <v>174</v>
      </c>
      <c r="AB123" s="49">
        <v>932962.47838046995</v>
      </c>
      <c r="AC123" s="49">
        <v>37566.667154467999</v>
      </c>
      <c r="AD123" s="49">
        <v>970529.14553493797</v>
      </c>
      <c r="AF123" s="1"/>
      <c r="AG123" s="6"/>
      <c r="AH123" s="6"/>
      <c r="AI123" s="6"/>
      <c r="AL123" s="58" t="s">
        <v>174</v>
      </c>
      <c r="AM123" s="21">
        <f t="shared" ref="AM123:AO142" si="6">SUMIF($A$2:$AJ$2,AM$2,$A123:$AJ123)</f>
        <v>932962.47838046995</v>
      </c>
      <c r="AN123" s="21">
        <f t="shared" si="6"/>
        <v>37566.667154467999</v>
      </c>
      <c r="AO123" s="21">
        <f t="shared" si="6"/>
        <v>970529.14553493797</v>
      </c>
    </row>
    <row r="124" spans="1:41" x14ac:dyDescent="0.25">
      <c r="A124" s="1"/>
      <c r="C124" s="59"/>
      <c r="D124" s="59"/>
      <c r="E124" s="59"/>
      <c r="F124" s="59"/>
      <c r="G124" s="59"/>
      <c r="H124" s="59"/>
      <c r="I124" s="31"/>
      <c r="J124" s="59"/>
      <c r="K124" s="59"/>
      <c r="L124" s="52" t="s">
        <v>175</v>
      </c>
      <c r="M124" s="54">
        <v>0</v>
      </c>
      <c r="N124" s="54">
        <v>0</v>
      </c>
      <c r="O124" s="54">
        <v>0</v>
      </c>
      <c r="T124" s="1"/>
      <c r="U124" s="31"/>
      <c r="V124" s="31"/>
      <c r="W124" s="31"/>
      <c r="X124" s="31"/>
      <c r="Y124" s="6"/>
      <c r="AA124" s="49" t="s">
        <v>175</v>
      </c>
      <c r="AB124" s="49">
        <v>937931.70669273601</v>
      </c>
      <c r="AC124" s="49">
        <v>32489.954319836401</v>
      </c>
      <c r="AD124" s="49">
        <v>970421.661012572</v>
      </c>
      <c r="AF124" s="1"/>
      <c r="AG124" s="6"/>
      <c r="AH124" s="6"/>
      <c r="AI124" s="6"/>
      <c r="AL124" s="58" t="s">
        <v>175</v>
      </c>
      <c r="AM124" s="21">
        <f t="shared" si="6"/>
        <v>937931.70669273601</v>
      </c>
      <c r="AN124" s="21">
        <f t="shared" si="6"/>
        <v>32489.954319836401</v>
      </c>
      <c r="AO124" s="21">
        <f t="shared" si="6"/>
        <v>970421.661012572</v>
      </c>
    </row>
    <row r="125" spans="1:41" x14ac:dyDescent="0.25">
      <c r="A125" s="1"/>
      <c r="C125" s="59"/>
      <c r="D125" s="59"/>
      <c r="E125" s="59"/>
      <c r="F125" s="59"/>
      <c r="G125" s="59"/>
      <c r="H125" s="59"/>
      <c r="I125" s="31"/>
      <c r="J125" s="59"/>
      <c r="K125" s="59"/>
      <c r="L125" s="52" t="s">
        <v>176</v>
      </c>
      <c r="M125" s="54">
        <v>0</v>
      </c>
      <c r="N125" s="54">
        <v>0</v>
      </c>
      <c r="O125" s="54">
        <v>0</v>
      </c>
      <c r="T125" s="1"/>
      <c r="U125" s="31"/>
      <c r="V125" s="31"/>
      <c r="W125" s="31"/>
      <c r="X125" s="31"/>
      <c r="Y125" s="6"/>
      <c r="AA125" s="49" t="s">
        <v>176</v>
      </c>
      <c r="AB125" s="49">
        <v>942927.40255362005</v>
      </c>
      <c r="AC125" s="49">
        <v>22856.560237899699</v>
      </c>
      <c r="AD125" s="49">
        <v>965783.96279151901</v>
      </c>
      <c r="AF125" s="1"/>
      <c r="AG125" s="6"/>
      <c r="AH125" s="6"/>
      <c r="AI125" s="6"/>
      <c r="AL125" s="58" t="s">
        <v>176</v>
      </c>
      <c r="AM125" s="21">
        <f t="shared" si="6"/>
        <v>942927.40255362005</v>
      </c>
      <c r="AN125" s="21">
        <f t="shared" si="6"/>
        <v>22856.560237899699</v>
      </c>
      <c r="AO125" s="21">
        <f t="shared" si="6"/>
        <v>965783.96279151901</v>
      </c>
    </row>
    <row r="126" spans="1:41" x14ac:dyDescent="0.25">
      <c r="A126" s="1"/>
      <c r="C126" s="59"/>
      <c r="D126" s="59"/>
      <c r="E126" s="59"/>
      <c r="F126" s="59"/>
      <c r="G126" s="59"/>
      <c r="H126" s="59"/>
      <c r="I126" s="31"/>
      <c r="J126" s="59"/>
      <c r="K126" s="59"/>
      <c r="L126" s="52" t="s">
        <v>177</v>
      </c>
      <c r="M126" s="54">
        <v>19193354.9004885</v>
      </c>
      <c r="N126" s="54">
        <v>7421303.2024052804</v>
      </c>
      <c r="O126" s="54">
        <v>26614658.1028938</v>
      </c>
      <c r="T126" s="1"/>
      <c r="U126" s="31"/>
      <c r="V126" s="31"/>
      <c r="W126" s="31"/>
      <c r="X126" s="31"/>
      <c r="Y126" s="6"/>
      <c r="AA126" s="49" t="s">
        <v>177</v>
      </c>
      <c r="AB126" s="49">
        <v>947948.01034825598</v>
      </c>
      <c r="AC126" s="49">
        <v>19082.193448310401</v>
      </c>
      <c r="AD126" s="49">
        <v>967030.20379656705</v>
      </c>
      <c r="AF126" s="1"/>
      <c r="AG126" s="6"/>
      <c r="AH126" s="6"/>
      <c r="AI126" s="6"/>
      <c r="AL126" s="58" t="s">
        <v>177</v>
      </c>
      <c r="AM126" s="21">
        <f t="shared" si="6"/>
        <v>20141302.910836756</v>
      </c>
      <c r="AN126" s="21">
        <f t="shared" si="6"/>
        <v>7440385.3958535912</v>
      </c>
      <c r="AO126" s="21">
        <f t="shared" si="6"/>
        <v>27581688.306690365</v>
      </c>
    </row>
    <row r="127" spans="1:41" x14ac:dyDescent="0.25">
      <c r="A127" s="1"/>
      <c r="C127" s="59"/>
      <c r="D127" s="59"/>
      <c r="E127" s="59"/>
      <c r="F127" s="59"/>
      <c r="G127" s="59"/>
      <c r="H127" s="59"/>
      <c r="I127" s="31"/>
      <c r="J127" s="59"/>
      <c r="K127" s="59"/>
      <c r="L127" s="52" t="s">
        <v>178</v>
      </c>
      <c r="M127" s="54">
        <v>0</v>
      </c>
      <c r="N127" s="54">
        <v>0</v>
      </c>
      <c r="O127" s="54">
        <v>0</v>
      </c>
      <c r="T127" s="1"/>
      <c r="U127" s="31"/>
      <c r="V127" s="31"/>
      <c r="W127" s="31"/>
      <c r="X127" s="31"/>
      <c r="Y127" s="6"/>
      <c r="AA127" s="49" t="s">
        <v>178</v>
      </c>
      <c r="AB127" s="49">
        <v>952995.35032027098</v>
      </c>
      <c r="AC127" s="49">
        <v>13200.891592636401</v>
      </c>
      <c r="AD127" s="49">
        <v>966196.24191290699</v>
      </c>
      <c r="AF127" s="1"/>
      <c r="AG127" s="6"/>
      <c r="AH127" s="6"/>
      <c r="AI127" s="6"/>
      <c r="AL127" s="58" t="s">
        <v>178</v>
      </c>
      <c r="AM127" s="21">
        <f t="shared" si="6"/>
        <v>952995.35032027098</v>
      </c>
      <c r="AN127" s="21">
        <f t="shared" si="6"/>
        <v>13200.891592636401</v>
      </c>
      <c r="AO127" s="21">
        <f t="shared" si="6"/>
        <v>966196.24191290699</v>
      </c>
    </row>
    <row r="128" spans="1:41" x14ac:dyDescent="0.25">
      <c r="A128" s="1"/>
      <c r="C128" s="59"/>
      <c r="D128" s="59"/>
      <c r="E128" s="59"/>
      <c r="F128" s="59"/>
      <c r="G128" s="59"/>
      <c r="H128" s="59"/>
      <c r="I128" s="31"/>
      <c r="J128" s="59"/>
      <c r="K128" s="59"/>
      <c r="L128" s="52" t="s">
        <v>179</v>
      </c>
      <c r="M128" s="54">
        <v>0</v>
      </c>
      <c r="N128" s="54">
        <v>0</v>
      </c>
      <c r="O128" s="54">
        <v>0</v>
      </c>
      <c r="T128" s="1"/>
      <c r="U128" s="31"/>
      <c r="V128" s="31"/>
      <c r="W128" s="31"/>
      <c r="X128" s="31"/>
      <c r="Y128" s="6"/>
      <c r="AA128" s="49" t="s">
        <v>179</v>
      </c>
      <c r="AB128" s="49">
        <v>958069.56480492197</v>
      </c>
      <c r="AC128" s="49">
        <v>6011.8865191508903</v>
      </c>
      <c r="AD128" s="49">
        <v>964081.45132407302</v>
      </c>
      <c r="AF128" s="1"/>
      <c r="AG128" s="6"/>
      <c r="AH128" s="6"/>
      <c r="AI128" s="6"/>
      <c r="AL128" s="58" t="s">
        <v>179</v>
      </c>
      <c r="AM128" s="21">
        <f t="shared" si="6"/>
        <v>958069.56480492197</v>
      </c>
      <c r="AN128" s="21">
        <f t="shared" si="6"/>
        <v>6011.8865191508903</v>
      </c>
      <c r="AO128" s="21">
        <f t="shared" si="6"/>
        <v>964081.45132407302</v>
      </c>
    </row>
    <row r="129" spans="1:41" x14ac:dyDescent="0.25">
      <c r="A129" s="1"/>
      <c r="C129" s="59"/>
      <c r="D129" s="59"/>
      <c r="E129" s="59"/>
      <c r="F129" s="59"/>
      <c r="G129" s="59"/>
      <c r="H129" s="59"/>
      <c r="I129" s="31"/>
      <c r="J129" s="59"/>
      <c r="K129" s="59"/>
      <c r="L129" s="52" t="s">
        <v>180</v>
      </c>
      <c r="M129" s="54">
        <v>0</v>
      </c>
      <c r="N129" s="54">
        <v>0</v>
      </c>
      <c r="O129" s="54">
        <v>0</v>
      </c>
      <c r="T129" s="1"/>
      <c r="U129" s="31"/>
      <c r="V129" s="31"/>
      <c r="W129" s="31"/>
      <c r="X129" s="31"/>
      <c r="Y129" s="6"/>
      <c r="AF129" s="1"/>
      <c r="AG129" s="6"/>
      <c r="AH129" s="6"/>
      <c r="AI129" s="6"/>
      <c r="AL129" s="58" t="s">
        <v>180</v>
      </c>
      <c r="AM129" s="21">
        <f t="shared" si="6"/>
        <v>0</v>
      </c>
      <c r="AN129" s="21">
        <f t="shared" si="6"/>
        <v>0</v>
      </c>
      <c r="AO129" s="21">
        <f t="shared" si="6"/>
        <v>0</v>
      </c>
    </row>
    <row r="130" spans="1:41" x14ac:dyDescent="0.25">
      <c r="A130" s="1"/>
      <c r="C130" s="59"/>
      <c r="D130" s="59"/>
      <c r="E130" s="59"/>
      <c r="F130" s="59"/>
      <c r="G130" s="59"/>
      <c r="H130" s="59"/>
      <c r="I130" s="31"/>
      <c r="J130" s="59"/>
      <c r="K130" s="59"/>
      <c r="L130" s="52" t="s">
        <v>181</v>
      </c>
      <c r="M130" s="54">
        <v>0</v>
      </c>
      <c r="N130" s="54">
        <v>0</v>
      </c>
      <c r="O130" s="54">
        <v>0</v>
      </c>
      <c r="T130" s="1"/>
      <c r="U130" s="31"/>
      <c r="V130" s="31"/>
      <c r="W130" s="31"/>
      <c r="X130" s="31"/>
      <c r="Y130" s="6"/>
      <c r="AF130" s="1"/>
      <c r="AG130" s="6"/>
      <c r="AH130" s="6"/>
      <c r="AI130" s="6"/>
      <c r="AL130" s="58" t="s">
        <v>181</v>
      </c>
      <c r="AM130" s="21">
        <f t="shared" si="6"/>
        <v>0</v>
      </c>
      <c r="AN130" s="21">
        <f t="shared" si="6"/>
        <v>0</v>
      </c>
      <c r="AO130" s="21">
        <f t="shared" si="6"/>
        <v>0</v>
      </c>
    </row>
    <row r="131" spans="1:41" x14ac:dyDescent="0.25">
      <c r="A131" s="1"/>
      <c r="C131" s="59"/>
      <c r="D131" s="59"/>
      <c r="E131" s="59"/>
      <c r="F131" s="59"/>
      <c r="G131" s="59"/>
      <c r="H131" s="59"/>
      <c r="I131" s="31"/>
      <c r="J131" s="59"/>
      <c r="K131" s="59"/>
      <c r="L131" s="52" t="s">
        <v>182</v>
      </c>
      <c r="M131" s="54">
        <v>0</v>
      </c>
      <c r="N131" s="54">
        <v>0</v>
      </c>
      <c r="O131" s="54">
        <v>0</v>
      </c>
      <c r="T131" s="1"/>
      <c r="U131" s="31"/>
      <c r="V131" s="31"/>
      <c r="W131" s="31"/>
      <c r="X131" s="31"/>
      <c r="Y131" s="6"/>
      <c r="AF131" s="1"/>
      <c r="AG131" s="6"/>
      <c r="AH131" s="6"/>
      <c r="AI131" s="6"/>
      <c r="AL131" s="58" t="s">
        <v>182</v>
      </c>
      <c r="AM131" s="21">
        <f t="shared" si="6"/>
        <v>0</v>
      </c>
      <c r="AN131" s="21">
        <f t="shared" si="6"/>
        <v>0</v>
      </c>
      <c r="AO131" s="21">
        <f t="shared" si="6"/>
        <v>0</v>
      </c>
    </row>
    <row r="132" spans="1:41" x14ac:dyDescent="0.25">
      <c r="A132" s="1"/>
      <c r="C132" s="59"/>
      <c r="D132" s="59"/>
      <c r="E132" s="59"/>
      <c r="F132" s="59"/>
      <c r="G132" s="59"/>
      <c r="H132" s="59"/>
      <c r="I132" s="31"/>
      <c r="J132" s="59"/>
      <c r="K132" s="59"/>
      <c r="L132" s="52" t="s">
        <v>183</v>
      </c>
      <c r="M132" s="54">
        <v>19928991.461602502</v>
      </c>
      <c r="N132" s="54">
        <v>7468757.1084783301</v>
      </c>
      <c r="O132" s="54">
        <v>27397748.570080802</v>
      </c>
      <c r="T132" s="1"/>
      <c r="U132" s="31"/>
      <c r="V132" s="31"/>
      <c r="W132" s="31"/>
      <c r="X132" s="31"/>
      <c r="Y132" s="6"/>
      <c r="AF132" s="1"/>
      <c r="AG132" s="6"/>
      <c r="AH132" s="6"/>
      <c r="AI132" s="6"/>
      <c r="AL132" s="58" t="s">
        <v>183</v>
      </c>
      <c r="AM132" s="21">
        <f t="shared" si="6"/>
        <v>19928991.461602502</v>
      </c>
      <c r="AN132" s="21">
        <f t="shared" si="6"/>
        <v>7468757.1084783301</v>
      </c>
      <c r="AO132" s="21">
        <f t="shared" si="6"/>
        <v>27397748.570080802</v>
      </c>
    </row>
    <row r="133" spans="1:41" x14ac:dyDescent="0.25">
      <c r="A133" s="1"/>
      <c r="C133" s="59"/>
      <c r="D133" s="59"/>
      <c r="E133" s="59"/>
      <c r="F133" s="59"/>
      <c r="G133" s="59"/>
      <c r="H133" s="59"/>
      <c r="I133" s="31"/>
      <c r="J133" s="59"/>
      <c r="K133" s="59"/>
      <c r="L133" s="52" t="s">
        <v>184</v>
      </c>
      <c r="M133" s="54">
        <v>0</v>
      </c>
      <c r="N133" s="54">
        <v>0</v>
      </c>
      <c r="O133" s="54">
        <v>0</v>
      </c>
      <c r="T133" s="1"/>
      <c r="U133" s="31"/>
      <c r="V133" s="31"/>
      <c r="W133" s="31"/>
      <c r="X133" s="31"/>
      <c r="Y133" s="6"/>
      <c r="AF133" s="1"/>
      <c r="AG133" s="6"/>
      <c r="AH133" s="6"/>
      <c r="AI133" s="6"/>
      <c r="AL133" s="58" t="s">
        <v>184</v>
      </c>
      <c r="AM133" s="21">
        <f t="shared" si="6"/>
        <v>0</v>
      </c>
      <c r="AN133" s="21">
        <f t="shared" si="6"/>
        <v>0</v>
      </c>
      <c r="AO133" s="21">
        <f t="shared" si="6"/>
        <v>0</v>
      </c>
    </row>
    <row r="134" spans="1:41" x14ac:dyDescent="0.25">
      <c r="A134" s="1"/>
      <c r="C134" s="59"/>
      <c r="D134" s="59"/>
      <c r="E134" s="59"/>
      <c r="F134" s="59"/>
      <c r="G134" s="59"/>
      <c r="H134" s="59"/>
      <c r="I134" s="31"/>
      <c r="J134" s="59"/>
      <c r="K134" s="59"/>
      <c r="L134" s="52" t="s">
        <v>185</v>
      </c>
      <c r="M134" s="54">
        <v>0</v>
      </c>
      <c r="N134" s="54">
        <v>0</v>
      </c>
      <c r="O134" s="54">
        <v>0</v>
      </c>
      <c r="T134" s="1"/>
      <c r="U134" s="31"/>
      <c r="V134" s="31"/>
      <c r="W134" s="31"/>
      <c r="X134" s="31"/>
      <c r="Y134" s="6"/>
      <c r="AF134" s="1"/>
      <c r="AG134" s="6"/>
      <c r="AH134" s="6"/>
      <c r="AI134" s="6"/>
      <c r="AL134" s="58" t="s">
        <v>185</v>
      </c>
      <c r="AM134" s="21">
        <f t="shared" si="6"/>
        <v>0</v>
      </c>
      <c r="AN134" s="21">
        <f t="shared" si="6"/>
        <v>0</v>
      </c>
      <c r="AO134" s="21">
        <f t="shared" si="6"/>
        <v>0</v>
      </c>
    </row>
    <row r="135" spans="1:41" x14ac:dyDescent="0.25">
      <c r="A135" s="1"/>
      <c r="C135" s="59"/>
      <c r="D135" s="59"/>
      <c r="E135" s="59"/>
      <c r="F135" s="59"/>
      <c r="G135" s="59"/>
      <c r="H135" s="59"/>
      <c r="I135" s="31"/>
      <c r="J135" s="59"/>
      <c r="K135" s="59"/>
      <c r="L135" s="52" t="s">
        <v>186</v>
      </c>
      <c r="M135" s="54">
        <v>0</v>
      </c>
      <c r="N135" s="54">
        <v>0</v>
      </c>
      <c r="O135" s="54">
        <v>0</v>
      </c>
      <c r="T135" s="1"/>
      <c r="U135" s="31"/>
      <c r="V135" s="31"/>
      <c r="W135" s="31"/>
      <c r="X135" s="31"/>
      <c r="Y135" s="6"/>
      <c r="AF135" s="1"/>
      <c r="AG135" s="6"/>
      <c r="AH135" s="6"/>
      <c r="AI135" s="6"/>
      <c r="AL135" s="58" t="s">
        <v>186</v>
      </c>
      <c r="AM135" s="21">
        <f t="shared" si="6"/>
        <v>0</v>
      </c>
      <c r="AN135" s="21">
        <f t="shared" si="6"/>
        <v>0</v>
      </c>
      <c r="AO135" s="21">
        <f t="shared" si="6"/>
        <v>0</v>
      </c>
    </row>
    <row r="136" spans="1:41" x14ac:dyDescent="0.25">
      <c r="A136" s="1"/>
      <c r="C136" s="59"/>
      <c r="D136" s="59"/>
      <c r="E136" s="59"/>
      <c r="F136" s="59"/>
      <c r="G136" s="59"/>
      <c r="H136" s="59"/>
      <c r="I136" s="31"/>
      <c r="J136" s="59"/>
      <c r="K136" s="59"/>
      <c r="L136" s="52" t="s">
        <v>187</v>
      </c>
      <c r="M136" s="54">
        <v>0</v>
      </c>
      <c r="N136" s="54">
        <v>0</v>
      </c>
      <c r="O136" s="54">
        <v>0</v>
      </c>
      <c r="T136" s="1"/>
      <c r="U136" s="31"/>
      <c r="V136" s="31"/>
      <c r="W136" s="31"/>
      <c r="X136" s="31"/>
      <c r="Y136" s="6"/>
      <c r="AF136" s="1"/>
      <c r="AG136" s="6"/>
      <c r="AH136" s="6"/>
      <c r="AI136" s="6"/>
      <c r="AL136" s="58" t="s">
        <v>187</v>
      </c>
      <c r="AM136" s="21">
        <f t="shared" si="6"/>
        <v>0</v>
      </c>
      <c r="AN136" s="21">
        <f t="shared" si="6"/>
        <v>0</v>
      </c>
      <c r="AO136" s="21">
        <f t="shared" si="6"/>
        <v>0</v>
      </c>
    </row>
    <row r="137" spans="1:41" x14ac:dyDescent="0.25">
      <c r="A137" s="1"/>
      <c r="C137" s="59"/>
      <c r="D137" s="59"/>
      <c r="E137" s="59"/>
      <c r="F137" s="59"/>
      <c r="G137" s="59"/>
      <c r="H137" s="59"/>
      <c r="I137" s="31"/>
      <c r="J137" s="59"/>
      <c r="K137" s="59"/>
      <c r="L137" s="52" t="s">
        <v>188</v>
      </c>
      <c r="M137" s="54">
        <v>0</v>
      </c>
      <c r="N137" s="54">
        <v>0</v>
      </c>
      <c r="O137" s="54">
        <v>0</v>
      </c>
      <c r="T137" s="1"/>
      <c r="U137" s="31"/>
      <c r="V137" s="31"/>
      <c r="W137" s="31"/>
      <c r="X137" s="31"/>
      <c r="Y137" s="6"/>
      <c r="AF137" s="1"/>
      <c r="AG137" s="6"/>
      <c r="AH137" s="6"/>
      <c r="AI137" s="6"/>
      <c r="AL137" s="58" t="s">
        <v>188</v>
      </c>
      <c r="AM137" s="21">
        <f t="shared" si="6"/>
        <v>0</v>
      </c>
      <c r="AN137" s="21">
        <f t="shared" si="6"/>
        <v>0</v>
      </c>
      <c r="AO137" s="21">
        <f t="shared" si="6"/>
        <v>0</v>
      </c>
    </row>
    <row r="138" spans="1:41" x14ac:dyDescent="0.25">
      <c r="A138" s="1"/>
      <c r="C138" s="59"/>
      <c r="D138" s="59"/>
      <c r="E138" s="59"/>
      <c r="F138" s="59"/>
      <c r="G138" s="59"/>
      <c r="H138" s="59"/>
      <c r="I138" s="31"/>
      <c r="J138" s="59"/>
      <c r="K138" s="59"/>
      <c r="L138" s="52" t="s">
        <v>189</v>
      </c>
      <c r="M138" s="54">
        <v>20660899.755789001</v>
      </c>
      <c r="N138" s="54">
        <v>7472685.5379141802</v>
      </c>
      <c r="O138" s="54">
        <v>28133585.293703198</v>
      </c>
      <c r="T138" s="1"/>
      <c r="U138" s="31"/>
      <c r="V138" s="31"/>
      <c r="W138" s="31"/>
      <c r="X138" s="31"/>
      <c r="Y138" s="6"/>
      <c r="AF138" s="1"/>
      <c r="AG138" s="6"/>
      <c r="AH138" s="6"/>
      <c r="AI138" s="6"/>
      <c r="AL138" s="58" t="s">
        <v>189</v>
      </c>
      <c r="AM138" s="21">
        <f t="shared" si="6"/>
        <v>20660899.755789001</v>
      </c>
      <c r="AN138" s="21">
        <f t="shared" si="6"/>
        <v>7472685.5379141802</v>
      </c>
      <c r="AO138" s="21">
        <f t="shared" si="6"/>
        <v>28133585.293703198</v>
      </c>
    </row>
    <row r="139" spans="1:41" x14ac:dyDescent="0.25">
      <c r="A139" s="1"/>
      <c r="C139" s="59"/>
      <c r="D139" s="59"/>
      <c r="E139" s="59"/>
      <c r="F139" s="59"/>
      <c r="G139" s="59"/>
      <c r="H139" s="59"/>
      <c r="I139" s="31"/>
      <c r="J139" s="59"/>
      <c r="K139" s="59"/>
      <c r="L139" s="52" t="s">
        <v>190</v>
      </c>
      <c r="M139" s="54">
        <v>0</v>
      </c>
      <c r="N139" s="54">
        <v>0</v>
      </c>
      <c r="O139" s="54">
        <v>0</v>
      </c>
      <c r="T139" s="1"/>
      <c r="U139" s="31"/>
      <c r="V139" s="31"/>
      <c r="W139" s="31"/>
      <c r="X139" s="31"/>
      <c r="Y139" s="6"/>
      <c r="AF139" s="1"/>
      <c r="AG139" s="6"/>
      <c r="AH139" s="6"/>
      <c r="AI139" s="6"/>
      <c r="AL139" s="58" t="s">
        <v>190</v>
      </c>
      <c r="AM139" s="21">
        <f t="shared" si="6"/>
        <v>0</v>
      </c>
      <c r="AN139" s="21">
        <f t="shared" si="6"/>
        <v>0</v>
      </c>
      <c r="AO139" s="21">
        <f t="shared" si="6"/>
        <v>0</v>
      </c>
    </row>
    <row r="140" spans="1:41" x14ac:dyDescent="0.25">
      <c r="A140" s="1"/>
      <c r="C140" s="59"/>
      <c r="D140" s="59"/>
      <c r="E140" s="59"/>
      <c r="F140" s="59"/>
      <c r="G140" s="59"/>
      <c r="H140" s="59"/>
      <c r="I140" s="31"/>
      <c r="J140" s="59"/>
      <c r="K140" s="59"/>
      <c r="L140" s="52" t="s">
        <v>191</v>
      </c>
      <c r="M140" s="54">
        <v>0</v>
      </c>
      <c r="N140" s="54">
        <v>0</v>
      </c>
      <c r="O140" s="54">
        <v>0</v>
      </c>
      <c r="T140" s="1"/>
      <c r="U140" s="31"/>
      <c r="V140" s="31"/>
      <c r="W140" s="31"/>
      <c r="X140" s="31"/>
      <c r="Y140" s="6"/>
      <c r="AF140" s="1"/>
      <c r="AG140" s="6"/>
      <c r="AH140" s="6"/>
      <c r="AI140" s="6"/>
      <c r="AL140" s="58" t="s">
        <v>191</v>
      </c>
      <c r="AM140" s="21">
        <f t="shared" si="6"/>
        <v>0</v>
      </c>
      <c r="AN140" s="21">
        <f t="shared" si="6"/>
        <v>0</v>
      </c>
      <c r="AO140" s="21">
        <f t="shared" si="6"/>
        <v>0</v>
      </c>
    </row>
    <row r="141" spans="1:41" x14ac:dyDescent="0.25">
      <c r="A141" s="1"/>
      <c r="C141" s="59"/>
      <c r="D141" s="59"/>
      <c r="E141" s="59"/>
      <c r="F141" s="59"/>
      <c r="G141" s="59"/>
      <c r="H141" s="59"/>
      <c r="I141" s="31"/>
      <c r="J141" s="59"/>
      <c r="K141" s="59"/>
      <c r="L141" s="52" t="s">
        <v>192</v>
      </c>
      <c r="M141" s="54">
        <v>0</v>
      </c>
      <c r="N141" s="54">
        <v>0</v>
      </c>
      <c r="O141" s="54">
        <v>0</v>
      </c>
      <c r="T141" s="1"/>
      <c r="U141" s="31"/>
      <c r="V141" s="31"/>
      <c r="W141" s="31"/>
      <c r="X141" s="31"/>
      <c r="Y141" s="6"/>
      <c r="AF141" s="1"/>
      <c r="AG141" s="6"/>
      <c r="AH141" s="6"/>
      <c r="AI141" s="6"/>
      <c r="AL141" s="58" t="s">
        <v>192</v>
      </c>
      <c r="AM141" s="21">
        <f t="shared" si="6"/>
        <v>0</v>
      </c>
      <c r="AN141" s="21">
        <f t="shared" si="6"/>
        <v>0</v>
      </c>
      <c r="AO141" s="21">
        <f t="shared" si="6"/>
        <v>0</v>
      </c>
    </row>
    <row r="142" spans="1:41" x14ac:dyDescent="0.25">
      <c r="A142" s="1"/>
      <c r="C142" s="59"/>
      <c r="D142" s="59"/>
      <c r="E142" s="59"/>
      <c r="F142" s="59"/>
      <c r="G142" s="59"/>
      <c r="H142" s="59"/>
      <c r="I142" s="31"/>
      <c r="J142" s="59"/>
      <c r="K142" s="59"/>
      <c r="L142" s="52" t="s">
        <v>193</v>
      </c>
      <c r="M142" s="54">
        <v>0</v>
      </c>
      <c r="N142" s="54">
        <v>0</v>
      </c>
      <c r="O142" s="54">
        <v>0</v>
      </c>
      <c r="T142" s="1"/>
      <c r="U142" s="31"/>
      <c r="V142" s="31"/>
      <c r="W142" s="31"/>
      <c r="X142" s="31"/>
      <c r="Y142" s="6"/>
      <c r="AF142" s="1"/>
      <c r="AG142" s="6"/>
      <c r="AH142" s="6"/>
      <c r="AI142" s="6"/>
      <c r="AL142" s="58" t="s">
        <v>193</v>
      </c>
      <c r="AM142" s="21">
        <f t="shared" si="6"/>
        <v>0</v>
      </c>
      <c r="AN142" s="21">
        <f t="shared" si="6"/>
        <v>0</v>
      </c>
      <c r="AO142" s="21">
        <f t="shared" si="6"/>
        <v>0</v>
      </c>
    </row>
    <row r="143" spans="1:41" x14ac:dyDescent="0.25">
      <c r="A143" s="1"/>
      <c r="C143" s="59"/>
      <c r="D143" s="59"/>
      <c r="E143" s="59"/>
      <c r="F143" s="59"/>
      <c r="G143" s="59"/>
      <c r="H143" s="59"/>
      <c r="I143" s="31"/>
      <c r="J143" s="59"/>
      <c r="K143" s="59"/>
      <c r="L143" s="52" t="s">
        <v>194</v>
      </c>
      <c r="M143" s="54">
        <v>0</v>
      </c>
      <c r="N143" s="54">
        <v>0</v>
      </c>
      <c r="O143" s="54">
        <v>0</v>
      </c>
      <c r="T143" s="1"/>
      <c r="U143" s="31"/>
      <c r="V143" s="31"/>
      <c r="W143" s="31"/>
      <c r="X143" s="31"/>
      <c r="Y143" s="6"/>
      <c r="AF143" s="1"/>
      <c r="AG143" s="6"/>
      <c r="AH143" s="6"/>
      <c r="AI143" s="6"/>
      <c r="AL143" s="58" t="s">
        <v>194</v>
      </c>
      <c r="AM143" s="21">
        <f t="shared" ref="AM143:AO162" si="7">SUMIF($A$2:$AJ$2,AM$2,$A143:$AJ143)</f>
        <v>0</v>
      </c>
      <c r="AN143" s="21">
        <f t="shared" si="7"/>
        <v>0</v>
      </c>
      <c r="AO143" s="21">
        <f t="shared" si="7"/>
        <v>0</v>
      </c>
    </row>
    <row r="144" spans="1:41" x14ac:dyDescent="0.25">
      <c r="A144" s="1"/>
      <c r="C144" s="59"/>
      <c r="D144" s="59"/>
      <c r="E144" s="59"/>
      <c r="F144" s="59"/>
      <c r="G144" s="59"/>
      <c r="H144" s="59"/>
      <c r="I144" s="31"/>
      <c r="J144" s="59"/>
      <c r="K144" s="59"/>
      <c r="L144" s="52" t="s">
        <v>195</v>
      </c>
      <c r="M144" s="54">
        <v>21438523.116932999</v>
      </c>
      <c r="N144" s="54">
        <v>7547500.9921549698</v>
      </c>
      <c r="O144" s="54">
        <v>28986024.109088</v>
      </c>
      <c r="T144" s="1"/>
      <c r="U144" s="31"/>
      <c r="V144" s="31"/>
      <c r="W144" s="31"/>
      <c r="X144" s="31"/>
      <c r="Y144" s="6"/>
      <c r="AF144" s="1"/>
      <c r="AG144" s="6"/>
      <c r="AH144" s="6"/>
      <c r="AI144" s="6"/>
      <c r="AL144" s="58" t="s">
        <v>195</v>
      </c>
      <c r="AM144" s="21">
        <f t="shared" si="7"/>
        <v>21438523.116932999</v>
      </c>
      <c r="AN144" s="21">
        <f t="shared" si="7"/>
        <v>7547500.9921549698</v>
      </c>
      <c r="AO144" s="21">
        <f t="shared" si="7"/>
        <v>28986024.109088</v>
      </c>
    </row>
    <row r="145" spans="1:41" x14ac:dyDescent="0.25">
      <c r="A145" s="1"/>
      <c r="C145" s="59"/>
      <c r="D145" s="59"/>
      <c r="E145" s="59"/>
      <c r="F145" s="59"/>
      <c r="G145" s="59"/>
      <c r="H145" s="59"/>
      <c r="I145" s="31"/>
      <c r="J145" s="59"/>
      <c r="K145" s="59"/>
      <c r="L145" s="52" t="s">
        <v>196</v>
      </c>
      <c r="M145" s="54">
        <v>0</v>
      </c>
      <c r="N145" s="54">
        <v>0</v>
      </c>
      <c r="O145" s="54">
        <v>0</v>
      </c>
      <c r="T145" s="1"/>
      <c r="U145" s="31"/>
      <c r="V145" s="31"/>
      <c r="W145" s="31"/>
      <c r="X145" s="31"/>
      <c r="Y145" s="6"/>
      <c r="AF145" s="1"/>
      <c r="AG145" s="6"/>
      <c r="AH145" s="6"/>
      <c r="AI145" s="6"/>
      <c r="AL145" s="58" t="s">
        <v>196</v>
      </c>
      <c r="AM145" s="21">
        <f t="shared" si="7"/>
        <v>0</v>
      </c>
      <c r="AN145" s="21">
        <f t="shared" si="7"/>
        <v>0</v>
      </c>
      <c r="AO145" s="21">
        <f t="shared" si="7"/>
        <v>0</v>
      </c>
    </row>
    <row r="146" spans="1:41" x14ac:dyDescent="0.25">
      <c r="A146" s="1"/>
      <c r="C146" s="59"/>
      <c r="D146" s="59"/>
      <c r="E146" s="59"/>
      <c r="F146" s="59"/>
      <c r="G146" s="59"/>
      <c r="H146" s="59"/>
      <c r="I146" s="31"/>
      <c r="J146" s="59"/>
      <c r="K146" s="59"/>
      <c r="L146" s="52" t="s">
        <v>197</v>
      </c>
      <c r="M146" s="54">
        <v>0</v>
      </c>
      <c r="N146" s="54">
        <v>0</v>
      </c>
      <c r="O146" s="54">
        <v>0</v>
      </c>
      <c r="T146" s="1"/>
      <c r="U146" s="31"/>
      <c r="V146" s="31"/>
      <c r="W146" s="31"/>
      <c r="X146" s="31"/>
      <c r="Y146" s="6"/>
      <c r="AF146" s="1"/>
      <c r="AG146" s="6"/>
      <c r="AH146" s="6"/>
      <c r="AI146" s="6"/>
      <c r="AL146" s="58" t="s">
        <v>197</v>
      </c>
      <c r="AM146" s="21">
        <f t="shared" si="7"/>
        <v>0</v>
      </c>
      <c r="AN146" s="21">
        <f t="shared" si="7"/>
        <v>0</v>
      </c>
      <c r="AO146" s="21">
        <f t="shared" si="7"/>
        <v>0</v>
      </c>
    </row>
    <row r="147" spans="1:41" x14ac:dyDescent="0.25">
      <c r="A147" s="1"/>
      <c r="C147" s="59"/>
      <c r="D147" s="59"/>
      <c r="E147" s="59"/>
      <c r="F147" s="59"/>
      <c r="G147" s="59"/>
      <c r="H147" s="59"/>
      <c r="I147" s="31"/>
      <c r="J147" s="59"/>
      <c r="K147" s="59"/>
      <c r="L147" s="52" t="s">
        <v>198</v>
      </c>
      <c r="M147" s="54">
        <v>0</v>
      </c>
      <c r="N147" s="54">
        <v>0</v>
      </c>
      <c r="O147" s="54">
        <v>0</v>
      </c>
      <c r="T147" s="1"/>
      <c r="U147" s="31"/>
      <c r="V147" s="31"/>
      <c r="W147" s="31"/>
      <c r="X147" s="31"/>
      <c r="Y147" s="6"/>
      <c r="AF147" s="1"/>
      <c r="AG147" s="6"/>
      <c r="AH147" s="6"/>
      <c r="AI147" s="6"/>
      <c r="AL147" s="58" t="s">
        <v>198</v>
      </c>
      <c r="AM147" s="21">
        <f t="shared" si="7"/>
        <v>0</v>
      </c>
      <c r="AN147" s="21">
        <f t="shared" si="7"/>
        <v>0</v>
      </c>
      <c r="AO147" s="21">
        <f t="shared" si="7"/>
        <v>0</v>
      </c>
    </row>
    <row r="148" spans="1:41" x14ac:dyDescent="0.25">
      <c r="A148" s="1"/>
      <c r="C148" s="59"/>
      <c r="D148" s="59"/>
      <c r="E148" s="59"/>
      <c r="F148" s="59"/>
      <c r="G148" s="59"/>
      <c r="H148" s="59"/>
      <c r="I148" s="31"/>
      <c r="J148" s="59"/>
      <c r="K148" s="59"/>
      <c r="L148" s="52" t="s">
        <v>199</v>
      </c>
      <c r="M148" s="54">
        <v>0</v>
      </c>
      <c r="N148" s="54">
        <v>0</v>
      </c>
      <c r="O148" s="54">
        <v>0</v>
      </c>
      <c r="T148" s="1"/>
      <c r="U148" s="31"/>
      <c r="V148" s="31"/>
      <c r="W148" s="31"/>
      <c r="X148" s="31"/>
      <c r="Y148" s="6"/>
      <c r="AF148" s="1"/>
      <c r="AG148" s="6"/>
      <c r="AH148" s="6"/>
      <c r="AI148" s="6"/>
      <c r="AL148" s="58" t="s">
        <v>199</v>
      </c>
      <c r="AM148" s="21">
        <f t="shared" si="7"/>
        <v>0</v>
      </c>
      <c r="AN148" s="21">
        <f t="shared" si="7"/>
        <v>0</v>
      </c>
      <c r="AO148" s="21">
        <f t="shared" si="7"/>
        <v>0</v>
      </c>
    </row>
    <row r="149" spans="1:41" x14ac:dyDescent="0.25">
      <c r="A149" s="1"/>
      <c r="C149" s="59"/>
      <c r="D149" s="59"/>
      <c r="E149" s="59"/>
      <c r="F149" s="59"/>
      <c r="G149" s="59"/>
      <c r="H149" s="59"/>
      <c r="I149" s="6"/>
      <c r="J149" s="59"/>
      <c r="K149" s="59"/>
      <c r="L149" s="52" t="s">
        <v>200</v>
      </c>
      <c r="M149" s="54">
        <v>0</v>
      </c>
      <c r="N149" s="54">
        <v>0</v>
      </c>
      <c r="O149" s="54">
        <v>0</v>
      </c>
      <c r="T149" s="1"/>
      <c r="U149" s="6"/>
      <c r="V149" s="6"/>
      <c r="W149" s="6"/>
      <c r="X149" s="6"/>
      <c r="Y149" s="6"/>
      <c r="AF149" s="1"/>
      <c r="AG149" s="6"/>
      <c r="AH149" s="6"/>
      <c r="AI149" s="6"/>
      <c r="AL149" s="58" t="s">
        <v>200</v>
      </c>
      <c r="AM149" s="21">
        <f t="shared" si="7"/>
        <v>0</v>
      </c>
      <c r="AN149" s="21">
        <f t="shared" si="7"/>
        <v>0</v>
      </c>
      <c r="AO149" s="21">
        <f t="shared" si="7"/>
        <v>0</v>
      </c>
    </row>
    <row r="150" spans="1:41" x14ac:dyDescent="0.25">
      <c r="A150" s="1"/>
      <c r="C150" s="59"/>
      <c r="D150" s="59"/>
      <c r="E150" s="59"/>
      <c r="F150" s="59"/>
      <c r="G150" s="59"/>
      <c r="H150" s="59"/>
      <c r="I150" s="6"/>
      <c r="J150" s="59"/>
      <c r="K150" s="59"/>
      <c r="L150" s="52" t="s">
        <v>201</v>
      </c>
      <c r="M150" s="54">
        <v>22205210.004636001</v>
      </c>
      <c r="N150" s="54">
        <v>7502588.18079462</v>
      </c>
      <c r="O150" s="54">
        <v>29707798.185430601</v>
      </c>
      <c r="T150" s="1"/>
      <c r="U150" s="6"/>
      <c r="V150" s="6"/>
      <c r="W150" s="6"/>
      <c r="X150" s="6"/>
      <c r="Y150" s="6"/>
      <c r="AF150" s="1"/>
      <c r="AG150" s="6"/>
      <c r="AH150" s="6"/>
      <c r="AI150" s="6"/>
      <c r="AL150" s="58" t="s">
        <v>201</v>
      </c>
      <c r="AM150" s="21">
        <f t="shared" si="7"/>
        <v>22205210.004636001</v>
      </c>
      <c r="AN150" s="21">
        <f t="shared" si="7"/>
        <v>7502588.18079462</v>
      </c>
      <c r="AO150" s="21">
        <f t="shared" si="7"/>
        <v>29707798.185430601</v>
      </c>
    </row>
    <row r="151" spans="1:41" x14ac:dyDescent="0.25">
      <c r="A151" s="1"/>
      <c r="C151" s="59"/>
      <c r="D151" s="59"/>
      <c r="E151" s="59"/>
      <c r="F151" s="59"/>
      <c r="G151" s="59"/>
      <c r="H151" s="59"/>
      <c r="I151" s="6"/>
      <c r="J151" s="59"/>
      <c r="K151" s="59"/>
      <c r="L151" s="52" t="s">
        <v>202</v>
      </c>
      <c r="M151" s="54">
        <v>0</v>
      </c>
      <c r="N151" s="54">
        <v>0</v>
      </c>
      <c r="O151" s="54">
        <v>0</v>
      </c>
      <c r="T151" s="1"/>
      <c r="U151" s="6"/>
      <c r="V151" s="6"/>
      <c r="W151" s="6"/>
      <c r="X151" s="6"/>
      <c r="Y151" s="6"/>
      <c r="AF151" s="1"/>
      <c r="AG151" s="6"/>
      <c r="AH151" s="6"/>
      <c r="AI151" s="6"/>
      <c r="AL151" s="58" t="s">
        <v>202</v>
      </c>
      <c r="AM151" s="21">
        <f t="shared" si="7"/>
        <v>0</v>
      </c>
      <c r="AN151" s="21">
        <f t="shared" si="7"/>
        <v>0</v>
      </c>
      <c r="AO151" s="21">
        <f t="shared" si="7"/>
        <v>0</v>
      </c>
    </row>
    <row r="152" spans="1:41" x14ac:dyDescent="0.25">
      <c r="A152" s="1"/>
      <c r="C152" s="59"/>
      <c r="D152" s="59"/>
      <c r="E152" s="59"/>
      <c r="F152" s="59"/>
      <c r="G152" s="59"/>
      <c r="H152" s="59"/>
      <c r="I152" s="6"/>
      <c r="J152" s="59"/>
      <c r="K152" s="59"/>
      <c r="L152" s="52" t="s">
        <v>203</v>
      </c>
      <c r="M152" s="54">
        <v>0</v>
      </c>
      <c r="N152" s="54">
        <v>0</v>
      </c>
      <c r="O152" s="54">
        <v>0</v>
      </c>
      <c r="T152" s="1"/>
      <c r="U152" s="6"/>
      <c r="V152" s="6"/>
      <c r="W152" s="6"/>
      <c r="X152" s="6"/>
      <c r="Y152" s="6"/>
      <c r="AF152" s="1"/>
      <c r="AG152" s="6"/>
      <c r="AH152" s="6"/>
      <c r="AI152" s="6"/>
      <c r="AL152" s="58" t="s">
        <v>203</v>
      </c>
      <c r="AM152" s="21">
        <f t="shared" si="7"/>
        <v>0</v>
      </c>
      <c r="AN152" s="21">
        <f t="shared" si="7"/>
        <v>0</v>
      </c>
      <c r="AO152" s="21">
        <f t="shared" si="7"/>
        <v>0</v>
      </c>
    </row>
    <row r="153" spans="1:41" x14ac:dyDescent="0.25">
      <c r="A153" s="1"/>
      <c r="C153" s="59"/>
      <c r="D153" s="59"/>
      <c r="E153" s="59"/>
      <c r="F153" s="59"/>
      <c r="G153" s="59"/>
      <c r="H153" s="59"/>
      <c r="I153" s="6"/>
      <c r="J153" s="59"/>
      <c r="K153" s="59"/>
      <c r="L153" s="52" t="s">
        <v>204</v>
      </c>
      <c r="M153" s="54">
        <v>0</v>
      </c>
      <c r="N153" s="54">
        <v>0</v>
      </c>
      <c r="O153" s="54">
        <v>0</v>
      </c>
      <c r="T153" s="1"/>
      <c r="U153" s="6"/>
      <c r="V153" s="6"/>
      <c r="W153" s="6"/>
      <c r="X153" s="6"/>
      <c r="Y153" s="6"/>
      <c r="AF153" s="1"/>
      <c r="AG153" s="6"/>
      <c r="AH153" s="6"/>
      <c r="AI153" s="6"/>
      <c r="AL153" s="58" t="s">
        <v>204</v>
      </c>
      <c r="AM153" s="21">
        <f t="shared" si="7"/>
        <v>0</v>
      </c>
      <c r="AN153" s="21">
        <f t="shared" si="7"/>
        <v>0</v>
      </c>
      <c r="AO153" s="21">
        <f t="shared" si="7"/>
        <v>0</v>
      </c>
    </row>
    <row r="154" spans="1:41" x14ac:dyDescent="0.25">
      <c r="A154" s="1"/>
      <c r="C154" s="59"/>
      <c r="D154" s="59"/>
      <c r="E154" s="59"/>
      <c r="F154" s="59"/>
      <c r="G154" s="59"/>
      <c r="H154" s="59"/>
      <c r="I154" s="6"/>
      <c r="J154" s="59"/>
      <c r="K154" s="59"/>
      <c r="L154" s="52" t="s">
        <v>205</v>
      </c>
      <c r="M154" s="54">
        <v>0</v>
      </c>
      <c r="N154" s="54">
        <v>0</v>
      </c>
      <c r="O154" s="54">
        <v>0</v>
      </c>
      <c r="T154" s="1"/>
      <c r="U154" s="6"/>
      <c r="V154" s="6"/>
      <c r="W154" s="6"/>
      <c r="X154" s="6"/>
      <c r="Y154" s="6"/>
      <c r="AF154" s="1"/>
      <c r="AG154" s="6"/>
      <c r="AH154" s="6"/>
      <c r="AI154" s="6"/>
      <c r="AL154" s="58" t="s">
        <v>205</v>
      </c>
      <c r="AM154" s="21">
        <f t="shared" si="7"/>
        <v>0</v>
      </c>
      <c r="AN154" s="21">
        <f t="shared" si="7"/>
        <v>0</v>
      </c>
      <c r="AO154" s="21">
        <f t="shared" si="7"/>
        <v>0</v>
      </c>
    </row>
    <row r="155" spans="1:41" x14ac:dyDescent="0.25">
      <c r="A155" s="1"/>
      <c r="C155" s="59"/>
      <c r="D155" s="59"/>
      <c r="E155" s="59"/>
      <c r="I155" s="6"/>
      <c r="J155" s="59"/>
      <c r="K155" s="59"/>
      <c r="L155" s="52" t="s">
        <v>206</v>
      </c>
      <c r="M155" s="54">
        <v>0</v>
      </c>
      <c r="N155" s="54">
        <v>0</v>
      </c>
      <c r="O155" s="54">
        <v>0</v>
      </c>
      <c r="T155" s="1"/>
      <c r="U155" s="6"/>
      <c r="V155" s="6"/>
      <c r="W155" s="6"/>
      <c r="X155" s="6"/>
      <c r="Y155" s="6"/>
      <c r="AF155" s="1"/>
      <c r="AG155" s="6"/>
      <c r="AH155" s="6"/>
      <c r="AI155" s="6"/>
      <c r="AL155" s="58" t="s">
        <v>206</v>
      </c>
      <c r="AM155" s="21">
        <f t="shared" si="7"/>
        <v>0</v>
      </c>
      <c r="AN155" s="21">
        <f t="shared" si="7"/>
        <v>0</v>
      </c>
      <c r="AO155" s="21">
        <f t="shared" si="7"/>
        <v>0</v>
      </c>
    </row>
    <row r="156" spans="1:41" x14ac:dyDescent="0.25">
      <c r="A156" s="1"/>
      <c r="C156" s="59"/>
      <c r="D156" s="59"/>
      <c r="E156" s="59"/>
      <c r="I156" s="6"/>
      <c r="J156" s="59"/>
      <c r="K156" s="59"/>
      <c r="L156" s="52" t="s">
        <v>207</v>
      </c>
      <c r="M156" s="54">
        <v>23030293.746366002</v>
      </c>
      <c r="N156" s="54">
        <v>7531611.0741086202</v>
      </c>
      <c r="O156" s="54">
        <v>30561904.820474599</v>
      </c>
      <c r="T156" s="1"/>
      <c r="U156" s="6"/>
      <c r="V156" s="6"/>
      <c r="W156" s="6"/>
      <c r="X156" s="6"/>
      <c r="Y156" s="6"/>
      <c r="AF156" s="1"/>
      <c r="AG156" s="6"/>
      <c r="AH156" s="6"/>
      <c r="AI156" s="6"/>
      <c r="AL156" s="58" t="s">
        <v>207</v>
      </c>
      <c r="AM156" s="21">
        <f t="shared" si="7"/>
        <v>23030293.746366002</v>
      </c>
      <c r="AN156" s="21">
        <f t="shared" si="7"/>
        <v>7531611.0741086202</v>
      </c>
      <c r="AO156" s="21">
        <f t="shared" si="7"/>
        <v>30561904.820474599</v>
      </c>
    </row>
    <row r="157" spans="1:41" x14ac:dyDescent="0.25">
      <c r="A157" s="1"/>
      <c r="C157" s="59"/>
      <c r="D157" s="59"/>
      <c r="E157" s="59"/>
      <c r="I157" s="6"/>
      <c r="J157" s="59"/>
      <c r="K157" s="59"/>
      <c r="L157" s="52" t="s">
        <v>208</v>
      </c>
      <c r="M157" s="54">
        <v>0</v>
      </c>
      <c r="N157" s="54">
        <v>0</v>
      </c>
      <c r="O157" s="54">
        <v>0</v>
      </c>
      <c r="T157" s="1"/>
      <c r="U157" s="6"/>
      <c r="V157" s="6"/>
      <c r="W157" s="6"/>
      <c r="X157" s="6"/>
      <c r="Y157" s="6"/>
      <c r="AF157" s="1"/>
      <c r="AG157" s="6"/>
      <c r="AH157" s="6"/>
      <c r="AI157" s="6"/>
      <c r="AL157" s="58" t="s">
        <v>208</v>
      </c>
      <c r="AM157" s="21">
        <f t="shared" si="7"/>
        <v>0</v>
      </c>
      <c r="AN157" s="21">
        <f t="shared" si="7"/>
        <v>0</v>
      </c>
      <c r="AO157" s="21">
        <f t="shared" si="7"/>
        <v>0</v>
      </c>
    </row>
    <row r="158" spans="1:41" x14ac:dyDescent="0.25">
      <c r="A158" s="1"/>
      <c r="C158" s="59"/>
      <c r="D158" s="59"/>
      <c r="E158" s="59"/>
      <c r="I158" s="6"/>
      <c r="J158" s="59"/>
      <c r="K158" s="59"/>
      <c r="L158" s="52" t="s">
        <v>209</v>
      </c>
      <c r="M158" s="54">
        <v>0</v>
      </c>
      <c r="N158" s="54">
        <v>0</v>
      </c>
      <c r="O158" s="54">
        <v>0</v>
      </c>
      <c r="T158" s="1"/>
      <c r="U158" s="6"/>
      <c r="V158" s="6"/>
      <c r="W158" s="6"/>
      <c r="X158" s="6"/>
      <c r="Y158" s="6"/>
      <c r="AF158" s="1"/>
      <c r="AG158" s="6"/>
      <c r="AH158" s="6"/>
      <c r="AI158" s="6"/>
      <c r="AL158" s="58" t="s">
        <v>209</v>
      </c>
      <c r="AM158" s="21">
        <f t="shared" si="7"/>
        <v>0</v>
      </c>
      <c r="AN158" s="21">
        <f t="shared" si="7"/>
        <v>0</v>
      </c>
      <c r="AO158" s="21">
        <f t="shared" si="7"/>
        <v>0</v>
      </c>
    </row>
    <row r="159" spans="1:41" x14ac:dyDescent="0.25">
      <c r="A159" s="1"/>
      <c r="C159" s="59"/>
      <c r="D159" s="59"/>
      <c r="E159" s="59"/>
      <c r="I159" s="6"/>
      <c r="J159" s="59"/>
      <c r="K159" s="59"/>
      <c r="L159" s="52" t="s">
        <v>210</v>
      </c>
      <c r="M159" s="54">
        <v>0</v>
      </c>
      <c r="N159" s="54">
        <v>0</v>
      </c>
      <c r="O159" s="54">
        <v>0</v>
      </c>
      <c r="T159" s="1"/>
      <c r="U159" s="6"/>
      <c r="V159" s="6"/>
      <c r="W159" s="6"/>
      <c r="X159" s="6"/>
      <c r="Y159" s="6"/>
      <c r="AF159" s="1"/>
      <c r="AG159" s="6"/>
      <c r="AH159" s="6"/>
      <c r="AI159" s="6"/>
      <c r="AL159" s="58" t="s">
        <v>210</v>
      </c>
      <c r="AM159" s="21">
        <f t="shared" si="7"/>
        <v>0</v>
      </c>
      <c r="AN159" s="21">
        <f t="shared" si="7"/>
        <v>0</v>
      </c>
      <c r="AO159" s="21">
        <f t="shared" si="7"/>
        <v>0</v>
      </c>
    </row>
    <row r="160" spans="1:41" x14ac:dyDescent="0.25">
      <c r="A160" s="1"/>
      <c r="C160" s="59"/>
      <c r="D160" s="59"/>
      <c r="E160" s="59"/>
      <c r="I160" s="6"/>
      <c r="J160" s="59"/>
      <c r="K160" s="59"/>
      <c r="L160" s="52" t="s">
        <v>211</v>
      </c>
      <c r="M160" s="54">
        <v>0</v>
      </c>
      <c r="N160" s="54">
        <v>0</v>
      </c>
      <c r="O160" s="54">
        <v>0</v>
      </c>
      <c r="T160" s="1"/>
      <c r="U160" s="6"/>
      <c r="V160" s="6"/>
      <c r="W160" s="6"/>
      <c r="X160" s="6"/>
      <c r="Y160" s="6"/>
      <c r="AF160" s="1"/>
      <c r="AG160" s="6"/>
      <c r="AH160" s="6"/>
      <c r="AI160" s="6"/>
      <c r="AL160" s="58" t="s">
        <v>211</v>
      </c>
      <c r="AM160" s="21">
        <f t="shared" si="7"/>
        <v>0</v>
      </c>
      <c r="AN160" s="21">
        <f t="shared" si="7"/>
        <v>0</v>
      </c>
      <c r="AO160" s="21">
        <f t="shared" si="7"/>
        <v>0</v>
      </c>
    </row>
    <row r="161" spans="1:41" x14ac:dyDescent="0.25">
      <c r="A161" s="1"/>
      <c r="C161" s="59"/>
      <c r="D161" s="59"/>
      <c r="E161" s="59"/>
      <c r="I161" s="6"/>
      <c r="J161" s="59"/>
      <c r="K161" s="59"/>
      <c r="L161" s="52" t="s">
        <v>212</v>
      </c>
      <c r="M161" s="54">
        <v>0</v>
      </c>
      <c r="N161" s="54">
        <v>0</v>
      </c>
      <c r="O161" s="54">
        <v>0</v>
      </c>
      <c r="T161" s="1"/>
      <c r="U161" s="6"/>
      <c r="V161" s="6"/>
      <c r="W161" s="6"/>
      <c r="X161" s="6"/>
      <c r="Y161" s="6"/>
      <c r="AF161" s="1"/>
      <c r="AG161" s="6"/>
      <c r="AH161" s="6"/>
      <c r="AI161" s="6"/>
      <c r="AL161" s="58" t="s">
        <v>212</v>
      </c>
      <c r="AM161" s="21">
        <f t="shared" si="7"/>
        <v>0</v>
      </c>
      <c r="AN161" s="21">
        <f t="shared" si="7"/>
        <v>0</v>
      </c>
      <c r="AO161" s="21">
        <f t="shared" si="7"/>
        <v>0</v>
      </c>
    </row>
    <row r="162" spans="1:41" x14ac:dyDescent="0.25">
      <c r="A162" s="1"/>
      <c r="C162" s="59"/>
      <c r="D162" s="59"/>
      <c r="E162" s="59"/>
      <c r="I162" s="6"/>
      <c r="J162" s="59"/>
      <c r="K162" s="59"/>
      <c r="L162" s="52" t="s">
        <v>213</v>
      </c>
      <c r="M162" s="54">
        <v>23843648.701969501</v>
      </c>
      <c r="N162" s="54">
        <v>7448285.5479045296</v>
      </c>
      <c r="O162" s="54">
        <v>31291934.249874</v>
      </c>
      <c r="T162" s="1"/>
      <c r="U162" s="6"/>
      <c r="V162" s="6"/>
      <c r="W162" s="6"/>
      <c r="X162" s="6"/>
      <c r="Y162" s="6"/>
      <c r="AF162" s="1"/>
      <c r="AG162" s="6"/>
      <c r="AH162" s="6"/>
      <c r="AI162" s="6"/>
      <c r="AL162" s="58" t="s">
        <v>213</v>
      </c>
      <c r="AM162" s="21">
        <f t="shared" si="7"/>
        <v>23843648.701969501</v>
      </c>
      <c r="AN162" s="21">
        <f t="shared" si="7"/>
        <v>7448285.5479045296</v>
      </c>
      <c r="AO162" s="21">
        <f t="shared" si="7"/>
        <v>31291934.249874</v>
      </c>
    </row>
    <row r="163" spans="1:41" x14ac:dyDescent="0.25">
      <c r="A163" s="1"/>
      <c r="C163" s="59"/>
      <c r="D163" s="59"/>
      <c r="E163" s="59"/>
      <c r="I163" s="6"/>
      <c r="J163" s="59"/>
      <c r="K163" s="59"/>
      <c r="L163" s="52" t="s">
        <v>214</v>
      </c>
      <c r="M163" s="54">
        <v>0</v>
      </c>
      <c r="N163" s="54">
        <v>0</v>
      </c>
      <c r="O163" s="54">
        <v>0</v>
      </c>
      <c r="T163" s="1"/>
      <c r="U163" s="6"/>
      <c r="V163" s="6"/>
      <c r="W163" s="6"/>
      <c r="X163" s="6"/>
      <c r="Y163" s="6"/>
      <c r="AF163" s="1"/>
      <c r="AG163" s="6"/>
      <c r="AH163" s="6"/>
      <c r="AI163" s="6"/>
      <c r="AL163" s="58" t="s">
        <v>214</v>
      </c>
      <c r="AM163" s="21">
        <f t="shared" ref="AM163:AO182" si="8">SUMIF($A$2:$AJ$2,AM$2,$A163:$AJ163)</f>
        <v>0</v>
      </c>
      <c r="AN163" s="21">
        <f t="shared" si="8"/>
        <v>0</v>
      </c>
      <c r="AO163" s="21">
        <f t="shared" si="8"/>
        <v>0</v>
      </c>
    </row>
    <row r="164" spans="1:41" x14ac:dyDescent="0.25">
      <c r="A164" s="1"/>
      <c r="C164" s="59"/>
      <c r="D164" s="59"/>
      <c r="E164" s="59"/>
      <c r="I164" s="6"/>
      <c r="L164" s="52" t="s">
        <v>215</v>
      </c>
      <c r="M164" s="54">
        <v>0</v>
      </c>
      <c r="N164" s="54">
        <v>0</v>
      </c>
      <c r="O164" s="54">
        <v>0</v>
      </c>
      <c r="T164" s="1"/>
      <c r="U164" s="6"/>
      <c r="V164" s="6"/>
      <c r="W164" s="6"/>
      <c r="X164" s="6"/>
      <c r="Y164" s="6"/>
      <c r="AF164" s="1"/>
      <c r="AG164" s="6"/>
      <c r="AH164" s="6"/>
      <c r="AI164" s="6"/>
      <c r="AL164" s="58" t="s">
        <v>215</v>
      </c>
      <c r="AM164" s="21">
        <f t="shared" si="8"/>
        <v>0</v>
      </c>
      <c r="AN164" s="21">
        <f t="shared" si="8"/>
        <v>0</v>
      </c>
      <c r="AO164" s="21">
        <f t="shared" si="8"/>
        <v>0</v>
      </c>
    </row>
    <row r="165" spans="1:41" x14ac:dyDescent="0.25">
      <c r="A165" s="1"/>
      <c r="C165" s="59"/>
      <c r="D165" s="59"/>
      <c r="E165" s="59"/>
      <c r="I165" s="6"/>
      <c r="L165" s="52" t="s">
        <v>216</v>
      </c>
      <c r="M165" s="54">
        <v>0</v>
      </c>
      <c r="N165" s="54">
        <v>0</v>
      </c>
      <c r="O165" s="54">
        <v>0</v>
      </c>
      <c r="T165" s="1"/>
      <c r="U165" s="6"/>
      <c r="V165" s="6"/>
      <c r="W165" s="6"/>
      <c r="X165" s="6"/>
      <c r="Y165" s="6"/>
      <c r="AF165" s="1"/>
      <c r="AG165" s="6"/>
      <c r="AH165" s="6"/>
      <c r="AI165" s="6"/>
      <c r="AL165" s="58" t="s">
        <v>216</v>
      </c>
      <c r="AM165" s="21">
        <f t="shared" si="8"/>
        <v>0</v>
      </c>
      <c r="AN165" s="21">
        <f t="shared" si="8"/>
        <v>0</v>
      </c>
      <c r="AO165" s="21">
        <f t="shared" si="8"/>
        <v>0</v>
      </c>
    </row>
    <row r="166" spans="1:41" x14ac:dyDescent="0.25">
      <c r="A166" s="1"/>
      <c r="C166" s="59"/>
      <c r="D166" s="59"/>
      <c r="E166" s="59"/>
      <c r="I166" s="6"/>
      <c r="L166" s="52" t="s">
        <v>217</v>
      </c>
      <c r="M166" s="54">
        <v>0</v>
      </c>
      <c r="N166" s="54">
        <v>0</v>
      </c>
      <c r="O166" s="54">
        <v>0</v>
      </c>
      <c r="T166" s="1"/>
      <c r="U166" s="6"/>
      <c r="V166" s="6"/>
      <c r="W166" s="6"/>
      <c r="X166" s="6"/>
      <c r="Y166" s="6"/>
      <c r="AF166" s="1"/>
      <c r="AG166" s="6"/>
      <c r="AH166" s="6"/>
      <c r="AI166" s="6"/>
      <c r="AL166" s="58" t="s">
        <v>217</v>
      </c>
      <c r="AM166" s="21">
        <f t="shared" si="8"/>
        <v>0</v>
      </c>
      <c r="AN166" s="21">
        <f t="shared" si="8"/>
        <v>0</v>
      </c>
      <c r="AO166" s="21">
        <f t="shared" si="8"/>
        <v>0</v>
      </c>
    </row>
    <row r="167" spans="1:41" x14ac:dyDescent="0.25">
      <c r="A167" s="1"/>
      <c r="C167" s="59"/>
      <c r="D167" s="59"/>
      <c r="E167" s="59"/>
      <c r="I167" s="6"/>
      <c r="L167" s="52" t="s">
        <v>218</v>
      </c>
      <c r="M167" s="54">
        <v>0</v>
      </c>
      <c r="N167" s="54">
        <v>0</v>
      </c>
      <c r="O167" s="54">
        <v>0</v>
      </c>
      <c r="T167" s="1"/>
      <c r="U167" s="6"/>
      <c r="V167" s="6"/>
      <c r="W167" s="6"/>
      <c r="X167" s="6"/>
      <c r="Y167" s="6"/>
      <c r="AF167" s="1"/>
      <c r="AG167" s="6"/>
      <c r="AH167" s="6"/>
      <c r="AI167" s="6"/>
      <c r="AL167" s="58" t="s">
        <v>218</v>
      </c>
      <c r="AM167" s="21">
        <f t="shared" si="8"/>
        <v>0</v>
      </c>
      <c r="AN167" s="21">
        <f t="shared" si="8"/>
        <v>0</v>
      </c>
      <c r="AO167" s="21">
        <f t="shared" si="8"/>
        <v>0</v>
      </c>
    </row>
    <row r="168" spans="1:41" x14ac:dyDescent="0.25">
      <c r="A168" s="1"/>
      <c r="C168" s="59"/>
      <c r="D168" s="59"/>
      <c r="E168" s="59"/>
      <c r="I168" s="6"/>
      <c r="L168" s="52" t="s">
        <v>219</v>
      </c>
      <c r="M168" s="54">
        <v>24716625.883044001</v>
      </c>
      <c r="N168" s="54">
        <v>7439158.8010064699</v>
      </c>
      <c r="O168" s="54">
        <v>32155784.6840505</v>
      </c>
      <c r="T168" s="1"/>
      <c r="U168" s="6"/>
      <c r="V168" s="6"/>
      <c r="W168" s="6"/>
      <c r="X168" s="6"/>
      <c r="Y168" s="6"/>
      <c r="AF168" s="1"/>
      <c r="AG168" s="6"/>
      <c r="AH168" s="6"/>
      <c r="AI168" s="6"/>
      <c r="AL168" s="58" t="s">
        <v>219</v>
      </c>
      <c r="AM168" s="21">
        <f t="shared" si="8"/>
        <v>24716625.883044001</v>
      </c>
      <c r="AN168" s="21">
        <f t="shared" si="8"/>
        <v>7439158.8010064699</v>
      </c>
      <c r="AO168" s="21">
        <f t="shared" si="8"/>
        <v>32155784.6840505</v>
      </c>
    </row>
    <row r="169" spans="1:41" x14ac:dyDescent="0.25">
      <c r="A169" s="1"/>
      <c r="C169" s="59"/>
      <c r="D169" s="59"/>
      <c r="E169" s="59"/>
      <c r="I169" s="6"/>
      <c r="L169" s="52" t="s">
        <v>220</v>
      </c>
      <c r="M169" s="54">
        <v>0</v>
      </c>
      <c r="N169" s="54">
        <v>0</v>
      </c>
      <c r="O169" s="54">
        <v>0</v>
      </c>
      <c r="T169" s="1"/>
      <c r="U169" s="6"/>
      <c r="V169" s="6"/>
      <c r="W169" s="6"/>
      <c r="X169" s="6"/>
      <c r="Y169" s="6"/>
      <c r="AF169" s="1"/>
      <c r="AG169" s="6"/>
      <c r="AH169" s="6"/>
      <c r="AI169" s="6"/>
      <c r="AL169" s="58" t="s">
        <v>220</v>
      </c>
      <c r="AM169" s="21">
        <f t="shared" si="8"/>
        <v>0</v>
      </c>
      <c r="AN169" s="21">
        <f t="shared" si="8"/>
        <v>0</v>
      </c>
      <c r="AO169" s="21">
        <f t="shared" si="8"/>
        <v>0</v>
      </c>
    </row>
    <row r="170" spans="1:41" x14ac:dyDescent="0.25">
      <c r="A170" s="1"/>
      <c r="C170" s="59"/>
      <c r="D170" s="59"/>
      <c r="E170" s="59"/>
      <c r="I170" s="6"/>
      <c r="L170" s="52" t="s">
        <v>221</v>
      </c>
      <c r="M170" s="54">
        <v>0</v>
      </c>
      <c r="N170" s="54">
        <v>0</v>
      </c>
      <c r="O170" s="54">
        <v>0</v>
      </c>
      <c r="T170" s="1"/>
      <c r="U170" s="6"/>
      <c r="V170" s="6"/>
      <c r="W170" s="6"/>
      <c r="X170" s="6"/>
      <c r="Y170" s="6"/>
      <c r="AF170" s="1"/>
      <c r="AG170" s="6"/>
      <c r="AH170" s="6"/>
      <c r="AI170" s="6"/>
      <c r="AL170" s="58" t="s">
        <v>221</v>
      </c>
      <c r="AM170" s="21">
        <f t="shared" si="8"/>
        <v>0</v>
      </c>
      <c r="AN170" s="21">
        <f t="shared" si="8"/>
        <v>0</v>
      </c>
      <c r="AO170" s="21">
        <f t="shared" si="8"/>
        <v>0</v>
      </c>
    </row>
    <row r="171" spans="1:41" x14ac:dyDescent="0.25">
      <c r="A171" s="1"/>
      <c r="C171" s="59"/>
      <c r="D171" s="59"/>
      <c r="E171" s="59"/>
      <c r="I171" s="6"/>
      <c r="L171" s="52" t="s">
        <v>222</v>
      </c>
      <c r="M171" s="54">
        <v>0</v>
      </c>
      <c r="N171" s="54">
        <v>0</v>
      </c>
      <c r="O171" s="54">
        <v>0</v>
      </c>
      <c r="T171" s="1"/>
      <c r="U171" s="6"/>
      <c r="V171" s="6"/>
      <c r="W171" s="6"/>
      <c r="X171" s="6"/>
      <c r="Y171" s="6"/>
      <c r="AF171" s="1"/>
      <c r="AG171" s="6"/>
      <c r="AH171" s="6"/>
      <c r="AI171" s="6"/>
      <c r="AL171" s="58" t="s">
        <v>222</v>
      </c>
      <c r="AM171" s="21">
        <f t="shared" si="8"/>
        <v>0</v>
      </c>
      <c r="AN171" s="21">
        <f t="shared" si="8"/>
        <v>0</v>
      </c>
      <c r="AO171" s="21">
        <f t="shared" si="8"/>
        <v>0</v>
      </c>
    </row>
    <row r="172" spans="1:41" x14ac:dyDescent="0.25">
      <c r="A172" s="1"/>
      <c r="C172" s="59"/>
      <c r="D172" s="59"/>
      <c r="E172" s="59"/>
      <c r="I172" s="6"/>
      <c r="L172" s="52" t="s">
        <v>223</v>
      </c>
      <c r="M172" s="54">
        <v>0</v>
      </c>
      <c r="N172" s="54">
        <v>0</v>
      </c>
      <c r="O172" s="54">
        <v>0</v>
      </c>
      <c r="T172" s="1"/>
      <c r="U172" s="6"/>
      <c r="V172" s="6"/>
      <c r="W172" s="6"/>
      <c r="X172" s="6"/>
      <c r="Y172" s="6"/>
      <c r="AF172" s="1"/>
      <c r="AG172" s="6"/>
      <c r="AH172" s="6"/>
      <c r="AI172" s="6"/>
      <c r="AL172" s="58" t="s">
        <v>223</v>
      </c>
      <c r="AM172" s="21">
        <f t="shared" si="8"/>
        <v>0</v>
      </c>
      <c r="AN172" s="21">
        <f t="shared" si="8"/>
        <v>0</v>
      </c>
      <c r="AO172" s="21">
        <f t="shared" si="8"/>
        <v>0</v>
      </c>
    </row>
    <row r="173" spans="1:41" x14ac:dyDescent="0.25">
      <c r="A173" s="1"/>
      <c r="C173" s="59"/>
      <c r="D173" s="59"/>
      <c r="E173" s="59"/>
      <c r="I173" s="6"/>
      <c r="L173" s="52" t="s">
        <v>224</v>
      </c>
      <c r="M173" s="54">
        <v>0</v>
      </c>
      <c r="N173" s="54">
        <v>0</v>
      </c>
      <c r="O173" s="54">
        <v>0</v>
      </c>
      <c r="T173" s="1"/>
      <c r="U173" s="6"/>
      <c r="V173" s="6"/>
      <c r="W173" s="6"/>
      <c r="X173" s="6"/>
      <c r="Y173" s="6"/>
      <c r="AF173" s="1"/>
      <c r="AG173" s="6"/>
      <c r="AH173" s="6"/>
      <c r="AI173" s="6"/>
      <c r="AL173" s="58" t="s">
        <v>224</v>
      </c>
      <c r="AM173" s="21">
        <f t="shared" si="8"/>
        <v>0</v>
      </c>
      <c r="AN173" s="21">
        <f t="shared" si="8"/>
        <v>0</v>
      </c>
      <c r="AO173" s="21">
        <f t="shared" si="8"/>
        <v>0</v>
      </c>
    </row>
    <row r="174" spans="1:41" x14ac:dyDescent="0.25">
      <c r="A174" s="1"/>
      <c r="C174" s="59"/>
      <c r="D174" s="59"/>
      <c r="E174" s="59"/>
      <c r="I174" s="6"/>
      <c r="L174" s="52" t="s">
        <v>225</v>
      </c>
      <c r="M174" s="54">
        <v>25559960.1344955</v>
      </c>
      <c r="N174" s="54">
        <v>7341941.4906857703</v>
      </c>
      <c r="O174" s="54">
        <v>32901901.625181299</v>
      </c>
      <c r="T174" s="1"/>
      <c r="U174" s="6"/>
      <c r="V174" s="6"/>
      <c r="W174" s="6"/>
      <c r="X174" s="6"/>
      <c r="Y174" s="6"/>
      <c r="AF174" s="1"/>
      <c r="AG174" s="6"/>
      <c r="AH174" s="6"/>
      <c r="AI174" s="6"/>
      <c r="AL174" s="58" t="s">
        <v>225</v>
      </c>
      <c r="AM174" s="21">
        <f t="shared" si="8"/>
        <v>25559960.1344955</v>
      </c>
      <c r="AN174" s="21">
        <f t="shared" si="8"/>
        <v>7341941.4906857703</v>
      </c>
      <c r="AO174" s="21">
        <f t="shared" si="8"/>
        <v>32901901.625181299</v>
      </c>
    </row>
    <row r="175" spans="1:41" x14ac:dyDescent="0.25">
      <c r="I175" s="6"/>
      <c r="L175" s="52" t="s">
        <v>226</v>
      </c>
      <c r="M175" s="54">
        <v>0</v>
      </c>
      <c r="N175" s="54">
        <v>0</v>
      </c>
      <c r="O175" s="54">
        <v>0</v>
      </c>
      <c r="T175" s="1"/>
      <c r="U175" s="6"/>
      <c r="V175" s="6"/>
      <c r="W175" s="6"/>
      <c r="X175" s="6"/>
      <c r="Y175" s="6"/>
      <c r="AF175" s="1"/>
      <c r="AG175" s="6"/>
      <c r="AH175" s="6"/>
      <c r="AI175" s="6"/>
      <c r="AL175" s="58" t="s">
        <v>226</v>
      </c>
      <c r="AM175" s="21">
        <f t="shared" si="8"/>
        <v>0</v>
      </c>
      <c r="AN175" s="21">
        <f t="shared" si="8"/>
        <v>0</v>
      </c>
      <c r="AO175" s="21">
        <f t="shared" si="8"/>
        <v>0</v>
      </c>
    </row>
    <row r="176" spans="1:41" x14ac:dyDescent="0.25">
      <c r="I176" s="6"/>
      <c r="L176" s="52" t="s">
        <v>227</v>
      </c>
      <c r="M176" s="54">
        <v>0</v>
      </c>
      <c r="N176" s="54">
        <v>0</v>
      </c>
      <c r="O176" s="54">
        <v>0</v>
      </c>
      <c r="T176" s="1"/>
      <c r="U176" s="6"/>
      <c r="V176" s="6"/>
      <c r="W176" s="6"/>
      <c r="X176" s="6"/>
      <c r="Y176" s="6"/>
      <c r="AF176" s="1"/>
      <c r="AG176" s="6"/>
      <c r="AH176" s="6"/>
      <c r="AI176" s="6"/>
      <c r="AL176" s="58" t="s">
        <v>227</v>
      </c>
      <c r="AM176" s="21">
        <f t="shared" si="8"/>
        <v>0</v>
      </c>
      <c r="AN176" s="21">
        <f t="shared" si="8"/>
        <v>0</v>
      </c>
      <c r="AO176" s="21">
        <f t="shared" si="8"/>
        <v>0</v>
      </c>
    </row>
    <row r="177" spans="9:41" x14ac:dyDescent="0.25">
      <c r="I177" s="6"/>
      <c r="L177" s="52" t="s">
        <v>228</v>
      </c>
      <c r="M177" s="54">
        <v>0</v>
      </c>
      <c r="N177" s="54">
        <v>0</v>
      </c>
      <c r="O177" s="54">
        <v>0</v>
      </c>
      <c r="T177" s="1"/>
      <c r="U177" s="6"/>
      <c r="V177" s="6"/>
      <c r="W177" s="6"/>
      <c r="X177" s="6"/>
      <c r="Y177" s="6"/>
      <c r="AF177" s="1"/>
      <c r="AG177" s="6"/>
      <c r="AH177" s="6"/>
      <c r="AI177" s="6"/>
      <c r="AL177" s="58" t="s">
        <v>228</v>
      </c>
      <c r="AM177" s="21">
        <f t="shared" si="8"/>
        <v>0</v>
      </c>
      <c r="AN177" s="21">
        <f t="shared" si="8"/>
        <v>0</v>
      </c>
      <c r="AO177" s="21">
        <f t="shared" si="8"/>
        <v>0</v>
      </c>
    </row>
    <row r="178" spans="9:41" x14ac:dyDescent="0.25">
      <c r="I178" s="6"/>
      <c r="L178" s="52" t="s">
        <v>229</v>
      </c>
      <c r="M178" s="54">
        <v>0</v>
      </c>
      <c r="N178" s="54">
        <v>0</v>
      </c>
      <c r="O178" s="54">
        <v>0</v>
      </c>
      <c r="T178" s="1"/>
      <c r="U178" s="6"/>
      <c r="V178" s="6"/>
      <c r="W178" s="6"/>
      <c r="X178" s="6"/>
      <c r="Y178" s="6"/>
      <c r="AF178" s="1"/>
      <c r="AG178" s="6"/>
      <c r="AH178" s="6"/>
      <c r="AI178" s="6"/>
      <c r="AL178" s="58" t="s">
        <v>229</v>
      </c>
      <c r="AM178" s="21">
        <f t="shared" si="8"/>
        <v>0</v>
      </c>
      <c r="AN178" s="21">
        <f t="shared" si="8"/>
        <v>0</v>
      </c>
      <c r="AO178" s="21">
        <f t="shared" si="8"/>
        <v>0</v>
      </c>
    </row>
    <row r="179" spans="9:41" x14ac:dyDescent="0.25">
      <c r="I179" s="6"/>
      <c r="L179" s="52" t="s">
        <v>230</v>
      </c>
      <c r="M179" s="54">
        <v>0</v>
      </c>
      <c r="N179" s="54">
        <v>0</v>
      </c>
      <c r="O179" s="54">
        <v>0</v>
      </c>
      <c r="T179" s="1"/>
      <c r="U179" s="6"/>
      <c r="V179" s="6"/>
      <c r="W179" s="6"/>
      <c r="X179" s="6"/>
      <c r="Y179" s="6"/>
      <c r="AF179" s="1"/>
      <c r="AG179" s="6"/>
      <c r="AH179" s="6"/>
      <c r="AI179" s="6"/>
      <c r="AL179" s="58" t="s">
        <v>230</v>
      </c>
      <c r="AM179" s="21">
        <f t="shared" si="8"/>
        <v>0</v>
      </c>
      <c r="AN179" s="21">
        <f t="shared" si="8"/>
        <v>0</v>
      </c>
      <c r="AO179" s="21">
        <f t="shared" si="8"/>
        <v>0</v>
      </c>
    </row>
    <row r="180" spans="9:41" x14ac:dyDescent="0.25">
      <c r="I180" s="6"/>
      <c r="L180" s="52" t="s">
        <v>231</v>
      </c>
      <c r="M180" s="54">
        <v>26465754.461973</v>
      </c>
      <c r="N180" s="54">
        <v>7236722.0142802503</v>
      </c>
      <c r="O180" s="54">
        <v>33702476.476253301</v>
      </c>
      <c r="T180" s="1"/>
      <c r="U180" s="6"/>
      <c r="V180" s="6"/>
      <c r="W180" s="6"/>
      <c r="X180" s="6"/>
      <c r="Y180" s="6"/>
      <c r="AF180" s="1"/>
      <c r="AG180" s="6"/>
      <c r="AH180" s="6"/>
      <c r="AI180" s="6"/>
      <c r="AL180" s="58" t="s">
        <v>231</v>
      </c>
      <c r="AM180" s="21">
        <f t="shared" si="8"/>
        <v>26465754.461973</v>
      </c>
      <c r="AN180" s="21">
        <f t="shared" si="8"/>
        <v>7236722.0142802503</v>
      </c>
      <c r="AO180" s="21">
        <f t="shared" si="8"/>
        <v>33702476.476253301</v>
      </c>
    </row>
    <row r="181" spans="9:41" x14ac:dyDescent="0.25">
      <c r="I181" s="6"/>
      <c r="L181" s="52" t="s">
        <v>232</v>
      </c>
      <c r="M181" s="54">
        <v>0</v>
      </c>
      <c r="N181" s="54">
        <v>0</v>
      </c>
      <c r="O181" s="54">
        <v>0</v>
      </c>
      <c r="T181" s="1"/>
      <c r="U181" s="6"/>
      <c r="V181" s="6"/>
      <c r="W181" s="6"/>
      <c r="X181" s="6"/>
      <c r="Y181" s="6"/>
      <c r="AF181" s="1"/>
      <c r="AG181" s="6"/>
      <c r="AH181" s="6"/>
      <c r="AI181" s="6"/>
      <c r="AL181" s="58" t="s">
        <v>232</v>
      </c>
      <c r="AM181" s="21">
        <f t="shared" si="8"/>
        <v>0</v>
      </c>
      <c r="AN181" s="21">
        <f t="shared" si="8"/>
        <v>0</v>
      </c>
      <c r="AO181" s="21">
        <f t="shared" si="8"/>
        <v>0</v>
      </c>
    </row>
    <row r="182" spans="9:41" x14ac:dyDescent="0.25">
      <c r="I182" s="6"/>
      <c r="L182" s="52" t="s">
        <v>233</v>
      </c>
      <c r="M182" s="54">
        <v>0</v>
      </c>
      <c r="N182" s="54">
        <v>0</v>
      </c>
      <c r="O182" s="54">
        <v>0</v>
      </c>
      <c r="T182" s="1"/>
      <c r="U182" s="6"/>
      <c r="V182" s="6"/>
      <c r="W182" s="6"/>
      <c r="X182" s="6"/>
      <c r="Y182" s="6"/>
      <c r="AF182" s="1"/>
      <c r="AG182" s="6"/>
      <c r="AH182" s="6"/>
      <c r="AI182" s="6"/>
      <c r="AL182" s="58" t="s">
        <v>233</v>
      </c>
      <c r="AM182" s="21">
        <f t="shared" si="8"/>
        <v>0</v>
      </c>
      <c r="AN182" s="21">
        <f t="shared" si="8"/>
        <v>0</v>
      </c>
      <c r="AO182" s="21">
        <f t="shared" si="8"/>
        <v>0</v>
      </c>
    </row>
    <row r="183" spans="9:41" x14ac:dyDescent="0.25">
      <c r="I183" s="6"/>
      <c r="L183" s="52" t="s">
        <v>234</v>
      </c>
      <c r="M183" s="54">
        <v>0</v>
      </c>
      <c r="N183" s="54">
        <v>0</v>
      </c>
      <c r="O183" s="54">
        <v>0</v>
      </c>
      <c r="T183" s="1"/>
      <c r="U183" s="6"/>
      <c r="V183" s="6"/>
      <c r="W183" s="6"/>
      <c r="X183" s="6"/>
      <c r="Y183" s="6"/>
      <c r="AF183" s="1"/>
      <c r="AG183" s="6"/>
      <c r="AH183" s="6"/>
      <c r="AI183" s="6"/>
      <c r="AL183" s="58" t="s">
        <v>234</v>
      </c>
      <c r="AM183" s="21">
        <f t="shared" ref="AM183:AO202" si="9">SUMIF($A$2:$AJ$2,AM$2,$A183:$AJ183)</f>
        <v>0</v>
      </c>
      <c r="AN183" s="21">
        <f t="shared" si="9"/>
        <v>0</v>
      </c>
      <c r="AO183" s="21">
        <f t="shared" si="9"/>
        <v>0</v>
      </c>
    </row>
    <row r="184" spans="9:41" x14ac:dyDescent="0.25">
      <c r="I184" s="6"/>
      <c r="L184" s="52" t="s">
        <v>235</v>
      </c>
      <c r="M184" s="54">
        <v>0</v>
      </c>
      <c r="N184" s="54">
        <v>0</v>
      </c>
      <c r="O184" s="54">
        <v>0</v>
      </c>
      <c r="T184" s="1"/>
      <c r="U184" s="6"/>
      <c r="V184" s="6"/>
      <c r="W184" s="6"/>
      <c r="X184" s="6"/>
      <c r="Y184" s="6"/>
      <c r="AF184" s="1"/>
      <c r="AG184" s="6"/>
      <c r="AH184" s="6"/>
      <c r="AI184" s="6"/>
      <c r="AL184" s="58" t="s">
        <v>235</v>
      </c>
      <c r="AM184" s="21">
        <f t="shared" si="9"/>
        <v>0</v>
      </c>
      <c r="AN184" s="21">
        <f t="shared" si="9"/>
        <v>0</v>
      </c>
      <c r="AO184" s="21">
        <f t="shared" si="9"/>
        <v>0</v>
      </c>
    </row>
    <row r="185" spans="9:41" x14ac:dyDescent="0.25">
      <c r="I185" s="6"/>
      <c r="L185" s="52" t="s">
        <v>236</v>
      </c>
      <c r="M185" s="54">
        <v>0</v>
      </c>
      <c r="N185" s="54">
        <v>0</v>
      </c>
      <c r="O185" s="54">
        <v>0</v>
      </c>
      <c r="T185" s="1"/>
      <c r="U185" s="6"/>
      <c r="V185" s="6"/>
      <c r="W185" s="6"/>
      <c r="X185" s="6"/>
      <c r="Y185" s="6"/>
      <c r="AF185" s="1"/>
      <c r="AG185" s="6"/>
      <c r="AH185" s="6"/>
      <c r="AI185" s="6"/>
      <c r="AL185" s="58" t="s">
        <v>236</v>
      </c>
      <c r="AM185" s="21">
        <f t="shared" si="9"/>
        <v>0</v>
      </c>
      <c r="AN185" s="21">
        <f t="shared" si="9"/>
        <v>0</v>
      </c>
      <c r="AO185" s="21">
        <f t="shared" si="9"/>
        <v>0</v>
      </c>
    </row>
    <row r="186" spans="9:41" x14ac:dyDescent="0.25">
      <c r="I186" s="6"/>
      <c r="L186" s="52" t="s">
        <v>237</v>
      </c>
      <c r="M186" s="54">
        <v>27372443.475995999</v>
      </c>
      <c r="N186" s="54">
        <v>7072121.8241586098</v>
      </c>
      <c r="O186" s="54">
        <v>34444565.300154597</v>
      </c>
      <c r="T186" s="1"/>
      <c r="U186" s="6"/>
      <c r="V186" s="6"/>
      <c r="W186" s="6"/>
      <c r="X186" s="6"/>
      <c r="Y186" s="6"/>
      <c r="AF186" s="1"/>
      <c r="AG186" s="6"/>
      <c r="AH186" s="6"/>
      <c r="AI186" s="6"/>
      <c r="AL186" s="58" t="s">
        <v>237</v>
      </c>
      <c r="AM186" s="21">
        <f t="shared" si="9"/>
        <v>27372443.475995999</v>
      </c>
      <c r="AN186" s="21">
        <f t="shared" si="9"/>
        <v>7072121.8241586098</v>
      </c>
      <c r="AO186" s="21">
        <f t="shared" si="9"/>
        <v>34444565.300154597</v>
      </c>
    </row>
    <row r="187" spans="9:41" x14ac:dyDescent="0.25">
      <c r="I187" s="6"/>
      <c r="L187" s="52" t="s">
        <v>238</v>
      </c>
      <c r="M187" s="54">
        <v>0</v>
      </c>
      <c r="N187" s="54">
        <v>0</v>
      </c>
      <c r="O187" s="54">
        <v>0</v>
      </c>
      <c r="T187" s="1"/>
      <c r="U187" s="6"/>
      <c r="V187" s="6"/>
      <c r="W187" s="6"/>
      <c r="X187" s="6"/>
      <c r="Y187" s="6"/>
      <c r="AF187" s="1"/>
      <c r="AG187" s="6"/>
      <c r="AH187" s="6"/>
      <c r="AI187" s="6"/>
      <c r="AL187" s="58" t="s">
        <v>238</v>
      </c>
      <c r="AM187" s="21">
        <f t="shared" si="9"/>
        <v>0</v>
      </c>
      <c r="AN187" s="21">
        <f t="shared" si="9"/>
        <v>0</v>
      </c>
      <c r="AO187" s="21">
        <f t="shared" si="9"/>
        <v>0</v>
      </c>
    </row>
    <row r="188" spans="9:41" x14ac:dyDescent="0.25">
      <c r="I188" s="6"/>
      <c r="L188" s="52" t="s">
        <v>239</v>
      </c>
      <c r="M188" s="54">
        <v>0</v>
      </c>
      <c r="N188" s="54">
        <v>0</v>
      </c>
      <c r="O188" s="54">
        <v>0</v>
      </c>
      <c r="T188" s="1"/>
      <c r="U188" s="6"/>
      <c r="V188" s="6"/>
      <c r="W188" s="6"/>
      <c r="X188" s="6"/>
      <c r="Y188" s="6"/>
      <c r="AF188" s="1"/>
      <c r="AG188" s="6"/>
      <c r="AH188" s="6"/>
      <c r="AI188" s="6"/>
      <c r="AL188" s="58" t="s">
        <v>239</v>
      </c>
      <c r="AM188" s="21">
        <f t="shared" si="9"/>
        <v>0</v>
      </c>
      <c r="AN188" s="21">
        <f t="shared" si="9"/>
        <v>0</v>
      </c>
      <c r="AO188" s="21">
        <f t="shared" si="9"/>
        <v>0</v>
      </c>
    </row>
    <row r="189" spans="9:41" x14ac:dyDescent="0.25">
      <c r="I189" s="6"/>
      <c r="L189" s="52" t="s">
        <v>240</v>
      </c>
      <c r="M189" s="54">
        <v>0</v>
      </c>
      <c r="N189" s="54">
        <v>0</v>
      </c>
      <c r="O189" s="54">
        <v>0</v>
      </c>
      <c r="T189" s="1"/>
      <c r="U189" s="6"/>
      <c r="V189" s="6"/>
      <c r="W189" s="6"/>
      <c r="X189" s="6"/>
      <c r="Y189" s="6"/>
      <c r="AF189" s="1"/>
      <c r="AG189" s="6"/>
      <c r="AH189" s="6"/>
      <c r="AI189" s="6"/>
      <c r="AL189" s="58" t="s">
        <v>240</v>
      </c>
      <c r="AM189" s="21">
        <f t="shared" si="9"/>
        <v>0</v>
      </c>
      <c r="AN189" s="21">
        <f t="shared" si="9"/>
        <v>0</v>
      </c>
      <c r="AO189" s="21">
        <f t="shared" si="9"/>
        <v>0</v>
      </c>
    </row>
    <row r="190" spans="9:41" x14ac:dyDescent="0.25">
      <c r="I190" s="6"/>
      <c r="L190" s="52" t="s">
        <v>241</v>
      </c>
      <c r="M190" s="54">
        <v>0</v>
      </c>
      <c r="N190" s="54">
        <v>0</v>
      </c>
      <c r="O190" s="54">
        <v>0</v>
      </c>
      <c r="T190" s="1"/>
      <c r="U190" s="6"/>
      <c r="V190" s="6"/>
      <c r="W190" s="6"/>
      <c r="X190" s="6"/>
      <c r="Y190" s="6"/>
      <c r="AF190" s="1"/>
      <c r="AG190" s="6"/>
      <c r="AH190" s="6"/>
      <c r="AI190" s="6"/>
      <c r="AL190" s="58" t="s">
        <v>241</v>
      </c>
      <c r="AM190" s="21">
        <f t="shared" si="9"/>
        <v>0</v>
      </c>
      <c r="AN190" s="21">
        <f t="shared" si="9"/>
        <v>0</v>
      </c>
      <c r="AO190" s="21">
        <f t="shared" si="9"/>
        <v>0</v>
      </c>
    </row>
    <row r="191" spans="9:41" x14ac:dyDescent="0.25">
      <c r="I191" s="6"/>
      <c r="L191" s="52" t="s">
        <v>242</v>
      </c>
      <c r="M191" s="54">
        <v>0</v>
      </c>
      <c r="N191" s="54">
        <v>0</v>
      </c>
      <c r="O191" s="54">
        <v>0</v>
      </c>
      <c r="T191" s="1"/>
      <c r="U191" s="6"/>
      <c r="V191" s="6"/>
      <c r="W191" s="6"/>
      <c r="X191" s="6"/>
      <c r="Y191" s="6"/>
      <c r="AF191" s="1"/>
      <c r="AG191" s="6"/>
      <c r="AH191" s="6"/>
      <c r="AI191" s="6"/>
      <c r="AL191" s="58" t="s">
        <v>242</v>
      </c>
      <c r="AM191" s="21">
        <f t="shared" si="9"/>
        <v>0</v>
      </c>
      <c r="AN191" s="21">
        <f t="shared" si="9"/>
        <v>0</v>
      </c>
      <c r="AO191" s="21">
        <f t="shared" si="9"/>
        <v>0</v>
      </c>
    </row>
    <row r="192" spans="9:41" x14ac:dyDescent="0.25">
      <c r="I192" s="6"/>
      <c r="L192" s="52" t="s">
        <v>243</v>
      </c>
      <c r="M192" s="54">
        <v>28322963.5989585</v>
      </c>
      <c r="N192" s="54">
        <v>6957285.3692555903</v>
      </c>
      <c r="O192" s="54">
        <v>35280248.968214102</v>
      </c>
      <c r="T192" s="1"/>
      <c r="U192" s="6"/>
      <c r="V192" s="6"/>
      <c r="W192" s="6"/>
      <c r="X192" s="6"/>
      <c r="Y192" s="6"/>
      <c r="AF192" s="1"/>
      <c r="AG192" s="6"/>
      <c r="AH192" s="6"/>
      <c r="AI192" s="6"/>
      <c r="AL192" s="58" t="s">
        <v>243</v>
      </c>
      <c r="AM192" s="21">
        <f t="shared" si="9"/>
        <v>28322963.5989585</v>
      </c>
      <c r="AN192" s="21">
        <f t="shared" si="9"/>
        <v>6957285.3692555903</v>
      </c>
      <c r="AO192" s="21">
        <f t="shared" si="9"/>
        <v>35280248.968214102</v>
      </c>
    </row>
    <row r="193" spans="9:41" x14ac:dyDescent="0.25">
      <c r="I193" s="6"/>
      <c r="L193" s="52" t="s">
        <v>244</v>
      </c>
      <c r="M193" s="54">
        <v>0</v>
      </c>
      <c r="N193" s="54">
        <v>0</v>
      </c>
      <c r="O193" s="54">
        <v>0</v>
      </c>
      <c r="T193" s="1"/>
      <c r="U193" s="6"/>
      <c r="V193" s="6"/>
      <c r="W193" s="6"/>
      <c r="X193" s="6"/>
      <c r="Y193" s="6"/>
      <c r="AF193" s="1"/>
      <c r="AG193" s="6"/>
      <c r="AH193" s="6"/>
      <c r="AI193" s="6"/>
      <c r="AL193" s="58" t="s">
        <v>244</v>
      </c>
      <c r="AM193" s="21">
        <f t="shared" si="9"/>
        <v>0</v>
      </c>
      <c r="AN193" s="21">
        <f t="shared" si="9"/>
        <v>0</v>
      </c>
      <c r="AO193" s="21">
        <f t="shared" si="9"/>
        <v>0</v>
      </c>
    </row>
    <row r="194" spans="9:41" x14ac:dyDescent="0.25">
      <c r="I194" s="6"/>
      <c r="L194" s="52" t="s">
        <v>245</v>
      </c>
      <c r="M194" s="54">
        <v>0</v>
      </c>
      <c r="N194" s="54">
        <v>0</v>
      </c>
      <c r="O194" s="54">
        <v>0</v>
      </c>
      <c r="T194" s="1"/>
      <c r="U194" s="6"/>
      <c r="V194" s="6"/>
      <c r="W194" s="6"/>
      <c r="X194" s="6"/>
      <c r="Y194" s="6"/>
      <c r="AF194" s="1"/>
      <c r="AG194" s="6"/>
      <c r="AH194" s="6"/>
      <c r="AI194" s="6"/>
      <c r="AL194" s="58" t="s">
        <v>245</v>
      </c>
      <c r="AM194" s="21">
        <f t="shared" si="9"/>
        <v>0</v>
      </c>
      <c r="AN194" s="21">
        <f t="shared" si="9"/>
        <v>0</v>
      </c>
      <c r="AO194" s="21">
        <f t="shared" si="9"/>
        <v>0</v>
      </c>
    </row>
    <row r="195" spans="9:41" x14ac:dyDescent="0.25">
      <c r="I195" s="6"/>
      <c r="L195" s="52" t="s">
        <v>246</v>
      </c>
      <c r="M195" s="54">
        <v>0</v>
      </c>
      <c r="N195" s="54">
        <v>0</v>
      </c>
      <c r="O195" s="54">
        <v>0</v>
      </c>
      <c r="T195" s="1"/>
      <c r="U195" s="6"/>
      <c r="V195" s="6"/>
      <c r="W195" s="6"/>
      <c r="X195" s="6"/>
      <c r="Y195" s="6"/>
      <c r="AF195" s="1"/>
      <c r="AG195" s="6"/>
      <c r="AH195" s="6"/>
      <c r="AI195" s="6"/>
      <c r="AL195" s="58" t="s">
        <v>246</v>
      </c>
      <c r="AM195" s="21">
        <f t="shared" si="9"/>
        <v>0</v>
      </c>
      <c r="AN195" s="21">
        <f t="shared" si="9"/>
        <v>0</v>
      </c>
      <c r="AO195" s="21">
        <f t="shared" si="9"/>
        <v>0</v>
      </c>
    </row>
    <row r="196" spans="9:41" x14ac:dyDescent="0.25">
      <c r="I196" s="6"/>
      <c r="L196" s="52" t="s">
        <v>247</v>
      </c>
      <c r="M196" s="54">
        <v>0</v>
      </c>
      <c r="N196" s="54">
        <v>0</v>
      </c>
      <c r="O196" s="54">
        <v>0</v>
      </c>
      <c r="T196" s="1"/>
      <c r="U196" s="6"/>
      <c r="V196" s="6"/>
      <c r="W196" s="6"/>
      <c r="X196" s="6"/>
      <c r="Y196" s="6"/>
      <c r="AF196" s="1"/>
      <c r="AG196" s="6"/>
      <c r="AH196" s="6"/>
      <c r="AI196" s="6"/>
      <c r="AL196" s="58" t="s">
        <v>247</v>
      </c>
      <c r="AM196" s="21">
        <f t="shared" si="9"/>
        <v>0</v>
      </c>
      <c r="AN196" s="21">
        <f t="shared" si="9"/>
        <v>0</v>
      </c>
      <c r="AO196" s="21">
        <f t="shared" si="9"/>
        <v>0</v>
      </c>
    </row>
    <row r="197" spans="9:41" x14ac:dyDescent="0.25">
      <c r="I197" s="6"/>
      <c r="L197" s="52" t="s">
        <v>248</v>
      </c>
      <c r="M197" s="54">
        <v>0</v>
      </c>
      <c r="N197" s="54">
        <v>0</v>
      </c>
      <c r="O197" s="54">
        <v>0</v>
      </c>
      <c r="T197" s="1"/>
      <c r="U197" s="6"/>
      <c r="V197" s="6"/>
      <c r="W197" s="6"/>
      <c r="X197" s="6"/>
      <c r="Y197" s="6"/>
      <c r="AF197" s="1"/>
      <c r="AG197" s="6"/>
      <c r="AH197" s="6"/>
      <c r="AI197" s="6"/>
      <c r="AL197" s="58" t="s">
        <v>248</v>
      </c>
      <c r="AM197" s="21">
        <f t="shared" si="9"/>
        <v>0</v>
      </c>
      <c r="AN197" s="21">
        <f t="shared" si="9"/>
        <v>0</v>
      </c>
      <c r="AO197" s="21">
        <f t="shared" si="9"/>
        <v>0</v>
      </c>
    </row>
    <row r="198" spans="9:41" x14ac:dyDescent="0.25">
      <c r="I198" s="6"/>
      <c r="L198" s="52" t="s">
        <v>249</v>
      </c>
      <c r="M198" s="54">
        <v>29284743.7965465</v>
      </c>
      <c r="N198" s="54">
        <v>6733392.1995133199</v>
      </c>
      <c r="O198" s="54">
        <v>36018135.996059798</v>
      </c>
      <c r="T198" s="1"/>
      <c r="U198" s="6"/>
      <c r="V198" s="6"/>
      <c r="W198" s="6"/>
      <c r="X198" s="6"/>
      <c r="Y198" s="6"/>
      <c r="AF198" s="1"/>
      <c r="AG198" s="6"/>
      <c r="AH198" s="6"/>
      <c r="AI198" s="6"/>
      <c r="AL198" s="58" t="s">
        <v>249</v>
      </c>
      <c r="AM198" s="21">
        <f t="shared" si="9"/>
        <v>29284743.7965465</v>
      </c>
      <c r="AN198" s="21">
        <f t="shared" si="9"/>
        <v>6733392.1995133199</v>
      </c>
      <c r="AO198" s="21">
        <f t="shared" si="9"/>
        <v>36018135.996059798</v>
      </c>
    </row>
    <row r="199" spans="9:41" x14ac:dyDescent="0.25">
      <c r="I199" s="6"/>
      <c r="L199" s="52" t="s">
        <v>250</v>
      </c>
      <c r="M199" s="54">
        <v>0</v>
      </c>
      <c r="N199" s="54">
        <v>0</v>
      </c>
      <c r="O199" s="54">
        <v>0</v>
      </c>
      <c r="T199" s="1"/>
      <c r="U199" s="6"/>
      <c r="V199" s="6"/>
      <c r="W199" s="6"/>
      <c r="X199" s="6"/>
      <c r="Y199" s="6"/>
      <c r="AF199" s="1"/>
      <c r="AG199" s="6"/>
      <c r="AH199" s="6"/>
      <c r="AI199" s="6"/>
      <c r="AL199" s="58" t="s">
        <v>250</v>
      </c>
      <c r="AM199" s="21">
        <f t="shared" si="9"/>
        <v>0</v>
      </c>
      <c r="AN199" s="21">
        <f t="shared" si="9"/>
        <v>0</v>
      </c>
      <c r="AO199" s="21">
        <f t="shared" si="9"/>
        <v>0</v>
      </c>
    </row>
    <row r="200" spans="9:41" x14ac:dyDescent="0.25">
      <c r="I200" s="6"/>
      <c r="L200" s="52" t="s">
        <v>251</v>
      </c>
      <c r="M200" s="54">
        <v>0</v>
      </c>
      <c r="N200" s="54">
        <v>0</v>
      </c>
      <c r="O200" s="54">
        <v>0</v>
      </c>
      <c r="T200" s="1"/>
      <c r="U200" s="6"/>
      <c r="V200" s="6"/>
      <c r="W200" s="6"/>
      <c r="X200" s="6"/>
      <c r="Y200" s="6"/>
      <c r="AF200" s="1"/>
      <c r="AG200" s="6"/>
      <c r="AH200" s="6"/>
      <c r="AI200" s="6"/>
      <c r="AL200" s="58" t="s">
        <v>251</v>
      </c>
      <c r="AM200" s="21">
        <f t="shared" si="9"/>
        <v>0</v>
      </c>
      <c r="AN200" s="21">
        <f t="shared" si="9"/>
        <v>0</v>
      </c>
      <c r="AO200" s="21">
        <f t="shared" si="9"/>
        <v>0</v>
      </c>
    </row>
    <row r="201" spans="9:41" x14ac:dyDescent="0.25">
      <c r="I201" s="6"/>
      <c r="L201" s="52" t="s">
        <v>252</v>
      </c>
      <c r="M201" s="54">
        <v>0</v>
      </c>
      <c r="N201" s="54">
        <v>0</v>
      </c>
      <c r="O201" s="54">
        <v>0</v>
      </c>
      <c r="T201" s="1"/>
      <c r="U201" s="6"/>
      <c r="V201" s="6"/>
      <c r="W201" s="6"/>
      <c r="X201" s="6"/>
      <c r="Y201" s="6"/>
      <c r="AF201" s="1"/>
      <c r="AG201" s="6"/>
      <c r="AH201" s="6"/>
      <c r="AI201" s="6"/>
      <c r="AL201" s="58" t="s">
        <v>252</v>
      </c>
      <c r="AM201" s="21">
        <f t="shared" si="9"/>
        <v>0</v>
      </c>
      <c r="AN201" s="21">
        <f t="shared" si="9"/>
        <v>0</v>
      </c>
      <c r="AO201" s="21">
        <f t="shared" si="9"/>
        <v>0</v>
      </c>
    </row>
    <row r="202" spans="9:41" x14ac:dyDescent="0.25">
      <c r="I202" s="6"/>
      <c r="L202" s="52" t="s">
        <v>253</v>
      </c>
      <c r="M202" s="54">
        <v>0</v>
      </c>
      <c r="N202" s="54">
        <v>0</v>
      </c>
      <c r="O202" s="54">
        <v>0</v>
      </c>
      <c r="T202" s="1"/>
      <c r="U202" s="6"/>
      <c r="V202" s="6"/>
      <c r="W202" s="6"/>
      <c r="X202" s="6"/>
      <c r="Y202" s="6"/>
      <c r="AF202" s="1"/>
      <c r="AG202" s="6"/>
      <c r="AH202" s="6"/>
      <c r="AI202" s="6"/>
      <c r="AL202" s="58" t="s">
        <v>253</v>
      </c>
      <c r="AM202" s="21">
        <f t="shared" si="9"/>
        <v>0</v>
      </c>
      <c r="AN202" s="21">
        <f t="shared" si="9"/>
        <v>0</v>
      </c>
      <c r="AO202" s="21">
        <f t="shared" si="9"/>
        <v>0</v>
      </c>
    </row>
    <row r="203" spans="9:41" x14ac:dyDescent="0.25">
      <c r="I203" s="6"/>
      <c r="L203" s="52" t="s">
        <v>254</v>
      </c>
      <c r="M203" s="54">
        <v>0</v>
      </c>
      <c r="N203" s="54">
        <v>0</v>
      </c>
      <c r="O203" s="54">
        <v>0</v>
      </c>
      <c r="T203" s="1"/>
      <c r="U203" s="6"/>
      <c r="V203" s="6"/>
      <c r="W203" s="6"/>
      <c r="X203" s="6"/>
      <c r="Y203" s="6"/>
      <c r="AF203" s="1"/>
      <c r="AG203" s="6"/>
      <c r="AH203" s="6"/>
      <c r="AI203" s="6"/>
      <c r="AL203" s="58" t="s">
        <v>254</v>
      </c>
      <c r="AM203" s="21">
        <f t="shared" ref="AM203:AO222" si="10">SUMIF($A$2:$AJ$2,AM$2,$A203:$AJ203)</f>
        <v>0</v>
      </c>
      <c r="AN203" s="21">
        <f t="shared" si="10"/>
        <v>0</v>
      </c>
      <c r="AO203" s="21">
        <f t="shared" si="10"/>
        <v>0</v>
      </c>
    </row>
    <row r="204" spans="9:41" x14ac:dyDescent="0.25">
      <c r="I204" s="6"/>
      <c r="L204" s="52" t="s">
        <v>255</v>
      </c>
      <c r="M204" s="54">
        <v>30302393.0141505</v>
      </c>
      <c r="N204" s="54">
        <v>6567807.0780908503</v>
      </c>
      <c r="O204" s="54">
        <v>36870200.092241302</v>
      </c>
      <c r="T204" s="1"/>
      <c r="U204" s="6"/>
      <c r="V204" s="6"/>
      <c r="W204" s="6"/>
      <c r="X204" s="6"/>
      <c r="Y204" s="6"/>
      <c r="AF204" s="1"/>
      <c r="AG204" s="6"/>
      <c r="AH204" s="6"/>
      <c r="AI204" s="6"/>
      <c r="AL204" s="58" t="s">
        <v>255</v>
      </c>
      <c r="AM204" s="21">
        <f t="shared" si="10"/>
        <v>30302393.0141505</v>
      </c>
      <c r="AN204" s="21">
        <f t="shared" si="10"/>
        <v>6567807.0780908503</v>
      </c>
      <c r="AO204" s="21">
        <f t="shared" si="10"/>
        <v>36870200.092241302</v>
      </c>
    </row>
    <row r="205" spans="9:41" x14ac:dyDescent="0.25">
      <c r="I205" s="6"/>
      <c r="L205" s="52" t="s">
        <v>256</v>
      </c>
      <c r="M205" s="54">
        <v>0</v>
      </c>
      <c r="N205" s="54">
        <v>0</v>
      </c>
      <c r="O205" s="54">
        <v>0</v>
      </c>
      <c r="T205" s="1"/>
      <c r="U205" s="6"/>
      <c r="V205" s="6"/>
      <c r="W205" s="6"/>
      <c r="X205" s="6"/>
      <c r="Y205" s="6"/>
      <c r="AF205" s="1"/>
      <c r="AG205" s="6"/>
      <c r="AH205" s="6"/>
      <c r="AI205" s="6"/>
      <c r="AL205" s="58" t="s">
        <v>256</v>
      </c>
      <c r="AM205" s="21">
        <f t="shared" si="10"/>
        <v>0</v>
      </c>
      <c r="AN205" s="21">
        <f t="shared" si="10"/>
        <v>0</v>
      </c>
      <c r="AO205" s="21">
        <f t="shared" si="10"/>
        <v>0</v>
      </c>
    </row>
    <row r="206" spans="9:41" x14ac:dyDescent="0.25">
      <c r="I206" s="6"/>
      <c r="L206" s="52" t="s">
        <v>257</v>
      </c>
      <c r="M206" s="54">
        <v>0</v>
      </c>
      <c r="N206" s="54">
        <v>0</v>
      </c>
      <c r="O206" s="54">
        <v>0</v>
      </c>
      <c r="T206" s="1"/>
      <c r="U206" s="6"/>
      <c r="V206" s="6"/>
      <c r="W206" s="6"/>
      <c r="X206" s="6"/>
      <c r="Y206" s="6"/>
      <c r="AF206" s="1"/>
      <c r="AG206" s="6"/>
      <c r="AH206" s="6"/>
      <c r="AI206" s="6"/>
      <c r="AL206" s="58" t="s">
        <v>257</v>
      </c>
      <c r="AM206" s="21">
        <f t="shared" si="10"/>
        <v>0</v>
      </c>
      <c r="AN206" s="21">
        <f t="shared" si="10"/>
        <v>0</v>
      </c>
      <c r="AO206" s="21">
        <f t="shared" si="10"/>
        <v>0</v>
      </c>
    </row>
    <row r="207" spans="9:41" x14ac:dyDescent="0.25">
      <c r="I207" s="6"/>
      <c r="L207" s="52" t="s">
        <v>258</v>
      </c>
      <c r="M207" s="54">
        <v>0</v>
      </c>
      <c r="N207" s="54">
        <v>0</v>
      </c>
      <c r="O207" s="54">
        <v>0</v>
      </c>
      <c r="T207" s="1"/>
      <c r="U207" s="6"/>
      <c r="V207" s="6"/>
      <c r="W207" s="6"/>
      <c r="X207" s="6"/>
      <c r="Y207" s="6"/>
      <c r="AF207" s="1"/>
      <c r="AG207" s="6"/>
      <c r="AH207" s="6"/>
      <c r="AI207" s="6"/>
      <c r="AL207" s="58" t="s">
        <v>258</v>
      </c>
      <c r="AM207" s="21">
        <f t="shared" si="10"/>
        <v>0</v>
      </c>
      <c r="AN207" s="21">
        <f t="shared" si="10"/>
        <v>0</v>
      </c>
      <c r="AO207" s="21">
        <f t="shared" si="10"/>
        <v>0</v>
      </c>
    </row>
    <row r="208" spans="9:41" x14ac:dyDescent="0.25">
      <c r="I208" s="6"/>
      <c r="L208" s="52" t="s">
        <v>259</v>
      </c>
      <c r="M208" s="54">
        <v>0</v>
      </c>
      <c r="N208" s="54">
        <v>0</v>
      </c>
      <c r="O208" s="54">
        <v>0</v>
      </c>
      <c r="T208" s="1"/>
      <c r="U208" s="6"/>
      <c r="V208" s="6"/>
      <c r="W208" s="6"/>
      <c r="X208" s="6"/>
      <c r="Y208" s="6"/>
      <c r="AF208" s="1"/>
      <c r="AG208" s="6"/>
      <c r="AH208" s="6"/>
      <c r="AI208" s="6"/>
      <c r="AL208" s="58" t="s">
        <v>259</v>
      </c>
      <c r="AM208" s="21">
        <f t="shared" si="10"/>
        <v>0</v>
      </c>
      <c r="AN208" s="21">
        <f t="shared" si="10"/>
        <v>0</v>
      </c>
      <c r="AO208" s="21">
        <f t="shared" si="10"/>
        <v>0</v>
      </c>
    </row>
    <row r="209" spans="9:41" x14ac:dyDescent="0.25">
      <c r="I209" s="6"/>
      <c r="L209" s="52" t="s">
        <v>260</v>
      </c>
      <c r="M209" s="54">
        <v>0</v>
      </c>
      <c r="N209" s="54">
        <v>0</v>
      </c>
      <c r="O209" s="54">
        <v>0</v>
      </c>
      <c r="T209" s="1"/>
      <c r="U209" s="6"/>
      <c r="V209" s="6"/>
      <c r="W209" s="6"/>
      <c r="X209" s="6"/>
      <c r="Y209" s="6"/>
      <c r="AF209" s="1"/>
      <c r="AG209" s="6"/>
      <c r="AH209" s="6"/>
      <c r="AI209" s="6"/>
      <c r="AL209" s="58" t="s">
        <v>260</v>
      </c>
      <c r="AM209" s="21">
        <f t="shared" si="10"/>
        <v>0</v>
      </c>
      <c r="AN209" s="21">
        <f t="shared" si="10"/>
        <v>0</v>
      </c>
      <c r="AO209" s="21">
        <f t="shared" si="10"/>
        <v>0</v>
      </c>
    </row>
    <row r="210" spans="9:41" x14ac:dyDescent="0.25">
      <c r="I210" s="6"/>
      <c r="L210" s="52" t="s">
        <v>261</v>
      </c>
      <c r="M210" s="54">
        <v>31349148.165881999</v>
      </c>
      <c r="N210" s="54">
        <v>6307050.0902974103</v>
      </c>
      <c r="O210" s="54">
        <v>37656198.256179497</v>
      </c>
      <c r="T210" s="1"/>
      <c r="U210" s="6"/>
      <c r="V210" s="6"/>
      <c r="W210" s="6"/>
      <c r="X210" s="6"/>
      <c r="Y210" s="6"/>
      <c r="AF210" s="1"/>
      <c r="AG210" s="6"/>
      <c r="AH210" s="6"/>
      <c r="AI210" s="6"/>
      <c r="AL210" s="58" t="s">
        <v>261</v>
      </c>
      <c r="AM210" s="21">
        <f t="shared" si="10"/>
        <v>31349148.165881999</v>
      </c>
      <c r="AN210" s="21">
        <f t="shared" si="10"/>
        <v>6307050.0902974103</v>
      </c>
      <c r="AO210" s="21">
        <f t="shared" si="10"/>
        <v>37656198.256179497</v>
      </c>
    </row>
    <row r="211" spans="9:41" x14ac:dyDescent="0.25">
      <c r="I211" s="6"/>
      <c r="L211" s="52" t="s">
        <v>262</v>
      </c>
      <c r="M211" s="54">
        <v>0</v>
      </c>
      <c r="N211" s="54">
        <v>0</v>
      </c>
      <c r="O211" s="54">
        <v>0</v>
      </c>
      <c r="T211" s="1"/>
      <c r="U211" s="6"/>
      <c r="V211" s="6"/>
      <c r="W211" s="6"/>
      <c r="X211" s="6"/>
      <c r="Y211" s="6"/>
      <c r="AF211" s="1"/>
      <c r="AG211" s="6"/>
      <c r="AH211" s="6"/>
      <c r="AI211" s="6"/>
      <c r="AL211" s="58" t="s">
        <v>262</v>
      </c>
      <c r="AM211" s="21">
        <f t="shared" si="10"/>
        <v>0</v>
      </c>
      <c r="AN211" s="21">
        <f t="shared" si="10"/>
        <v>0</v>
      </c>
      <c r="AO211" s="21">
        <f t="shared" si="10"/>
        <v>0</v>
      </c>
    </row>
    <row r="212" spans="9:41" x14ac:dyDescent="0.25">
      <c r="I212" s="6"/>
      <c r="L212" s="52" t="s">
        <v>263</v>
      </c>
      <c r="M212" s="54">
        <v>0</v>
      </c>
      <c r="N212" s="54">
        <v>0</v>
      </c>
      <c r="O212" s="54">
        <v>0</v>
      </c>
      <c r="T212" s="1"/>
      <c r="U212" s="6"/>
      <c r="V212" s="6"/>
      <c r="W212" s="6"/>
      <c r="X212" s="6"/>
      <c r="Y212" s="6"/>
      <c r="AF212" s="1"/>
      <c r="AG212" s="6"/>
      <c r="AH212" s="6"/>
      <c r="AI212" s="6"/>
      <c r="AL212" s="58" t="s">
        <v>263</v>
      </c>
      <c r="AM212" s="21">
        <f t="shared" si="10"/>
        <v>0</v>
      </c>
      <c r="AN212" s="21">
        <f t="shared" si="10"/>
        <v>0</v>
      </c>
      <c r="AO212" s="21">
        <f t="shared" si="10"/>
        <v>0</v>
      </c>
    </row>
    <row r="213" spans="9:41" x14ac:dyDescent="0.25">
      <c r="I213" s="6"/>
      <c r="L213" s="52" t="s">
        <v>264</v>
      </c>
      <c r="M213" s="54">
        <v>0</v>
      </c>
      <c r="N213" s="54">
        <v>0</v>
      </c>
      <c r="O213" s="54">
        <v>0</v>
      </c>
      <c r="T213" s="1"/>
      <c r="U213" s="6"/>
      <c r="V213" s="6"/>
      <c r="W213" s="6"/>
      <c r="X213" s="6"/>
      <c r="Y213" s="6"/>
      <c r="AF213" s="1"/>
      <c r="AG213" s="6"/>
      <c r="AH213" s="6"/>
      <c r="AI213" s="6"/>
      <c r="AL213" s="58" t="s">
        <v>264</v>
      </c>
      <c r="AM213" s="21">
        <f t="shared" si="10"/>
        <v>0</v>
      </c>
      <c r="AN213" s="21">
        <f t="shared" si="10"/>
        <v>0</v>
      </c>
      <c r="AO213" s="21">
        <f t="shared" si="10"/>
        <v>0</v>
      </c>
    </row>
    <row r="214" spans="9:41" x14ac:dyDescent="0.25">
      <c r="I214" s="6"/>
      <c r="L214" s="52" t="s">
        <v>265</v>
      </c>
      <c r="M214" s="54">
        <v>0</v>
      </c>
      <c r="N214" s="54">
        <v>0</v>
      </c>
      <c r="O214" s="54">
        <v>0</v>
      </c>
      <c r="T214" s="1"/>
      <c r="U214" s="6"/>
      <c r="V214" s="6"/>
      <c r="W214" s="6"/>
      <c r="X214" s="6"/>
      <c r="Y214" s="6"/>
      <c r="AF214" s="1"/>
      <c r="AG214" s="6"/>
      <c r="AH214" s="6"/>
      <c r="AI214" s="6"/>
      <c r="AL214" s="58" t="s">
        <v>265</v>
      </c>
      <c r="AM214" s="21">
        <f t="shared" si="10"/>
        <v>0</v>
      </c>
      <c r="AN214" s="21">
        <f t="shared" si="10"/>
        <v>0</v>
      </c>
      <c r="AO214" s="21">
        <f t="shared" si="10"/>
        <v>0</v>
      </c>
    </row>
    <row r="215" spans="9:41" x14ac:dyDescent="0.25">
      <c r="I215" s="6"/>
      <c r="L215" s="52" t="s">
        <v>266</v>
      </c>
      <c r="M215" s="54">
        <v>0</v>
      </c>
      <c r="N215" s="54">
        <v>0</v>
      </c>
      <c r="O215" s="54">
        <v>0</v>
      </c>
      <c r="T215" s="1"/>
      <c r="U215" s="6"/>
      <c r="V215" s="6"/>
      <c r="W215" s="6"/>
      <c r="X215" s="6"/>
      <c r="Y215" s="6"/>
      <c r="AF215" s="1"/>
      <c r="AG215" s="6"/>
      <c r="AH215" s="6"/>
      <c r="AI215" s="6"/>
      <c r="AL215" s="58" t="s">
        <v>266</v>
      </c>
      <c r="AM215" s="21">
        <f t="shared" si="10"/>
        <v>0</v>
      </c>
      <c r="AN215" s="21">
        <f t="shared" si="10"/>
        <v>0</v>
      </c>
      <c r="AO215" s="21">
        <f t="shared" si="10"/>
        <v>0</v>
      </c>
    </row>
    <row r="216" spans="9:41" x14ac:dyDescent="0.25">
      <c r="I216" s="6"/>
      <c r="L216" s="52" t="s">
        <v>267</v>
      </c>
      <c r="M216" s="54">
        <v>32440160.222725499</v>
      </c>
      <c r="N216" s="54">
        <v>6093664.5712752901</v>
      </c>
      <c r="O216" s="54">
        <v>38533824.794000797</v>
      </c>
      <c r="T216" s="1"/>
      <c r="U216" s="6"/>
      <c r="V216" s="6"/>
      <c r="W216" s="6"/>
      <c r="X216" s="6"/>
      <c r="Y216" s="6"/>
      <c r="AF216" s="1"/>
      <c r="AG216" s="6"/>
      <c r="AH216" s="6"/>
      <c r="AI216" s="6"/>
      <c r="AL216" s="58" t="s">
        <v>267</v>
      </c>
      <c r="AM216" s="21">
        <f t="shared" si="10"/>
        <v>32440160.222725499</v>
      </c>
      <c r="AN216" s="21">
        <f t="shared" si="10"/>
        <v>6093664.5712752901</v>
      </c>
      <c r="AO216" s="21">
        <f t="shared" si="10"/>
        <v>38533824.794000797</v>
      </c>
    </row>
    <row r="217" spans="9:41" x14ac:dyDescent="0.25">
      <c r="I217" s="6"/>
      <c r="L217" s="52" t="s">
        <v>268</v>
      </c>
      <c r="M217" s="54">
        <v>0</v>
      </c>
      <c r="N217" s="54">
        <v>0</v>
      </c>
      <c r="O217" s="54">
        <v>0</v>
      </c>
      <c r="T217" s="1"/>
      <c r="U217" s="6"/>
      <c r="V217" s="6"/>
      <c r="W217" s="6"/>
      <c r="X217" s="6"/>
      <c r="Y217" s="6"/>
      <c r="AF217" s="1"/>
      <c r="AG217" s="6"/>
      <c r="AH217" s="6"/>
      <c r="AI217" s="6"/>
      <c r="AL217" s="58" t="s">
        <v>268</v>
      </c>
      <c r="AM217" s="21">
        <f t="shared" si="10"/>
        <v>0</v>
      </c>
      <c r="AN217" s="21">
        <f t="shared" si="10"/>
        <v>0</v>
      </c>
      <c r="AO217" s="21">
        <f t="shared" si="10"/>
        <v>0</v>
      </c>
    </row>
    <row r="218" spans="9:41" x14ac:dyDescent="0.25">
      <c r="I218" s="6"/>
      <c r="L218" s="52" t="s">
        <v>269</v>
      </c>
      <c r="M218" s="54">
        <v>0</v>
      </c>
      <c r="N218" s="54">
        <v>0</v>
      </c>
      <c r="O218" s="54">
        <v>0</v>
      </c>
      <c r="T218" s="1"/>
      <c r="U218" s="6"/>
      <c r="V218" s="6"/>
      <c r="W218" s="6"/>
      <c r="X218" s="6"/>
      <c r="Y218" s="6"/>
      <c r="AF218" s="1"/>
      <c r="AG218" s="6"/>
      <c r="AH218" s="6"/>
      <c r="AI218" s="6"/>
      <c r="AL218" s="58" t="s">
        <v>269</v>
      </c>
      <c r="AM218" s="21">
        <f t="shared" si="10"/>
        <v>0</v>
      </c>
      <c r="AN218" s="21">
        <f t="shared" si="10"/>
        <v>0</v>
      </c>
      <c r="AO218" s="21">
        <f t="shared" si="10"/>
        <v>0</v>
      </c>
    </row>
    <row r="219" spans="9:41" x14ac:dyDescent="0.25">
      <c r="I219" s="6"/>
      <c r="L219" s="52" t="s">
        <v>270</v>
      </c>
      <c r="M219" s="54">
        <v>0</v>
      </c>
      <c r="N219" s="54">
        <v>0</v>
      </c>
      <c r="O219" s="54">
        <v>0</v>
      </c>
      <c r="T219" s="1"/>
      <c r="U219" s="6"/>
      <c r="V219" s="6"/>
      <c r="W219" s="6"/>
      <c r="X219" s="6"/>
      <c r="Y219" s="6"/>
      <c r="AF219" s="1"/>
      <c r="AG219" s="6"/>
      <c r="AH219" s="6"/>
      <c r="AI219" s="6"/>
      <c r="AL219" s="58" t="s">
        <v>270</v>
      </c>
      <c r="AM219" s="21">
        <f t="shared" si="10"/>
        <v>0</v>
      </c>
      <c r="AN219" s="21">
        <f t="shared" si="10"/>
        <v>0</v>
      </c>
      <c r="AO219" s="21">
        <f t="shared" si="10"/>
        <v>0</v>
      </c>
    </row>
    <row r="220" spans="9:41" x14ac:dyDescent="0.25">
      <c r="I220" s="6"/>
      <c r="L220" s="52" t="s">
        <v>330</v>
      </c>
      <c r="M220" s="54">
        <v>0</v>
      </c>
      <c r="N220" s="54">
        <v>0</v>
      </c>
      <c r="O220" s="54">
        <v>0</v>
      </c>
      <c r="T220" s="1"/>
      <c r="U220" s="6"/>
      <c r="V220" s="6"/>
      <c r="W220" s="6"/>
      <c r="X220" s="6"/>
      <c r="Y220" s="6"/>
      <c r="AF220" s="1"/>
      <c r="AG220" s="6"/>
      <c r="AH220" s="6"/>
      <c r="AI220" s="6"/>
      <c r="AL220" s="58" t="s">
        <v>271</v>
      </c>
      <c r="AM220" s="21">
        <f t="shared" si="10"/>
        <v>0</v>
      </c>
      <c r="AN220" s="21">
        <f t="shared" si="10"/>
        <v>0</v>
      </c>
      <c r="AO220" s="21">
        <f t="shared" si="10"/>
        <v>0</v>
      </c>
    </row>
    <row r="221" spans="9:41" x14ac:dyDescent="0.25">
      <c r="I221" s="6"/>
      <c r="L221" s="52" t="s">
        <v>272</v>
      </c>
      <c r="M221" s="54">
        <v>0</v>
      </c>
      <c r="N221" s="54">
        <v>0</v>
      </c>
      <c r="O221" s="54">
        <v>0</v>
      </c>
      <c r="W221" s="6"/>
      <c r="X221" s="6"/>
      <c r="Y221" s="6"/>
      <c r="AF221" s="1"/>
      <c r="AG221" s="6"/>
      <c r="AH221" s="6"/>
      <c r="AI221" s="6"/>
      <c r="AL221" s="58" t="s">
        <v>272</v>
      </c>
      <c r="AM221" s="21">
        <f t="shared" si="10"/>
        <v>0</v>
      </c>
      <c r="AN221" s="21">
        <f t="shared" si="10"/>
        <v>0</v>
      </c>
      <c r="AO221" s="21">
        <f t="shared" si="10"/>
        <v>0</v>
      </c>
    </row>
    <row r="222" spans="9:41" x14ac:dyDescent="0.25">
      <c r="I222" s="6"/>
      <c r="L222" s="52" t="s">
        <v>273</v>
      </c>
      <c r="M222" s="54">
        <v>33565397.647311002</v>
      </c>
      <c r="N222" s="54">
        <v>5810906.3443569699</v>
      </c>
      <c r="O222" s="54">
        <v>39376303.991667897</v>
      </c>
      <c r="W222" s="6"/>
      <c r="X222" s="6"/>
      <c r="Y222" s="6"/>
      <c r="AF222" s="1"/>
      <c r="AG222" s="6"/>
      <c r="AH222" s="6"/>
      <c r="AI222" s="6"/>
      <c r="AL222" s="58" t="s">
        <v>273</v>
      </c>
      <c r="AM222" s="21">
        <f t="shared" si="10"/>
        <v>33565397.647311002</v>
      </c>
      <c r="AN222" s="21">
        <f t="shared" si="10"/>
        <v>5810906.3443569699</v>
      </c>
      <c r="AO222" s="21">
        <f t="shared" si="10"/>
        <v>39376303.991667897</v>
      </c>
    </row>
    <row r="223" spans="9:41" x14ac:dyDescent="0.25">
      <c r="I223" s="6"/>
      <c r="L223" s="52" t="s">
        <v>274</v>
      </c>
      <c r="M223" s="54">
        <v>0</v>
      </c>
      <c r="N223" s="54">
        <v>0</v>
      </c>
      <c r="O223" s="54">
        <v>0</v>
      </c>
      <c r="W223" s="6"/>
      <c r="X223" s="6"/>
      <c r="Y223" s="6"/>
      <c r="AF223" s="1"/>
      <c r="AG223" s="6"/>
      <c r="AH223" s="6"/>
      <c r="AI223" s="6"/>
      <c r="AL223" s="58" t="s">
        <v>274</v>
      </c>
      <c r="AM223" s="21">
        <f t="shared" ref="AM223:AO242" si="11">SUMIF($A$2:$AJ$2,AM$2,$A223:$AJ223)</f>
        <v>0</v>
      </c>
      <c r="AN223" s="21">
        <f t="shared" si="11"/>
        <v>0</v>
      </c>
      <c r="AO223" s="21">
        <f t="shared" si="11"/>
        <v>0</v>
      </c>
    </row>
    <row r="224" spans="9:41" x14ac:dyDescent="0.25">
      <c r="I224" s="6"/>
      <c r="L224" s="52" t="s">
        <v>275</v>
      </c>
      <c r="M224" s="54">
        <v>0</v>
      </c>
      <c r="N224" s="54">
        <v>0</v>
      </c>
      <c r="O224" s="54">
        <v>0</v>
      </c>
      <c r="W224" s="6"/>
      <c r="X224" s="6"/>
      <c r="Y224" s="6"/>
      <c r="AF224" s="1"/>
      <c r="AG224" s="6"/>
      <c r="AH224" s="6"/>
      <c r="AI224" s="6"/>
      <c r="AL224" s="58" t="s">
        <v>275</v>
      </c>
      <c r="AM224" s="21">
        <f t="shared" si="11"/>
        <v>0</v>
      </c>
      <c r="AN224" s="21">
        <f t="shared" si="11"/>
        <v>0</v>
      </c>
      <c r="AO224" s="21">
        <f t="shared" si="11"/>
        <v>0</v>
      </c>
    </row>
    <row r="225" spans="9:41" x14ac:dyDescent="0.25">
      <c r="I225" s="6"/>
      <c r="L225" s="52" t="s">
        <v>276</v>
      </c>
      <c r="M225" s="54">
        <v>0</v>
      </c>
      <c r="N225" s="54">
        <v>0</v>
      </c>
      <c r="O225" s="54">
        <v>0</v>
      </c>
      <c r="W225" s="6"/>
      <c r="X225" s="6"/>
      <c r="Y225" s="6"/>
      <c r="AF225" s="1"/>
      <c r="AG225" s="6"/>
      <c r="AH225" s="6"/>
      <c r="AI225" s="6"/>
      <c r="AL225" s="58" t="s">
        <v>276</v>
      </c>
      <c r="AM225" s="21">
        <f t="shared" si="11"/>
        <v>0</v>
      </c>
      <c r="AN225" s="21">
        <f t="shared" si="11"/>
        <v>0</v>
      </c>
      <c r="AO225" s="21">
        <f t="shared" si="11"/>
        <v>0</v>
      </c>
    </row>
    <row r="226" spans="9:41" x14ac:dyDescent="0.25">
      <c r="I226" s="6"/>
      <c r="L226" s="52" t="s">
        <v>277</v>
      </c>
      <c r="M226" s="54">
        <v>0</v>
      </c>
      <c r="N226" s="54">
        <v>0</v>
      </c>
      <c r="O226" s="54">
        <v>0</v>
      </c>
      <c r="W226" s="6"/>
      <c r="X226" s="6"/>
      <c r="Y226" s="6"/>
      <c r="AF226" s="1"/>
      <c r="AG226" s="6"/>
      <c r="AH226" s="6"/>
      <c r="AI226" s="6"/>
      <c r="AL226" s="58" t="s">
        <v>277</v>
      </c>
      <c r="AM226" s="21">
        <f t="shared" si="11"/>
        <v>0</v>
      </c>
      <c r="AN226" s="21">
        <f t="shared" si="11"/>
        <v>0</v>
      </c>
      <c r="AO226" s="21">
        <f t="shared" si="11"/>
        <v>0</v>
      </c>
    </row>
    <row r="227" spans="9:41" x14ac:dyDescent="0.25">
      <c r="I227" s="6"/>
      <c r="L227" s="52" t="s">
        <v>278</v>
      </c>
      <c r="M227" s="54">
        <v>0</v>
      </c>
      <c r="N227" s="54">
        <v>0</v>
      </c>
      <c r="O227" s="54">
        <v>0</v>
      </c>
      <c r="W227" s="6"/>
      <c r="X227" s="6"/>
      <c r="Y227" s="6"/>
      <c r="AF227" s="1"/>
      <c r="AG227" s="6"/>
      <c r="AH227" s="6"/>
      <c r="AI227" s="6"/>
      <c r="AL227" s="58" t="s">
        <v>278</v>
      </c>
      <c r="AM227" s="21">
        <f t="shared" si="11"/>
        <v>0</v>
      </c>
      <c r="AN227" s="21">
        <f t="shared" si="11"/>
        <v>0</v>
      </c>
      <c r="AO227" s="21">
        <f t="shared" si="11"/>
        <v>0</v>
      </c>
    </row>
    <row r="228" spans="9:41" x14ac:dyDescent="0.25">
      <c r="I228" s="6"/>
      <c r="L228" s="52" t="s">
        <v>279</v>
      </c>
      <c r="M228" s="54">
        <v>34742438.200203001</v>
      </c>
      <c r="N228" s="54">
        <v>5507023.8791141799</v>
      </c>
      <c r="O228" s="54">
        <v>40249462.079317197</v>
      </c>
      <c r="W228" s="6"/>
      <c r="X228" s="6"/>
      <c r="Y228" s="6"/>
      <c r="AF228" s="1"/>
      <c r="AG228" s="6"/>
      <c r="AH228" s="6"/>
      <c r="AI228" s="6"/>
      <c r="AL228" s="58" t="s">
        <v>279</v>
      </c>
      <c r="AM228" s="21">
        <f t="shared" si="11"/>
        <v>34742438.200203001</v>
      </c>
      <c r="AN228" s="21">
        <f t="shared" si="11"/>
        <v>5507023.8791141799</v>
      </c>
      <c r="AO228" s="21">
        <f t="shared" si="11"/>
        <v>40249462.079317197</v>
      </c>
    </row>
    <row r="229" spans="9:41" x14ac:dyDescent="0.25">
      <c r="I229" s="6"/>
      <c r="L229" s="52" t="s">
        <v>280</v>
      </c>
      <c r="M229" s="54">
        <v>0</v>
      </c>
      <c r="N229" s="54">
        <v>0</v>
      </c>
      <c r="O229" s="54">
        <v>0</v>
      </c>
      <c r="W229" s="6"/>
      <c r="X229" s="6"/>
      <c r="Y229" s="6"/>
      <c r="AF229" s="1"/>
      <c r="AG229" s="6"/>
      <c r="AH229" s="6"/>
      <c r="AI229" s="6"/>
      <c r="AL229" s="58" t="s">
        <v>280</v>
      </c>
      <c r="AM229" s="21">
        <f t="shared" si="11"/>
        <v>0</v>
      </c>
      <c r="AN229" s="21">
        <f t="shared" si="11"/>
        <v>0</v>
      </c>
      <c r="AO229" s="21">
        <f t="shared" si="11"/>
        <v>0</v>
      </c>
    </row>
    <row r="230" spans="9:41" x14ac:dyDescent="0.25">
      <c r="I230" s="6"/>
      <c r="L230" s="52" t="s">
        <v>281</v>
      </c>
      <c r="M230" s="54">
        <v>0</v>
      </c>
      <c r="N230" s="54">
        <v>0</v>
      </c>
      <c r="O230" s="54">
        <v>0</v>
      </c>
      <c r="W230" s="6"/>
      <c r="X230" s="6"/>
      <c r="Y230" s="6"/>
      <c r="AF230" s="1"/>
      <c r="AG230" s="6"/>
      <c r="AH230" s="6"/>
      <c r="AI230" s="6"/>
      <c r="AL230" s="58" t="s">
        <v>281</v>
      </c>
      <c r="AM230" s="21">
        <f t="shared" si="11"/>
        <v>0</v>
      </c>
      <c r="AN230" s="21">
        <f t="shared" si="11"/>
        <v>0</v>
      </c>
      <c r="AO230" s="21">
        <f t="shared" si="11"/>
        <v>0</v>
      </c>
    </row>
    <row r="231" spans="9:41" x14ac:dyDescent="0.25">
      <c r="I231" s="6"/>
      <c r="L231" s="52" t="s">
        <v>282</v>
      </c>
      <c r="M231" s="54">
        <v>0</v>
      </c>
      <c r="N231" s="54">
        <v>0</v>
      </c>
      <c r="O231" s="54">
        <v>0</v>
      </c>
      <c r="W231" s="6"/>
      <c r="X231" s="6"/>
      <c r="Y231" s="6"/>
      <c r="AF231" s="1"/>
      <c r="AG231" s="6"/>
      <c r="AH231" s="6"/>
      <c r="AI231" s="6"/>
      <c r="AL231" s="58" t="s">
        <v>282</v>
      </c>
      <c r="AM231" s="21">
        <f t="shared" si="11"/>
        <v>0</v>
      </c>
      <c r="AN231" s="21">
        <f t="shared" si="11"/>
        <v>0</v>
      </c>
      <c r="AO231" s="21">
        <f t="shared" si="11"/>
        <v>0</v>
      </c>
    </row>
    <row r="232" spans="9:41" x14ac:dyDescent="0.25">
      <c r="I232" s="6"/>
      <c r="L232" s="52" t="s">
        <v>283</v>
      </c>
      <c r="M232" s="54">
        <v>0</v>
      </c>
      <c r="N232" s="54">
        <v>0</v>
      </c>
      <c r="O232" s="54">
        <v>0</v>
      </c>
      <c r="W232" s="6"/>
      <c r="X232" s="6"/>
      <c r="Y232" s="6"/>
      <c r="AF232" s="1"/>
      <c r="AG232" s="6"/>
      <c r="AH232" s="6"/>
      <c r="AI232" s="6"/>
      <c r="AL232" s="58" t="s">
        <v>283</v>
      </c>
      <c r="AM232" s="21">
        <f t="shared" si="11"/>
        <v>0</v>
      </c>
      <c r="AN232" s="21">
        <f t="shared" si="11"/>
        <v>0</v>
      </c>
      <c r="AO232" s="21">
        <f t="shared" si="11"/>
        <v>0</v>
      </c>
    </row>
    <row r="233" spans="9:41" x14ac:dyDescent="0.25">
      <c r="I233" s="6"/>
      <c r="L233" s="52" t="s">
        <v>284</v>
      </c>
      <c r="M233" s="54">
        <v>0</v>
      </c>
      <c r="N233" s="54">
        <v>0</v>
      </c>
      <c r="O233" s="54">
        <v>0</v>
      </c>
      <c r="W233" s="6"/>
      <c r="X233" s="6"/>
      <c r="Y233" s="6"/>
      <c r="AF233" s="1"/>
      <c r="AG233" s="6"/>
      <c r="AH233" s="6"/>
      <c r="AI233" s="6"/>
      <c r="AL233" s="58" t="s">
        <v>284</v>
      </c>
      <c r="AM233" s="21">
        <f t="shared" si="11"/>
        <v>0</v>
      </c>
      <c r="AN233" s="21">
        <f t="shared" si="11"/>
        <v>0</v>
      </c>
      <c r="AO233" s="21">
        <f t="shared" si="11"/>
        <v>0</v>
      </c>
    </row>
    <row r="234" spans="9:41" x14ac:dyDescent="0.25">
      <c r="I234" s="6"/>
      <c r="L234" s="52" t="s">
        <v>285</v>
      </c>
      <c r="M234" s="54">
        <v>35915159.819889002</v>
      </c>
      <c r="N234" s="54">
        <v>5155151.8673864901</v>
      </c>
      <c r="O234" s="54">
        <v>41070311.687275499</v>
      </c>
      <c r="W234" s="6"/>
      <c r="X234" s="6"/>
      <c r="Y234" s="6"/>
      <c r="AF234" s="1"/>
      <c r="AG234" s="6"/>
      <c r="AH234" s="6"/>
      <c r="AI234" s="6"/>
      <c r="AL234" s="58" t="s">
        <v>285</v>
      </c>
      <c r="AM234" s="21">
        <f t="shared" si="11"/>
        <v>35915159.819889002</v>
      </c>
      <c r="AN234" s="21">
        <f t="shared" si="11"/>
        <v>5155151.8673864901</v>
      </c>
      <c r="AO234" s="21">
        <f t="shared" si="11"/>
        <v>41070311.687275499</v>
      </c>
    </row>
    <row r="235" spans="9:41" x14ac:dyDescent="0.25">
      <c r="I235" s="6"/>
      <c r="L235" s="52" t="s">
        <v>286</v>
      </c>
      <c r="M235" s="54">
        <v>0</v>
      </c>
      <c r="N235" s="54">
        <v>0</v>
      </c>
      <c r="O235" s="54">
        <v>0</v>
      </c>
      <c r="W235" s="6"/>
      <c r="X235" s="6"/>
      <c r="Y235" s="6"/>
      <c r="AF235" s="1"/>
      <c r="AG235" s="6"/>
      <c r="AH235" s="6"/>
      <c r="AI235" s="6"/>
      <c r="AL235" s="58" t="s">
        <v>286</v>
      </c>
      <c r="AM235" s="21">
        <f t="shared" si="11"/>
        <v>0</v>
      </c>
      <c r="AN235" s="21">
        <f t="shared" si="11"/>
        <v>0</v>
      </c>
      <c r="AO235" s="21">
        <f t="shared" si="11"/>
        <v>0</v>
      </c>
    </row>
    <row r="236" spans="9:41" x14ac:dyDescent="0.25">
      <c r="I236" s="6"/>
      <c r="L236" s="52" t="s">
        <v>287</v>
      </c>
      <c r="M236" s="54">
        <v>0</v>
      </c>
      <c r="N236" s="54">
        <v>0</v>
      </c>
      <c r="O236" s="54">
        <v>0</v>
      </c>
      <c r="W236" s="6"/>
      <c r="X236" s="6"/>
      <c r="Y236" s="6"/>
      <c r="AF236" s="1"/>
      <c r="AG236" s="6"/>
      <c r="AH236" s="6"/>
      <c r="AI236" s="6"/>
      <c r="AL236" s="58" t="s">
        <v>287</v>
      </c>
      <c r="AM236" s="21">
        <f t="shared" si="11"/>
        <v>0</v>
      </c>
      <c r="AN236" s="21">
        <f t="shared" si="11"/>
        <v>0</v>
      </c>
      <c r="AO236" s="21">
        <f t="shared" si="11"/>
        <v>0</v>
      </c>
    </row>
    <row r="237" spans="9:41" x14ac:dyDescent="0.25">
      <c r="I237" s="6"/>
      <c r="L237" s="52" t="s">
        <v>288</v>
      </c>
      <c r="M237" s="54">
        <v>0</v>
      </c>
      <c r="N237" s="54">
        <v>0</v>
      </c>
      <c r="O237" s="54">
        <v>0</v>
      </c>
      <c r="W237" s="6"/>
      <c r="X237" s="6"/>
      <c r="Y237" s="6"/>
      <c r="AF237" s="1"/>
      <c r="AG237" s="6"/>
      <c r="AH237" s="6"/>
      <c r="AI237" s="6"/>
      <c r="AL237" s="58" t="s">
        <v>288</v>
      </c>
      <c r="AM237" s="21">
        <f t="shared" si="11"/>
        <v>0</v>
      </c>
      <c r="AN237" s="21">
        <f t="shared" si="11"/>
        <v>0</v>
      </c>
      <c r="AO237" s="21">
        <f t="shared" si="11"/>
        <v>0</v>
      </c>
    </row>
    <row r="238" spans="9:41" x14ac:dyDescent="0.25">
      <c r="I238" s="6"/>
      <c r="L238" s="52" t="s">
        <v>289</v>
      </c>
      <c r="M238" s="54">
        <v>0</v>
      </c>
      <c r="N238" s="54">
        <v>0</v>
      </c>
      <c r="O238" s="54">
        <v>0</v>
      </c>
      <c r="W238" s="6"/>
      <c r="X238" s="6"/>
      <c r="Y238" s="6"/>
      <c r="AF238" s="1"/>
      <c r="AG238" s="6"/>
      <c r="AH238" s="6"/>
      <c r="AI238" s="6"/>
      <c r="AL238" s="58" t="s">
        <v>289</v>
      </c>
      <c r="AM238" s="21">
        <f t="shared" si="11"/>
        <v>0</v>
      </c>
      <c r="AN238" s="21">
        <f t="shared" si="11"/>
        <v>0</v>
      </c>
      <c r="AO238" s="21">
        <f t="shared" si="11"/>
        <v>0</v>
      </c>
    </row>
    <row r="239" spans="9:41" x14ac:dyDescent="0.25">
      <c r="I239" s="6"/>
      <c r="L239" s="52" t="s">
        <v>290</v>
      </c>
      <c r="M239" s="54">
        <v>0</v>
      </c>
      <c r="N239" s="54">
        <v>0</v>
      </c>
      <c r="O239" s="54">
        <v>0</v>
      </c>
      <c r="W239" s="6"/>
      <c r="X239" s="6"/>
      <c r="Y239" s="6"/>
      <c r="AF239" s="1"/>
      <c r="AG239" s="6"/>
      <c r="AH239" s="6"/>
      <c r="AI239" s="6"/>
      <c r="AL239" s="58" t="s">
        <v>290</v>
      </c>
      <c r="AM239" s="21">
        <f t="shared" si="11"/>
        <v>0</v>
      </c>
      <c r="AN239" s="21">
        <f t="shared" si="11"/>
        <v>0</v>
      </c>
      <c r="AO239" s="21">
        <f t="shared" si="11"/>
        <v>0</v>
      </c>
    </row>
    <row r="240" spans="9:41" x14ac:dyDescent="0.25">
      <c r="I240" s="6"/>
      <c r="L240" s="52" t="s">
        <v>291</v>
      </c>
      <c r="M240" s="54">
        <v>37183037.206852503</v>
      </c>
      <c r="N240" s="54">
        <v>4835479.7887686398</v>
      </c>
      <c r="O240" s="54">
        <v>42018516.995621197</v>
      </c>
      <c r="W240" s="6"/>
      <c r="X240" s="6"/>
      <c r="Y240" s="6"/>
      <c r="AF240" s="1"/>
      <c r="AG240" s="6"/>
      <c r="AH240" s="6"/>
      <c r="AI240" s="6"/>
      <c r="AL240" s="58" t="s">
        <v>291</v>
      </c>
      <c r="AM240" s="21">
        <f t="shared" si="11"/>
        <v>37183037.206852503</v>
      </c>
      <c r="AN240" s="21">
        <f t="shared" si="11"/>
        <v>4835479.7887686398</v>
      </c>
      <c r="AO240" s="21">
        <f t="shared" si="11"/>
        <v>42018516.995621197</v>
      </c>
    </row>
    <row r="241" spans="9:41" x14ac:dyDescent="0.25">
      <c r="I241" s="6"/>
      <c r="L241" s="52" t="s">
        <v>292</v>
      </c>
      <c r="M241" s="54">
        <v>0</v>
      </c>
      <c r="N241" s="54">
        <v>0</v>
      </c>
      <c r="O241" s="54">
        <v>0</v>
      </c>
      <c r="W241" s="6"/>
      <c r="X241" s="6"/>
      <c r="Y241" s="6"/>
      <c r="AF241" s="1"/>
      <c r="AG241" s="6"/>
      <c r="AH241" s="6"/>
      <c r="AI241" s="6"/>
      <c r="AL241" s="58" t="s">
        <v>292</v>
      </c>
      <c r="AM241" s="21">
        <f t="shared" si="11"/>
        <v>0</v>
      </c>
      <c r="AN241" s="21">
        <f t="shared" si="11"/>
        <v>0</v>
      </c>
      <c r="AO241" s="21">
        <f t="shared" si="11"/>
        <v>0</v>
      </c>
    </row>
    <row r="242" spans="9:41" x14ac:dyDescent="0.25">
      <c r="I242" s="6"/>
      <c r="L242" s="52" t="s">
        <v>293</v>
      </c>
      <c r="M242" s="54">
        <v>0</v>
      </c>
      <c r="N242" s="54">
        <v>0</v>
      </c>
      <c r="O242" s="54">
        <v>0</v>
      </c>
      <c r="W242" s="6"/>
      <c r="X242" s="6"/>
      <c r="Y242" s="6"/>
      <c r="AF242" s="1"/>
      <c r="AG242" s="6"/>
      <c r="AH242" s="6"/>
      <c r="AI242" s="6"/>
      <c r="AL242" s="58" t="s">
        <v>293</v>
      </c>
      <c r="AM242" s="21">
        <f t="shared" si="11"/>
        <v>0</v>
      </c>
      <c r="AN242" s="21">
        <f t="shared" si="11"/>
        <v>0</v>
      </c>
      <c r="AO242" s="21">
        <f t="shared" si="11"/>
        <v>0</v>
      </c>
    </row>
    <row r="243" spans="9:41" x14ac:dyDescent="0.25">
      <c r="I243" s="6"/>
      <c r="L243" s="52" t="s">
        <v>294</v>
      </c>
      <c r="M243" s="54">
        <v>0</v>
      </c>
      <c r="N243" s="54">
        <v>0</v>
      </c>
      <c r="O243" s="54">
        <v>0</v>
      </c>
      <c r="W243" s="6"/>
      <c r="X243" s="6"/>
      <c r="Y243" s="6"/>
      <c r="AF243" s="1"/>
      <c r="AG243" s="6"/>
      <c r="AH243" s="6"/>
      <c r="AI243" s="6"/>
      <c r="AL243" s="58" t="s">
        <v>294</v>
      </c>
      <c r="AM243" s="21">
        <f t="shared" ref="AM243:AO262" si="12">SUMIF($A$2:$AJ$2,AM$2,$A243:$AJ243)</f>
        <v>0</v>
      </c>
      <c r="AN243" s="21">
        <f t="shared" si="12"/>
        <v>0</v>
      </c>
      <c r="AO243" s="21">
        <f t="shared" si="12"/>
        <v>0</v>
      </c>
    </row>
    <row r="244" spans="9:41" x14ac:dyDescent="0.25">
      <c r="I244" s="6"/>
      <c r="L244" s="52" t="s">
        <v>295</v>
      </c>
      <c r="M244" s="54">
        <v>0</v>
      </c>
      <c r="N244" s="54">
        <v>0</v>
      </c>
      <c r="O244" s="54">
        <v>0</v>
      </c>
      <c r="W244" s="6"/>
      <c r="X244" s="6"/>
      <c r="Y244" s="6"/>
      <c r="AF244" s="1"/>
      <c r="AG244" s="6"/>
      <c r="AH244" s="6"/>
      <c r="AI244" s="6"/>
      <c r="AL244" s="58" t="s">
        <v>295</v>
      </c>
      <c r="AM244" s="21">
        <f t="shared" si="12"/>
        <v>0</v>
      </c>
      <c r="AN244" s="21">
        <f t="shared" si="12"/>
        <v>0</v>
      </c>
      <c r="AO244" s="21">
        <f t="shared" si="12"/>
        <v>0</v>
      </c>
    </row>
    <row r="245" spans="9:41" x14ac:dyDescent="0.25">
      <c r="I245" s="6"/>
      <c r="L245" s="52" t="s">
        <v>296</v>
      </c>
      <c r="M245" s="54">
        <v>0</v>
      </c>
      <c r="N245" s="54">
        <v>0</v>
      </c>
      <c r="O245" s="54">
        <v>0</v>
      </c>
      <c r="W245" s="6"/>
      <c r="X245" s="6"/>
      <c r="Y245" s="6"/>
      <c r="AF245" s="1"/>
      <c r="AG245" s="6"/>
      <c r="AH245" s="6"/>
      <c r="AI245" s="6"/>
      <c r="AL245" s="58" t="s">
        <v>296</v>
      </c>
      <c r="AM245" s="21">
        <f t="shared" si="12"/>
        <v>0</v>
      </c>
      <c r="AN245" s="21">
        <f t="shared" si="12"/>
        <v>0</v>
      </c>
      <c r="AO245" s="21">
        <f t="shared" si="12"/>
        <v>0</v>
      </c>
    </row>
    <row r="246" spans="9:41" x14ac:dyDescent="0.25">
      <c r="I246" s="6"/>
      <c r="L246" s="52" t="s">
        <v>297</v>
      </c>
      <c r="M246" s="54">
        <v>38449752.690295503</v>
      </c>
      <c r="N246" s="54">
        <v>4420343.6887944201</v>
      </c>
      <c r="O246" s="54">
        <v>42870096.379090004</v>
      </c>
      <c r="W246" s="6"/>
      <c r="X246" s="6"/>
      <c r="Y246" s="6"/>
      <c r="AF246" s="1"/>
      <c r="AG246" s="6"/>
      <c r="AH246" s="6"/>
      <c r="AI246" s="6"/>
      <c r="AL246" s="58" t="s">
        <v>297</v>
      </c>
      <c r="AM246" s="21">
        <f t="shared" si="12"/>
        <v>38449752.690295503</v>
      </c>
      <c r="AN246" s="21">
        <f t="shared" si="12"/>
        <v>4420343.6887944201</v>
      </c>
      <c r="AO246" s="21">
        <f t="shared" si="12"/>
        <v>42870096.379090004</v>
      </c>
    </row>
    <row r="247" spans="9:41" x14ac:dyDescent="0.25">
      <c r="I247" s="6"/>
      <c r="L247" s="52" t="s">
        <v>298</v>
      </c>
      <c r="M247" s="54">
        <v>0</v>
      </c>
      <c r="N247" s="54">
        <v>0</v>
      </c>
      <c r="O247" s="54">
        <v>0</v>
      </c>
      <c r="W247" s="6"/>
      <c r="X247" s="6"/>
      <c r="Y247" s="6"/>
      <c r="AF247" s="1"/>
      <c r="AG247" s="6"/>
      <c r="AH247" s="6"/>
      <c r="AI247" s="6"/>
      <c r="AL247" s="58" t="s">
        <v>298</v>
      </c>
      <c r="AM247" s="21">
        <f t="shared" si="12"/>
        <v>0</v>
      </c>
      <c r="AN247" s="21">
        <f t="shared" si="12"/>
        <v>0</v>
      </c>
      <c r="AO247" s="21">
        <f t="shared" si="12"/>
        <v>0</v>
      </c>
    </row>
    <row r="248" spans="9:41" x14ac:dyDescent="0.25">
      <c r="I248" s="6"/>
      <c r="L248" s="52" t="s">
        <v>299</v>
      </c>
      <c r="M248" s="54">
        <v>0</v>
      </c>
      <c r="N248" s="54">
        <v>0</v>
      </c>
      <c r="O248" s="54">
        <v>0</v>
      </c>
      <c r="W248" s="6"/>
      <c r="X248" s="6"/>
      <c r="Y248" s="6"/>
      <c r="AF248" s="1"/>
      <c r="AG248" s="6"/>
      <c r="AH248" s="6"/>
      <c r="AI248" s="6"/>
      <c r="AL248" s="58" t="s">
        <v>299</v>
      </c>
      <c r="AM248" s="21">
        <f t="shared" si="12"/>
        <v>0</v>
      </c>
      <c r="AN248" s="21">
        <f t="shared" si="12"/>
        <v>0</v>
      </c>
      <c r="AO248" s="21">
        <f t="shared" si="12"/>
        <v>0</v>
      </c>
    </row>
    <row r="249" spans="9:41" x14ac:dyDescent="0.25">
      <c r="I249" s="6"/>
      <c r="L249" s="52" t="s">
        <v>300</v>
      </c>
      <c r="M249" s="54">
        <v>0</v>
      </c>
      <c r="N249" s="54">
        <v>0</v>
      </c>
      <c r="O249" s="54">
        <v>0</v>
      </c>
      <c r="W249" s="6"/>
      <c r="X249" s="6"/>
      <c r="Y249" s="6"/>
      <c r="AF249" s="1"/>
      <c r="AG249" s="6"/>
      <c r="AH249" s="6"/>
      <c r="AI249" s="6"/>
      <c r="AL249" s="58" t="s">
        <v>300</v>
      </c>
      <c r="AM249" s="21">
        <f t="shared" si="12"/>
        <v>0</v>
      </c>
      <c r="AN249" s="21">
        <f t="shared" si="12"/>
        <v>0</v>
      </c>
      <c r="AO249" s="21">
        <f t="shared" si="12"/>
        <v>0</v>
      </c>
    </row>
    <row r="250" spans="9:41" x14ac:dyDescent="0.25">
      <c r="I250" s="6"/>
      <c r="L250" s="52" t="s">
        <v>301</v>
      </c>
      <c r="M250" s="54">
        <v>0</v>
      </c>
      <c r="N250" s="54">
        <v>0</v>
      </c>
      <c r="O250" s="54">
        <v>0</v>
      </c>
      <c r="W250" s="6"/>
      <c r="X250" s="6"/>
      <c r="Y250" s="6"/>
      <c r="AF250" s="1"/>
      <c r="AG250" s="6"/>
      <c r="AH250" s="6"/>
      <c r="AI250" s="6"/>
      <c r="AL250" s="58" t="s">
        <v>301</v>
      </c>
      <c r="AM250" s="21">
        <f t="shared" si="12"/>
        <v>0</v>
      </c>
      <c r="AN250" s="21">
        <f t="shared" si="12"/>
        <v>0</v>
      </c>
      <c r="AO250" s="21">
        <f t="shared" si="12"/>
        <v>0</v>
      </c>
    </row>
    <row r="251" spans="9:41" x14ac:dyDescent="0.25">
      <c r="I251" s="6"/>
      <c r="L251" s="52" t="s">
        <v>302</v>
      </c>
      <c r="M251" s="54">
        <v>0</v>
      </c>
      <c r="N251" s="54">
        <v>0</v>
      </c>
      <c r="O251" s="54">
        <v>0</v>
      </c>
      <c r="W251" s="6"/>
      <c r="X251" s="6"/>
      <c r="Y251" s="6"/>
      <c r="AF251" s="1"/>
      <c r="AG251" s="6"/>
      <c r="AH251" s="6"/>
      <c r="AI251" s="6"/>
      <c r="AL251" s="58" t="s">
        <v>302</v>
      </c>
      <c r="AM251" s="21">
        <f t="shared" si="12"/>
        <v>0</v>
      </c>
      <c r="AN251" s="21">
        <f t="shared" si="12"/>
        <v>0</v>
      </c>
      <c r="AO251" s="21">
        <f t="shared" si="12"/>
        <v>0</v>
      </c>
    </row>
    <row r="252" spans="9:41" x14ac:dyDescent="0.25">
      <c r="I252" s="6"/>
      <c r="L252" s="52" t="s">
        <v>303</v>
      </c>
      <c r="M252" s="54">
        <v>39814868.821945503</v>
      </c>
      <c r="N252" s="54">
        <v>4027128.90250271</v>
      </c>
      <c r="O252" s="54">
        <v>43841997.724448301</v>
      </c>
      <c r="W252" s="6"/>
      <c r="X252" s="6"/>
      <c r="Y252" s="6"/>
      <c r="AF252" s="1"/>
      <c r="AG252" s="6"/>
      <c r="AH252" s="6"/>
      <c r="AI252" s="6"/>
      <c r="AL252" s="58" t="s">
        <v>303</v>
      </c>
      <c r="AM252" s="21">
        <f t="shared" si="12"/>
        <v>39814868.821945503</v>
      </c>
      <c r="AN252" s="21">
        <f t="shared" si="12"/>
        <v>4027128.90250271</v>
      </c>
      <c r="AO252" s="21">
        <f t="shared" si="12"/>
        <v>43841997.724448301</v>
      </c>
    </row>
    <row r="253" spans="9:41" x14ac:dyDescent="0.25">
      <c r="I253" s="6"/>
      <c r="L253" s="52" t="s">
        <v>304</v>
      </c>
      <c r="M253" s="54">
        <v>0</v>
      </c>
      <c r="N253" s="54">
        <v>0</v>
      </c>
      <c r="O253" s="54">
        <v>0</v>
      </c>
      <c r="W253" s="6"/>
      <c r="X253" s="6"/>
      <c r="Y253" s="6"/>
      <c r="AF253" s="1"/>
      <c r="AG253" s="6"/>
      <c r="AH253" s="6"/>
      <c r="AI253" s="6"/>
      <c r="AL253" s="58" t="s">
        <v>304</v>
      </c>
      <c r="AM253" s="21">
        <f t="shared" si="12"/>
        <v>0</v>
      </c>
      <c r="AN253" s="21">
        <f t="shared" si="12"/>
        <v>0</v>
      </c>
      <c r="AO253" s="21">
        <f t="shared" si="12"/>
        <v>0</v>
      </c>
    </row>
    <row r="254" spans="9:41" x14ac:dyDescent="0.25">
      <c r="I254" s="6"/>
      <c r="L254" s="52" t="s">
        <v>305</v>
      </c>
      <c r="M254" s="54">
        <v>0</v>
      </c>
      <c r="N254" s="54">
        <v>0</v>
      </c>
      <c r="O254" s="54">
        <v>0</v>
      </c>
      <c r="W254" s="6"/>
      <c r="X254" s="6"/>
      <c r="Y254" s="6"/>
      <c r="AF254" s="1"/>
      <c r="AG254" s="6"/>
      <c r="AH254" s="6"/>
      <c r="AI254" s="6"/>
      <c r="AL254" s="58" t="s">
        <v>305</v>
      </c>
      <c r="AM254" s="21">
        <f t="shared" si="12"/>
        <v>0</v>
      </c>
      <c r="AN254" s="21">
        <f t="shared" si="12"/>
        <v>0</v>
      </c>
      <c r="AO254" s="21">
        <f t="shared" si="12"/>
        <v>0</v>
      </c>
    </row>
    <row r="255" spans="9:41" x14ac:dyDescent="0.25">
      <c r="I255" s="6"/>
      <c r="L255" s="52" t="s">
        <v>306</v>
      </c>
      <c r="M255" s="54">
        <v>0</v>
      </c>
      <c r="N255" s="54">
        <v>0</v>
      </c>
      <c r="O255" s="54">
        <v>0</v>
      </c>
      <c r="W255" s="6"/>
      <c r="X255" s="6"/>
      <c r="Y255" s="6"/>
      <c r="AF255" s="1"/>
      <c r="AG255" s="6"/>
      <c r="AH255" s="6"/>
      <c r="AI255" s="6"/>
      <c r="AL255" s="58" t="s">
        <v>306</v>
      </c>
      <c r="AM255" s="21">
        <f t="shared" si="12"/>
        <v>0</v>
      </c>
      <c r="AN255" s="21">
        <f t="shared" si="12"/>
        <v>0</v>
      </c>
      <c r="AO255" s="21">
        <f t="shared" si="12"/>
        <v>0</v>
      </c>
    </row>
    <row r="256" spans="9:41" x14ac:dyDescent="0.25">
      <c r="I256" s="6"/>
      <c r="L256" s="52" t="s">
        <v>307</v>
      </c>
      <c r="M256" s="54">
        <v>0</v>
      </c>
      <c r="N256" s="54">
        <v>0</v>
      </c>
      <c r="O256" s="54">
        <v>0</v>
      </c>
      <c r="W256" s="6"/>
      <c r="X256" s="6"/>
      <c r="Y256" s="6"/>
      <c r="AF256" s="1"/>
      <c r="AG256" s="6"/>
      <c r="AH256" s="6"/>
      <c r="AI256" s="6"/>
      <c r="AL256" s="58" t="s">
        <v>307</v>
      </c>
      <c r="AM256" s="21">
        <f t="shared" si="12"/>
        <v>0</v>
      </c>
      <c r="AN256" s="21">
        <f t="shared" si="12"/>
        <v>0</v>
      </c>
      <c r="AO256" s="21">
        <f t="shared" si="12"/>
        <v>0</v>
      </c>
    </row>
    <row r="257" spans="9:41" x14ac:dyDescent="0.25">
      <c r="I257" s="6"/>
      <c r="L257" s="52" t="s">
        <v>308</v>
      </c>
      <c r="M257" s="54">
        <v>0</v>
      </c>
      <c r="N257" s="54">
        <v>0</v>
      </c>
      <c r="O257" s="54">
        <v>0</v>
      </c>
      <c r="W257" s="6"/>
      <c r="X257" s="6"/>
      <c r="Y257" s="6"/>
      <c r="AF257" s="1"/>
      <c r="AG257" s="6"/>
      <c r="AH257" s="6"/>
      <c r="AI257" s="6"/>
      <c r="AL257" s="58" t="s">
        <v>308</v>
      </c>
      <c r="AM257" s="21">
        <f t="shared" si="12"/>
        <v>0</v>
      </c>
      <c r="AN257" s="21">
        <f t="shared" si="12"/>
        <v>0</v>
      </c>
      <c r="AO257" s="21">
        <f t="shared" si="12"/>
        <v>0</v>
      </c>
    </row>
    <row r="258" spans="9:41" x14ac:dyDescent="0.25">
      <c r="I258" s="6"/>
      <c r="L258" s="52" t="s">
        <v>309</v>
      </c>
      <c r="M258" s="54">
        <v>41168972.663293503</v>
      </c>
      <c r="N258" s="54">
        <v>3549717.4055739199</v>
      </c>
      <c r="O258" s="54">
        <v>44718690.068867303</v>
      </c>
      <c r="W258" s="6"/>
      <c r="X258" s="6"/>
      <c r="Y258" s="6"/>
      <c r="AF258" s="1"/>
      <c r="AG258" s="6"/>
      <c r="AH258" s="6"/>
      <c r="AI258" s="6"/>
      <c r="AL258" s="58" t="s">
        <v>309</v>
      </c>
      <c r="AM258" s="21">
        <f t="shared" si="12"/>
        <v>41168972.663293503</v>
      </c>
      <c r="AN258" s="21">
        <f t="shared" si="12"/>
        <v>3549717.4055739199</v>
      </c>
      <c r="AO258" s="21">
        <f t="shared" si="12"/>
        <v>44718690.068867303</v>
      </c>
    </row>
    <row r="259" spans="9:41" x14ac:dyDescent="0.25">
      <c r="I259" s="6"/>
      <c r="L259" s="52" t="s">
        <v>310</v>
      </c>
      <c r="M259" s="54">
        <v>0</v>
      </c>
      <c r="N259" s="54">
        <v>0</v>
      </c>
      <c r="O259" s="54">
        <v>0</v>
      </c>
      <c r="W259" s="6"/>
      <c r="X259" s="6"/>
      <c r="Y259" s="6"/>
      <c r="AF259" s="1"/>
      <c r="AG259" s="6"/>
      <c r="AH259" s="6"/>
      <c r="AI259" s="6"/>
      <c r="AL259" s="58" t="s">
        <v>310</v>
      </c>
      <c r="AM259" s="21">
        <f t="shared" si="12"/>
        <v>0</v>
      </c>
      <c r="AN259" s="21">
        <f t="shared" si="12"/>
        <v>0</v>
      </c>
      <c r="AO259" s="21">
        <f t="shared" si="12"/>
        <v>0</v>
      </c>
    </row>
    <row r="260" spans="9:41" x14ac:dyDescent="0.25">
      <c r="I260" s="6"/>
      <c r="L260" s="52" t="s">
        <v>311</v>
      </c>
      <c r="M260" s="54">
        <v>0</v>
      </c>
      <c r="N260" s="54">
        <v>0</v>
      </c>
      <c r="O260" s="54">
        <v>0</v>
      </c>
      <c r="W260" s="6"/>
      <c r="X260" s="6"/>
      <c r="Y260" s="6"/>
      <c r="AF260" s="1"/>
      <c r="AG260" s="6"/>
      <c r="AH260" s="6"/>
      <c r="AI260" s="6"/>
      <c r="AL260" s="58" t="s">
        <v>311</v>
      </c>
      <c r="AM260" s="21">
        <f t="shared" si="12"/>
        <v>0</v>
      </c>
      <c r="AN260" s="21">
        <f t="shared" si="12"/>
        <v>0</v>
      </c>
      <c r="AO260" s="21">
        <f t="shared" si="12"/>
        <v>0</v>
      </c>
    </row>
    <row r="261" spans="9:41" x14ac:dyDescent="0.25">
      <c r="I261" s="6"/>
      <c r="L261" s="52" t="s">
        <v>312</v>
      </c>
      <c r="M261" s="54">
        <v>0</v>
      </c>
      <c r="N261" s="54">
        <v>0</v>
      </c>
      <c r="O261" s="54">
        <v>0</v>
      </c>
      <c r="W261" s="6"/>
      <c r="X261" s="6"/>
      <c r="Y261" s="6"/>
      <c r="AF261" s="1"/>
      <c r="AG261" s="6"/>
      <c r="AH261" s="6"/>
      <c r="AI261" s="6"/>
      <c r="AL261" s="58" t="s">
        <v>312</v>
      </c>
      <c r="AM261" s="21">
        <f t="shared" si="12"/>
        <v>0</v>
      </c>
      <c r="AN261" s="21">
        <f t="shared" si="12"/>
        <v>0</v>
      </c>
      <c r="AO261" s="21">
        <f t="shared" si="12"/>
        <v>0</v>
      </c>
    </row>
    <row r="262" spans="9:41" x14ac:dyDescent="0.25">
      <c r="I262" s="6"/>
      <c r="L262" s="52" t="s">
        <v>313</v>
      </c>
      <c r="M262" s="54">
        <v>0</v>
      </c>
      <c r="N262" s="54">
        <v>0</v>
      </c>
      <c r="O262" s="54">
        <v>0</v>
      </c>
      <c r="W262" s="6"/>
      <c r="X262" s="6"/>
      <c r="Y262" s="6"/>
      <c r="AF262" s="1"/>
      <c r="AG262" s="6"/>
      <c r="AH262" s="6"/>
      <c r="AI262" s="6"/>
      <c r="AL262" s="58" t="s">
        <v>313</v>
      </c>
      <c r="AM262" s="21">
        <f t="shared" si="12"/>
        <v>0</v>
      </c>
      <c r="AN262" s="21">
        <f t="shared" si="12"/>
        <v>0</v>
      </c>
      <c r="AO262" s="21">
        <f t="shared" si="12"/>
        <v>0</v>
      </c>
    </row>
    <row r="263" spans="9:41" x14ac:dyDescent="0.25">
      <c r="I263" s="6"/>
      <c r="L263" s="52" t="s">
        <v>314</v>
      </c>
      <c r="M263" s="54">
        <v>0</v>
      </c>
      <c r="N263" s="54">
        <v>0</v>
      </c>
      <c r="O263" s="54">
        <v>0</v>
      </c>
      <c r="W263" s="6"/>
      <c r="X263" s="6"/>
      <c r="Y263" s="6"/>
      <c r="AF263" s="1"/>
      <c r="AG263" s="6"/>
      <c r="AH263" s="6"/>
      <c r="AI263" s="6"/>
      <c r="AL263" s="58" t="s">
        <v>314</v>
      </c>
      <c r="AM263" s="21">
        <f t="shared" ref="AM263:AO282" si="13">SUMIF($A$2:$AJ$2,AM$2,$A263:$AJ263)</f>
        <v>0</v>
      </c>
      <c r="AN263" s="21">
        <f t="shared" si="13"/>
        <v>0</v>
      </c>
      <c r="AO263" s="21">
        <f t="shared" si="13"/>
        <v>0</v>
      </c>
    </row>
    <row r="264" spans="9:41" x14ac:dyDescent="0.25">
      <c r="I264" s="6"/>
      <c r="L264" s="52" t="s">
        <v>331</v>
      </c>
      <c r="M264" s="54">
        <v>42605609.206658997</v>
      </c>
      <c r="N264" s="54">
        <v>3078144.3738694801</v>
      </c>
      <c r="O264" s="54">
        <v>45683753.580528498</v>
      </c>
      <c r="W264" s="6"/>
      <c r="X264" s="6"/>
      <c r="Y264" s="6"/>
      <c r="AF264" s="1"/>
      <c r="AG264" s="6"/>
      <c r="AH264" s="6"/>
      <c r="AI264" s="6"/>
      <c r="AL264" s="58" t="s">
        <v>331</v>
      </c>
      <c r="AM264" s="21">
        <f t="shared" si="13"/>
        <v>42605609.206658997</v>
      </c>
      <c r="AN264" s="21">
        <f t="shared" si="13"/>
        <v>3078144.3738694801</v>
      </c>
      <c r="AO264" s="21">
        <f t="shared" si="13"/>
        <v>45683753.580528498</v>
      </c>
    </row>
    <row r="265" spans="9:41" x14ac:dyDescent="0.25">
      <c r="I265" s="6"/>
      <c r="L265" s="52" t="s">
        <v>332</v>
      </c>
      <c r="M265" s="54">
        <v>0</v>
      </c>
      <c r="N265" s="54">
        <v>0</v>
      </c>
      <c r="O265" s="54">
        <v>0</v>
      </c>
      <c r="W265" s="6"/>
      <c r="X265" s="6"/>
      <c r="Y265" s="6"/>
      <c r="AF265" s="1"/>
      <c r="AG265" s="6"/>
      <c r="AH265" s="6"/>
      <c r="AI265" s="6"/>
      <c r="AL265" s="58" t="s">
        <v>332</v>
      </c>
      <c r="AM265" s="21">
        <f t="shared" si="13"/>
        <v>0</v>
      </c>
      <c r="AN265" s="21">
        <f t="shared" si="13"/>
        <v>0</v>
      </c>
      <c r="AO265" s="21">
        <f t="shared" si="13"/>
        <v>0</v>
      </c>
    </row>
    <row r="266" spans="9:41" x14ac:dyDescent="0.25">
      <c r="I266" s="6"/>
      <c r="L266" s="52" t="s">
        <v>333</v>
      </c>
      <c r="M266" s="54">
        <v>0</v>
      </c>
      <c r="N266" s="54">
        <v>0</v>
      </c>
      <c r="O266" s="54">
        <v>0</v>
      </c>
      <c r="W266" s="6"/>
      <c r="X266" s="6"/>
      <c r="Y266" s="6"/>
      <c r="AF266" s="1"/>
      <c r="AG266" s="6"/>
      <c r="AH266" s="6"/>
      <c r="AI266" s="6"/>
      <c r="AL266" s="58" t="s">
        <v>333</v>
      </c>
      <c r="AM266" s="21">
        <f t="shared" si="13"/>
        <v>0</v>
      </c>
      <c r="AN266" s="21">
        <f t="shared" si="13"/>
        <v>0</v>
      </c>
      <c r="AO266" s="21">
        <f t="shared" si="13"/>
        <v>0</v>
      </c>
    </row>
    <row r="267" spans="9:41" x14ac:dyDescent="0.25">
      <c r="I267" s="6"/>
      <c r="L267" s="52" t="s">
        <v>334</v>
      </c>
      <c r="M267" s="54">
        <v>0</v>
      </c>
      <c r="N267" s="54">
        <v>0</v>
      </c>
      <c r="O267" s="54">
        <v>0</v>
      </c>
      <c r="W267" s="6"/>
      <c r="X267" s="6"/>
      <c r="Y267" s="6"/>
      <c r="AF267" s="1"/>
      <c r="AG267" s="6"/>
      <c r="AH267" s="6"/>
      <c r="AI267" s="6"/>
      <c r="AL267" s="58" t="s">
        <v>334</v>
      </c>
      <c r="AM267" s="21">
        <f t="shared" si="13"/>
        <v>0</v>
      </c>
      <c r="AN267" s="21">
        <f t="shared" si="13"/>
        <v>0</v>
      </c>
      <c r="AO267" s="21">
        <f t="shared" si="13"/>
        <v>0</v>
      </c>
    </row>
    <row r="268" spans="9:41" x14ac:dyDescent="0.25">
      <c r="I268" s="6"/>
      <c r="L268" s="52" t="s">
        <v>335</v>
      </c>
      <c r="M268" s="54">
        <v>0</v>
      </c>
      <c r="N268" s="54">
        <v>0</v>
      </c>
      <c r="O268" s="54">
        <v>0</v>
      </c>
      <c r="W268" s="6"/>
      <c r="X268" s="6"/>
      <c r="Y268" s="6"/>
      <c r="AF268" s="1"/>
      <c r="AG268" s="6"/>
      <c r="AH268" s="6"/>
      <c r="AI268" s="6"/>
      <c r="AL268" s="58" t="s">
        <v>335</v>
      </c>
      <c r="AM268" s="21">
        <f t="shared" si="13"/>
        <v>0</v>
      </c>
      <c r="AN268" s="21">
        <f t="shared" si="13"/>
        <v>0</v>
      </c>
      <c r="AO268" s="21">
        <f t="shared" si="13"/>
        <v>0</v>
      </c>
    </row>
    <row r="269" spans="9:41" x14ac:dyDescent="0.25">
      <c r="I269" s="6"/>
      <c r="L269" s="52" t="s">
        <v>336</v>
      </c>
      <c r="M269" s="54">
        <v>0</v>
      </c>
      <c r="N269" s="54">
        <v>0</v>
      </c>
      <c r="O269" s="54">
        <v>0</v>
      </c>
      <c r="W269" s="6"/>
      <c r="X269" s="6"/>
      <c r="Y269" s="6"/>
      <c r="AF269" s="1"/>
      <c r="AG269" s="6"/>
      <c r="AH269" s="6"/>
      <c r="AI269" s="6"/>
      <c r="AL269" s="58" t="s">
        <v>336</v>
      </c>
      <c r="AM269" s="21">
        <f t="shared" si="13"/>
        <v>0</v>
      </c>
      <c r="AN269" s="21">
        <f t="shared" si="13"/>
        <v>0</v>
      </c>
      <c r="AO269" s="21">
        <f t="shared" si="13"/>
        <v>0</v>
      </c>
    </row>
    <row r="270" spans="9:41" x14ac:dyDescent="0.25">
      <c r="I270" s="6"/>
      <c r="L270" s="52" t="s">
        <v>337</v>
      </c>
      <c r="M270" s="54">
        <v>44059951.581014998</v>
      </c>
      <c r="N270" s="54">
        <v>2542581.25053269</v>
      </c>
      <c r="O270" s="54">
        <v>46602532.831547603</v>
      </c>
      <c r="W270" s="6"/>
      <c r="X270" s="6"/>
      <c r="Y270" s="6"/>
      <c r="AF270" s="1"/>
      <c r="AG270" s="6"/>
      <c r="AH270" s="6"/>
      <c r="AI270" s="6"/>
      <c r="AL270" s="58" t="s">
        <v>337</v>
      </c>
      <c r="AM270" s="21">
        <f t="shared" si="13"/>
        <v>44059951.581014998</v>
      </c>
      <c r="AN270" s="21">
        <f t="shared" si="13"/>
        <v>2542581.25053269</v>
      </c>
      <c r="AO270" s="21">
        <f t="shared" si="13"/>
        <v>46602532.831547603</v>
      </c>
    </row>
    <row r="271" spans="9:41" x14ac:dyDescent="0.25">
      <c r="I271" s="6"/>
      <c r="L271" s="52" t="s">
        <v>326</v>
      </c>
      <c r="M271" s="54">
        <v>0</v>
      </c>
      <c r="N271" s="54">
        <v>0</v>
      </c>
      <c r="O271" s="54">
        <v>0</v>
      </c>
      <c r="W271" s="6"/>
      <c r="X271" s="6"/>
      <c r="Y271" s="6"/>
      <c r="AF271" s="1"/>
      <c r="AG271" s="6"/>
      <c r="AH271" s="6"/>
      <c r="AI271" s="6"/>
      <c r="AL271" s="58" t="s">
        <v>326</v>
      </c>
      <c r="AM271" s="21">
        <f t="shared" si="13"/>
        <v>0</v>
      </c>
      <c r="AN271" s="21">
        <f t="shared" si="13"/>
        <v>0</v>
      </c>
      <c r="AO271" s="21">
        <f t="shared" si="13"/>
        <v>0</v>
      </c>
    </row>
    <row r="272" spans="9:41" x14ac:dyDescent="0.25">
      <c r="I272" s="6"/>
      <c r="L272" s="52" t="s">
        <v>327</v>
      </c>
      <c r="M272" s="54">
        <v>0</v>
      </c>
      <c r="N272" s="54">
        <v>0</v>
      </c>
      <c r="O272" s="54">
        <v>0</v>
      </c>
      <c r="W272" s="6"/>
      <c r="X272" s="6"/>
      <c r="Y272" s="6"/>
      <c r="AF272" s="1"/>
      <c r="AG272" s="6"/>
      <c r="AH272" s="6"/>
      <c r="AI272" s="6"/>
      <c r="AL272" s="58" t="s">
        <v>327</v>
      </c>
      <c r="AM272" s="21">
        <f t="shared" si="13"/>
        <v>0</v>
      </c>
      <c r="AN272" s="21">
        <f t="shared" si="13"/>
        <v>0</v>
      </c>
      <c r="AO272" s="21">
        <f t="shared" si="13"/>
        <v>0</v>
      </c>
    </row>
    <row r="273" spans="9:41" x14ac:dyDescent="0.25">
      <c r="I273" s="6"/>
      <c r="L273" s="52" t="s">
        <v>322</v>
      </c>
      <c r="M273" s="54">
        <v>0</v>
      </c>
      <c r="N273" s="54">
        <v>0</v>
      </c>
      <c r="O273" s="54">
        <v>0</v>
      </c>
      <c r="W273" s="6"/>
      <c r="X273" s="6"/>
      <c r="Y273" s="6"/>
      <c r="AF273" s="1"/>
      <c r="AG273" s="6"/>
      <c r="AH273" s="6"/>
      <c r="AI273" s="6"/>
      <c r="AL273" s="58" t="s">
        <v>322</v>
      </c>
      <c r="AM273" s="21">
        <f t="shared" si="13"/>
        <v>0</v>
      </c>
      <c r="AN273" s="21">
        <f t="shared" si="13"/>
        <v>0</v>
      </c>
      <c r="AO273" s="21">
        <f t="shared" si="13"/>
        <v>0</v>
      </c>
    </row>
    <row r="274" spans="9:41" x14ac:dyDescent="0.25">
      <c r="I274" s="6"/>
      <c r="L274" s="52" t="s">
        <v>323</v>
      </c>
      <c r="M274" s="54">
        <v>0</v>
      </c>
      <c r="N274" s="54">
        <v>0</v>
      </c>
      <c r="O274" s="54">
        <v>0</v>
      </c>
      <c r="W274" s="6"/>
      <c r="X274" s="6"/>
      <c r="Y274" s="6"/>
      <c r="AF274" s="1"/>
      <c r="AG274" s="6"/>
      <c r="AH274" s="6"/>
      <c r="AI274" s="6"/>
      <c r="AL274" s="58" t="s">
        <v>323</v>
      </c>
      <c r="AM274" s="21">
        <f t="shared" si="13"/>
        <v>0</v>
      </c>
      <c r="AN274" s="21">
        <f t="shared" si="13"/>
        <v>0</v>
      </c>
      <c r="AO274" s="21">
        <f t="shared" si="13"/>
        <v>0</v>
      </c>
    </row>
    <row r="275" spans="9:41" x14ac:dyDescent="0.25">
      <c r="I275" s="6"/>
      <c r="L275" s="52" t="s">
        <v>338</v>
      </c>
      <c r="M275" s="54">
        <v>0</v>
      </c>
      <c r="N275" s="54">
        <v>0</v>
      </c>
      <c r="O275" s="54">
        <v>0</v>
      </c>
      <c r="W275" s="6"/>
      <c r="X275" s="6"/>
      <c r="Y275" s="6"/>
      <c r="AF275" s="1"/>
      <c r="AG275" s="6"/>
      <c r="AH275" s="6"/>
      <c r="AI275" s="6"/>
      <c r="AL275" s="58" t="s">
        <v>338</v>
      </c>
      <c r="AM275" s="21">
        <f t="shared" si="13"/>
        <v>0</v>
      </c>
      <c r="AN275" s="21">
        <f t="shared" si="13"/>
        <v>0</v>
      </c>
      <c r="AO275" s="21">
        <f t="shared" si="13"/>
        <v>0</v>
      </c>
    </row>
    <row r="276" spans="9:41" x14ac:dyDescent="0.25">
      <c r="I276" s="6"/>
      <c r="L276" s="52" t="s">
        <v>339</v>
      </c>
      <c r="M276" s="54">
        <v>45596259.106650002</v>
      </c>
      <c r="N276" s="54">
        <v>1971126.28118048</v>
      </c>
      <c r="O276" s="54">
        <v>47567385.3878306</v>
      </c>
      <c r="W276" s="6"/>
      <c r="X276" s="6"/>
      <c r="Y276" s="6"/>
      <c r="AF276" s="1"/>
      <c r="AG276" s="6"/>
      <c r="AH276" s="6"/>
      <c r="AI276" s="6"/>
      <c r="AL276" s="58" t="s">
        <v>339</v>
      </c>
      <c r="AM276" s="21">
        <f t="shared" si="13"/>
        <v>45596259.106650002</v>
      </c>
      <c r="AN276" s="21">
        <f t="shared" si="13"/>
        <v>1971126.28118048</v>
      </c>
      <c r="AO276" s="21">
        <f t="shared" si="13"/>
        <v>47567385.3878306</v>
      </c>
    </row>
    <row r="277" spans="9:41" x14ac:dyDescent="0.25">
      <c r="I277" s="6"/>
      <c r="L277" s="52" t="s">
        <v>340</v>
      </c>
      <c r="M277" s="54">
        <v>0</v>
      </c>
      <c r="N277" s="54">
        <v>0</v>
      </c>
      <c r="O277" s="54">
        <v>0</v>
      </c>
      <c r="W277" s="6"/>
      <c r="X277" s="6"/>
      <c r="Y277" s="6"/>
      <c r="AF277" s="1"/>
      <c r="AG277" s="6"/>
      <c r="AH277" s="6"/>
      <c r="AI277" s="6"/>
      <c r="AL277" s="58" t="s">
        <v>340</v>
      </c>
      <c r="AM277" s="21">
        <f t="shared" si="13"/>
        <v>0</v>
      </c>
      <c r="AN277" s="21">
        <f t="shared" si="13"/>
        <v>0</v>
      </c>
      <c r="AO277" s="21">
        <f t="shared" si="13"/>
        <v>0</v>
      </c>
    </row>
    <row r="278" spans="9:41" x14ac:dyDescent="0.25">
      <c r="I278" s="6"/>
      <c r="L278" s="52" t="s">
        <v>341</v>
      </c>
      <c r="M278" s="54">
        <v>0</v>
      </c>
      <c r="N278" s="54">
        <v>0</v>
      </c>
      <c r="O278" s="54">
        <v>0</v>
      </c>
      <c r="W278" s="6"/>
      <c r="X278" s="6"/>
      <c r="Y278" s="6"/>
      <c r="AF278" s="1"/>
      <c r="AG278" s="6"/>
      <c r="AH278" s="6"/>
      <c r="AI278" s="6"/>
      <c r="AL278" s="58" t="s">
        <v>341</v>
      </c>
      <c r="AM278" s="21">
        <f t="shared" si="13"/>
        <v>0</v>
      </c>
      <c r="AN278" s="21">
        <f t="shared" si="13"/>
        <v>0</v>
      </c>
      <c r="AO278" s="21">
        <f t="shared" si="13"/>
        <v>0</v>
      </c>
    </row>
    <row r="279" spans="9:41" x14ac:dyDescent="0.25">
      <c r="I279" s="6"/>
      <c r="L279" s="52" t="s">
        <v>342</v>
      </c>
      <c r="M279" s="54">
        <v>0</v>
      </c>
      <c r="N279" s="54">
        <v>0</v>
      </c>
      <c r="O279" s="54">
        <v>0</v>
      </c>
      <c r="W279" s="6"/>
      <c r="X279" s="6"/>
      <c r="Y279" s="6"/>
      <c r="AF279" s="1"/>
      <c r="AG279" s="6"/>
      <c r="AH279" s="6"/>
      <c r="AI279" s="6"/>
      <c r="AL279" s="58" t="s">
        <v>342</v>
      </c>
      <c r="AM279" s="21">
        <f t="shared" si="13"/>
        <v>0</v>
      </c>
      <c r="AN279" s="21">
        <f t="shared" si="13"/>
        <v>0</v>
      </c>
      <c r="AO279" s="21">
        <f t="shared" si="13"/>
        <v>0</v>
      </c>
    </row>
    <row r="280" spans="9:41" x14ac:dyDescent="0.25">
      <c r="I280" s="6"/>
      <c r="L280" s="52" t="s">
        <v>343</v>
      </c>
      <c r="M280" s="54">
        <v>0</v>
      </c>
      <c r="N280" s="54">
        <v>0</v>
      </c>
      <c r="O280" s="54">
        <v>0</v>
      </c>
      <c r="W280" s="6"/>
      <c r="X280" s="6"/>
      <c r="Y280" s="6"/>
      <c r="AF280" s="1"/>
      <c r="AG280" s="6"/>
      <c r="AH280" s="6"/>
      <c r="AI280" s="6"/>
      <c r="AL280" s="58" t="s">
        <v>343</v>
      </c>
      <c r="AM280" s="21">
        <f t="shared" si="13"/>
        <v>0</v>
      </c>
      <c r="AN280" s="21">
        <f t="shared" si="13"/>
        <v>0</v>
      </c>
      <c r="AO280" s="21">
        <f t="shared" si="13"/>
        <v>0</v>
      </c>
    </row>
    <row r="281" spans="9:41" x14ac:dyDescent="0.25">
      <c r="I281" s="6"/>
      <c r="L281" s="52" t="s">
        <v>344</v>
      </c>
      <c r="M281" s="54">
        <v>0</v>
      </c>
      <c r="N281" s="54">
        <v>0</v>
      </c>
      <c r="O281" s="54">
        <v>0</v>
      </c>
      <c r="W281" s="6"/>
      <c r="X281" s="6"/>
      <c r="Y281" s="6"/>
      <c r="AF281" s="1"/>
      <c r="AG281" s="6"/>
      <c r="AH281" s="6"/>
      <c r="AI281" s="6"/>
      <c r="AL281" s="58" t="s">
        <v>344</v>
      </c>
      <c r="AM281" s="21">
        <f t="shared" si="13"/>
        <v>0</v>
      </c>
      <c r="AN281" s="21">
        <f t="shared" si="13"/>
        <v>0</v>
      </c>
      <c r="AO281" s="21">
        <f t="shared" si="13"/>
        <v>0</v>
      </c>
    </row>
    <row r="282" spans="9:41" x14ac:dyDescent="0.25">
      <c r="I282" s="6"/>
      <c r="L282" s="52" t="s">
        <v>345</v>
      </c>
      <c r="M282" s="54">
        <v>47153656.707721502</v>
      </c>
      <c r="N282" s="54">
        <v>1353658.2471020899</v>
      </c>
      <c r="O282" s="54">
        <v>48507314.954823703</v>
      </c>
      <c r="W282" s="6"/>
      <c r="X282" s="6"/>
      <c r="Y282" s="6"/>
      <c r="AF282" s="1"/>
      <c r="AG282" s="6"/>
      <c r="AH282" s="6"/>
      <c r="AI282" s="6"/>
      <c r="AL282" s="58" t="s">
        <v>345</v>
      </c>
      <c r="AM282" s="21">
        <f t="shared" si="13"/>
        <v>47153656.707721502</v>
      </c>
      <c r="AN282" s="21">
        <f t="shared" si="13"/>
        <v>1353658.2471020899</v>
      </c>
      <c r="AO282" s="21">
        <f t="shared" si="13"/>
        <v>48507314.954823703</v>
      </c>
    </row>
    <row r="283" spans="9:41" x14ac:dyDescent="0.25">
      <c r="I283" s="6"/>
      <c r="L283" s="52" t="s">
        <v>328</v>
      </c>
      <c r="M283" s="54">
        <v>0</v>
      </c>
      <c r="N283" s="54">
        <v>0</v>
      </c>
      <c r="O283" s="54">
        <v>0</v>
      </c>
      <c r="W283" s="6"/>
      <c r="X283" s="6"/>
      <c r="Y283" s="6"/>
      <c r="AF283" s="1"/>
      <c r="AG283" s="6"/>
      <c r="AH283" s="6"/>
      <c r="AI283" s="6"/>
      <c r="AL283" s="58" t="s">
        <v>328</v>
      </c>
      <c r="AM283" s="21">
        <f t="shared" ref="AM283:AO288" si="14">SUMIF($A$2:$AJ$2,AM$2,$A283:$AJ283)</f>
        <v>0</v>
      </c>
      <c r="AN283" s="21">
        <f t="shared" si="14"/>
        <v>0</v>
      </c>
      <c r="AO283" s="21">
        <f t="shared" si="14"/>
        <v>0</v>
      </c>
    </row>
    <row r="284" spans="9:41" x14ac:dyDescent="0.25">
      <c r="I284" s="6"/>
      <c r="L284" s="52" t="s">
        <v>329</v>
      </c>
      <c r="M284" s="54">
        <v>0</v>
      </c>
      <c r="N284" s="54">
        <v>0</v>
      </c>
      <c r="O284" s="54">
        <v>0</v>
      </c>
      <c r="W284" s="6"/>
      <c r="X284" s="6"/>
      <c r="Y284" s="6"/>
      <c r="AF284" s="1"/>
      <c r="AG284" s="6"/>
      <c r="AH284" s="6"/>
      <c r="AI284" s="6"/>
      <c r="AL284" s="58" t="s">
        <v>329</v>
      </c>
      <c r="AM284" s="21">
        <f t="shared" si="14"/>
        <v>0</v>
      </c>
      <c r="AN284" s="21">
        <f t="shared" si="14"/>
        <v>0</v>
      </c>
      <c r="AO284" s="21">
        <f t="shared" si="14"/>
        <v>0</v>
      </c>
    </row>
    <row r="285" spans="9:41" x14ac:dyDescent="0.25">
      <c r="I285" s="6"/>
      <c r="L285" s="52" t="s">
        <v>324</v>
      </c>
      <c r="M285" s="54">
        <v>0</v>
      </c>
      <c r="N285" s="54">
        <v>0</v>
      </c>
      <c r="O285" s="54">
        <v>0</v>
      </c>
      <c r="W285" s="6"/>
      <c r="X285" s="6"/>
      <c r="Y285" s="6"/>
      <c r="AF285" s="1"/>
      <c r="AG285" s="6"/>
      <c r="AH285" s="6"/>
      <c r="AI285" s="6"/>
      <c r="AL285" s="58" t="s">
        <v>324</v>
      </c>
      <c r="AM285" s="21">
        <f t="shared" si="14"/>
        <v>0</v>
      </c>
      <c r="AN285" s="21">
        <f t="shared" si="14"/>
        <v>0</v>
      </c>
      <c r="AO285" s="21">
        <f t="shared" si="14"/>
        <v>0</v>
      </c>
    </row>
    <row r="286" spans="9:41" x14ac:dyDescent="0.25">
      <c r="I286" s="6"/>
      <c r="L286" s="52" t="s">
        <v>325</v>
      </c>
      <c r="M286" s="54">
        <v>0</v>
      </c>
      <c r="N286" s="54">
        <v>0</v>
      </c>
      <c r="O286" s="54">
        <v>0</v>
      </c>
      <c r="W286" s="6"/>
      <c r="X286" s="6"/>
      <c r="Y286" s="6"/>
      <c r="AF286" s="1"/>
      <c r="AG286" s="6"/>
      <c r="AH286" s="6"/>
      <c r="AI286" s="6"/>
      <c r="AL286" s="58" t="s">
        <v>325</v>
      </c>
      <c r="AM286" s="21">
        <f t="shared" si="14"/>
        <v>0</v>
      </c>
      <c r="AN286" s="21">
        <f t="shared" si="14"/>
        <v>0</v>
      </c>
      <c r="AO286" s="21">
        <f t="shared" si="14"/>
        <v>0</v>
      </c>
    </row>
    <row r="287" spans="9:41" x14ac:dyDescent="0.25">
      <c r="I287" s="6"/>
      <c r="L287" s="52" t="s">
        <v>346</v>
      </c>
      <c r="M287" s="54">
        <v>0</v>
      </c>
      <c r="N287" s="54">
        <v>0</v>
      </c>
      <c r="O287" s="54">
        <v>0</v>
      </c>
      <c r="W287" s="6"/>
      <c r="X287" s="6"/>
      <c r="Y287" s="6"/>
      <c r="AF287" s="1"/>
      <c r="AG287" s="6"/>
      <c r="AH287" s="6"/>
      <c r="AI287" s="6"/>
      <c r="AL287" s="58" t="s">
        <v>346</v>
      </c>
      <c r="AM287" s="21">
        <f t="shared" si="14"/>
        <v>0</v>
      </c>
      <c r="AN287" s="21">
        <f t="shared" si="14"/>
        <v>0</v>
      </c>
      <c r="AO287" s="21">
        <f t="shared" si="14"/>
        <v>0</v>
      </c>
    </row>
    <row r="288" spans="9:41" x14ac:dyDescent="0.25">
      <c r="I288" s="6"/>
      <c r="L288" s="52" t="s">
        <v>347</v>
      </c>
      <c r="M288" s="54">
        <v>48800636.183707498</v>
      </c>
      <c r="N288" s="54">
        <v>705143.78978368395</v>
      </c>
      <c r="O288" s="54">
        <v>49505779.973491199</v>
      </c>
      <c r="W288" s="6"/>
      <c r="X288" s="6"/>
      <c r="Y288" s="6"/>
      <c r="AF288" s="1"/>
      <c r="AG288" s="6"/>
      <c r="AH288" s="6"/>
      <c r="AI288" s="6"/>
      <c r="AL288" s="58" t="s">
        <v>347</v>
      </c>
      <c r="AM288" s="21">
        <f t="shared" si="14"/>
        <v>48800636.183707498</v>
      </c>
      <c r="AN288" s="21">
        <f t="shared" si="14"/>
        <v>705143.78978368395</v>
      </c>
      <c r="AO288" s="21">
        <f t="shared" si="14"/>
        <v>49505779.973491199</v>
      </c>
    </row>
    <row r="289" spans="9:35" x14ac:dyDescent="0.25">
      <c r="I289" s="6"/>
      <c r="W289" s="6"/>
      <c r="X289" s="6"/>
      <c r="Y289" s="6"/>
      <c r="AF289" s="1"/>
      <c r="AG289" s="6"/>
      <c r="AH289" s="6"/>
      <c r="AI289" s="6"/>
    </row>
    <row r="290" spans="9:35" x14ac:dyDescent="0.25">
      <c r="I290" s="6"/>
      <c r="W290" s="6"/>
      <c r="X290" s="6"/>
      <c r="Y290" s="6"/>
      <c r="AF290" s="1"/>
      <c r="AG290" s="6"/>
      <c r="AH290" s="6"/>
      <c r="AI290" s="6"/>
    </row>
    <row r="291" spans="9:35" x14ac:dyDescent="0.25">
      <c r="I291" s="6"/>
      <c r="W291" s="6"/>
      <c r="X291" s="6"/>
      <c r="Y291" s="6"/>
      <c r="AF291" s="1"/>
      <c r="AG291" s="6"/>
      <c r="AH291" s="6"/>
      <c r="AI291" s="6"/>
    </row>
    <row r="292" spans="9:35" x14ac:dyDescent="0.25">
      <c r="I292" s="6"/>
      <c r="W292" s="6"/>
      <c r="X292" s="6"/>
      <c r="Y292" s="6"/>
      <c r="AF292" s="1"/>
      <c r="AG292" s="6"/>
      <c r="AH292" s="6"/>
      <c r="AI292" s="6"/>
    </row>
    <row r="293" spans="9:35" x14ac:dyDescent="0.25">
      <c r="I293" s="6"/>
      <c r="W293" s="6"/>
      <c r="X293" s="6"/>
      <c r="Y293" s="6"/>
      <c r="AF293" s="1"/>
      <c r="AG293" s="6"/>
      <c r="AH293" s="6"/>
      <c r="AI293" s="6"/>
    </row>
    <row r="294" spans="9:35" x14ac:dyDescent="0.25">
      <c r="I294" s="6"/>
      <c r="W294" s="6"/>
      <c r="X294" s="6"/>
      <c r="Y294" s="6"/>
      <c r="AF294" s="1"/>
      <c r="AG294" s="6"/>
      <c r="AH294" s="6"/>
      <c r="AI294" s="6"/>
    </row>
    <row r="295" spans="9:35" x14ac:dyDescent="0.25">
      <c r="I295" s="6"/>
      <c r="W295" s="6"/>
      <c r="X295" s="6"/>
      <c r="Y295" s="6"/>
      <c r="AF295" s="1"/>
      <c r="AG295" s="6"/>
      <c r="AH295" s="6"/>
      <c r="AI295" s="6"/>
    </row>
    <row r="296" spans="9:35" x14ac:dyDescent="0.25">
      <c r="I296" s="6"/>
      <c r="W296" s="6"/>
      <c r="X296" s="6"/>
      <c r="Y296" s="6"/>
      <c r="AF296" s="1"/>
      <c r="AG296" s="6"/>
      <c r="AH296" s="6"/>
      <c r="AI296" s="6"/>
    </row>
    <row r="297" spans="9:35" x14ac:dyDescent="0.25">
      <c r="I297" s="6"/>
      <c r="W297" s="6"/>
      <c r="X297" s="6"/>
      <c r="Y297" s="6"/>
      <c r="AF297" s="1"/>
      <c r="AG297" s="6"/>
      <c r="AH297" s="6"/>
      <c r="AI297" s="6"/>
    </row>
    <row r="298" spans="9:35" x14ac:dyDescent="0.25">
      <c r="I298" s="6"/>
      <c r="W298" s="6"/>
      <c r="X298" s="6"/>
      <c r="Y298" s="6"/>
      <c r="AF298" s="1"/>
      <c r="AG298" s="6"/>
      <c r="AH298" s="6"/>
      <c r="AI298" s="6"/>
    </row>
    <row r="299" spans="9:35" x14ac:dyDescent="0.25">
      <c r="I299" s="6"/>
      <c r="W299" s="6"/>
      <c r="X299" s="6"/>
      <c r="Y299" s="6"/>
      <c r="AF299" s="1"/>
      <c r="AG299" s="6"/>
      <c r="AH299" s="6"/>
      <c r="AI299" s="6"/>
    </row>
    <row r="300" spans="9:35" x14ac:dyDescent="0.25">
      <c r="I300" s="6"/>
      <c r="W300" s="6"/>
      <c r="X300" s="6"/>
      <c r="Y300" s="6"/>
      <c r="AF300" s="1"/>
      <c r="AG300" s="6"/>
      <c r="AH300" s="6"/>
      <c r="AI300" s="6"/>
    </row>
    <row r="301" spans="9:35" x14ac:dyDescent="0.25">
      <c r="I301" s="6"/>
      <c r="W301" s="6"/>
      <c r="X301" s="6"/>
      <c r="Y301" s="6"/>
      <c r="AF301" s="1"/>
      <c r="AG301" s="6"/>
      <c r="AH301" s="6"/>
      <c r="AI301" s="6"/>
    </row>
    <row r="302" spans="9:35" x14ac:dyDescent="0.25">
      <c r="I302" s="6"/>
      <c r="W302" s="6"/>
      <c r="X302" s="6"/>
      <c r="Y302" s="6"/>
      <c r="AF302" s="1"/>
      <c r="AG302" s="6"/>
      <c r="AH302" s="6"/>
      <c r="AI302" s="6"/>
    </row>
    <row r="303" spans="9:35" x14ac:dyDescent="0.25">
      <c r="I303" s="6"/>
      <c r="W303" s="6"/>
      <c r="X303" s="6"/>
      <c r="Y303" s="6"/>
      <c r="AF303" s="1"/>
      <c r="AG303" s="6"/>
      <c r="AH303" s="6"/>
      <c r="AI303" s="6"/>
    </row>
    <row r="304" spans="9:35" x14ac:dyDescent="0.25">
      <c r="I304" s="6"/>
      <c r="W304" s="6"/>
      <c r="X304" s="6"/>
      <c r="Y304" s="6"/>
      <c r="AF304" s="1"/>
      <c r="AG304" s="6"/>
      <c r="AH304" s="6"/>
      <c r="AI304" s="6"/>
    </row>
    <row r="305" spans="9:35" x14ac:dyDescent="0.25">
      <c r="I305" s="6"/>
      <c r="W305" s="6"/>
      <c r="X305" s="6"/>
      <c r="Y305" s="6"/>
      <c r="AF305" s="1"/>
      <c r="AG305" s="6"/>
      <c r="AH305" s="6"/>
      <c r="AI305" s="6"/>
    </row>
    <row r="306" spans="9:35" x14ac:dyDescent="0.25">
      <c r="I306" s="6"/>
      <c r="W306" s="6"/>
      <c r="X306" s="6"/>
      <c r="Y306" s="6"/>
      <c r="AF306" s="1"/>
      <c r="AG306" s="6"/>
      <c r="AH306" s="6"/>
      <c r="AI306" s="6"/>
    </row>
    <row r="307" spans="9:35" x14ac:dyDescent="0.25">
      <c r="I307" s="6"/>
      <c r="W307" s="6"/>
      <c r="X307" s="6"/>
      <c r="Y307" s="6"/>
      <c r="AF307" s="1"/>
      <c r="AG307" s="6"/>
      <c r="AH307" s="6"/>
      <c r="AI307" s="6"/>
    </row>
    <row r="308" spans="9:35" x14ac:dyDescent="0.25">
      <c r="I308" s="6"/>
      <c r="W308" s="6"/>
      <c r="X308" s="6"/>
      <c r="Y308" s="6"/>
      <c r="AF308" s="1"/>
      <c r="AG308" s="6"/>
      <c r="AH308" s="6"/>
      <c r="AI308" s="6"/>
    </row>
    <row r="309" spans="9:35" x14ac:dyDescent="0.25">
      <c r="I309" s="6"/>
      <c r="W309" s="6"/>
      <c r="X309" s="6"/>
      <c r="Y309" s="6"/>
      <c r="AF309" s="1"/>
      <c r="AG309" s="6"/>
      <c r="AH309" s="6"/>
      <c r="AI309" s="6"/>
    </row>
    <row r="310" spans="9:35" x14ac:dyDescent="0.25">
      <c r="I310" s="6"/>
      <c r="W310" s="6"/>
      <c r="X310" s="6"/>
      <c r="Y310" s="6"/>
      <c r="AF310" s="1"/>
      <c r="AG310" s="6"/>
      <c r="AH310" s="6"/>
      <c r="AI310" s="6"/>
    </row>
    <row r="311" spans="9:35" x14ac:dyDescent="0.25">
      <c r="I311" s="6"/>
      <c r="W311" s="6"/>
      <c r="X311" s="6"/>
      <c r="Y311" s="6"/>
      <c r="AF311" s="1"/>
      <c r="AG311" s="6"/>
      <c r="AH311" s="6"/>
      <c r="AI311" s="6"/>
    </row>
    <row r="312" spans="9:35" x14ac:dyDescent="0.25">
      <c r="I312" s="6"/>
      <c r="W312" s="6"/>
      <c r="X312" s="6"/>
      <c r="Y312" s="6"/>
      <c r="AF312" s="1"/>
      <c r="AG312" s="6"/>
      <c r="AH312" s="6"/>
      <c r="AI312" s="6"/>
    </row>
    <row r="313" spans="9:35" x14ac:dyDescent="0.25">
      <c r="I313" s="6"/>
      <c r="W313" s="6"/>
      <c r="X313" s="6"/>
      <c r="Y313" s="6"/>
      <c r="AF313" s="1"/>
      <c r="AG313" s="6"/>
      <c r="AH313" s="6"/>
      <c r="AI313" s="6"/>
    </row>
    <row r="314" spans="9:35" x14ac:dyDescent="0.25">
      <c r="I314" s="6"/>
      <c r="W314" s="6"/>
      <c r="X314" s="6"/>
      <c r="Y314" s="6"/>
      <c r="AF314" s="1"/>
      <c r="AG314" s="6"/>
      <c r="AH314" s="6"/>
      <c r="AI314" s="6"/>
    </row>
    <row r="315" spans="9:35" x14ac:dyDescent="0.25">
      <c r="I315" s="6"/>
      <c r="W315" s="6"/>
      <c r="X315" s="6"/>
      <c r="Y315" s="6"/>
      <c r="AF315" s="1"/>
      <c r="AG315" s="6"/>
      <c r="AH315" s="6"/>
      <c r="AI315" s="6"/>
    </row>
    <row r="316" spans="9:35" x14ac:dyDescent="0.25">
      <c r="I316" s="6"/>
      <c r="W316" s="6"/>
      <c r="X316" s="6"/>
      <c r="Y316" s="6"/>
      <c r="AF316" s="1"/>
      <c r="AG316" s="6"/>
      <c r="AH316" s="6"/>
      <c r="AI316" s="6"/>
    </row>
    <row r="317" spans="9:35" x14ac:dyDescent="0.25">
      <c r="I317" s="6"/>
      <c r="W317" s="6"/>
      <c r="X317" s="6"/>
      <c r="Y317" s="6"/>
      <c r="AF317" s="1"/>
      <c r="AG317" s="6"/>
      <c r="AH317" s="6"/>
      <c r="AI317" s="6"/>
    </row>
    <row r="318" spans="9:35" x14ac:dyDescent="0.25">
      <c r="I318" s="6"/>
      <c r="W318" s="6"/>
      <c r="X318" s="6"/>
      <c r="Y318" s="6"/>
      <c r="AF318" s="1"/>
      <c r="AG318" s="6"/>
      <c r="AH318" s="6"/>
      <c r="AI318" s="6"/>
    </row>
    <row r="319" spans="9:35" x14ac:dyDescent="0.25">
      <c r="I319" s="6"/>
      <c r="W319" s="6"/>
      <c r="X319" s="6"/>
      <c r="Y319" s="6"/>
      <c r="AF319" s="1"/>
      <c r="AG319" s="6"/>
      <c r="AH319" s="6"/>
      <c r="AI319" s="6"/>
    </row>
    <row r="320" spans="9:35" x14ac:dyDescent="0.25">
      <c r="I320" s="6"/>
      <c r="W320" s="6"/>
      <c r="X320" s="6"/>
      <c r="Y320" s="6"/>
      <c r="AF320" s="1"/>
      <c r="AG320" s="6"/>
      <c r="AH320" s="6"/>
      <c r="AI320" s="6"/>
    </row>
    <row r="321" spans="9:35" x14ac:dyDescent="0.25">
      <c r="I321" s="6"/>
      <c r="W321" s="6"/>
      <c r="X321" s="6"/>
      <c r="Y321" s="6"/>
      <c r="AF321" s="1"/>
      <c r="AG321" s="6"/>
      <c r="AH321" s="6"/>
      <c r="AI321" s="6"/>
    </row>
    <row r="322" spans="9:35" x14ac:dyDescent="0.25">
      <c r="I322" s="6"/>
      <c r="W322" s="6"/>
      <c r="X322" s="6"/>
      <c r="Y322" s="6"/>
      <c r="AF322" s="1"/>
      <c r="AG322" s="6"/>
      <c r="AH322" s="6"/>
      <c r="AI322" s="6"/>
    </row>
    <row r="323" spans="9:35" x14ac:dyDescent="0.25">
      <c r="I323" s="6"/>
      <c r="W323" s="6"/>
      <c r="X323" s="6"/>
      <c r="Y323" s="6"/>
      <c r="AF323" s="1"/>
      <c r="AG323" s="6"/>
      <c r="AH323" s="6"/>
      <c r="AI323" s="6"/>
    </row>
    <row r="324" spans="9:35" x14ac:dyDescent="0.25">
      <c r="I324" s="6"/>
      <c r="W324" s="6"/>
      <c r="X324" s="6"/>
      <c r="Y324" s="6"/>
      <c r="AF324" s="1"/>
      <c r="AG324" s="6"/>
      <c r="AH324" s="6"/>
      <c r="AI324" s="6"/>
    </row>
    <row r="325" spans="9:35" x14ac:dyDescent="0.25">
      <c r="I325" s="6"/>
      <c r="W325" s="6"/>
      <c r="X325" s="6"/>
      <c r="Y325" s="6"/>
      <c r="AF325" s="1"/>
      <c r="AG325" s="6"/>
      <c r="AH325" s="6"/>
      <c r="AI325" s="6"/>
    </row>
    <row r="326" spans="9:35" x14ac:dyDescent="0.25">
      <c r="I326" s="6"/>
      <c r="W326" s="6"/>
      <c r="X326" s="6"/>
      <c r="Y326" s="6"/>
      <c r="AF326" s="1"/>
      <c r="AG326" s="6"/>
      <c r="AH326" s="6"/>
      <c r="AI326" s="6"/>
    </row>
    <row r="327" spans="9:35" x14ac:dyDescent="0.25">
      <c r="I327" s="6"/>
      <c r="W327" s="6"/>
      <c r="X327" s="6"/>
      <c r="Y327" s="6"/>
      <c r="AF327" s="1"/>
      <c r="AG327" s="6"/>
      <c r="AH327" s="6"/>
      <c r="AI327" s="6"/>
    </row>
    <row r="328" spans="9:35" x14ac:dyDescent="0.25">
      <c r="I328" s="6"/>
      <c r="W328" s="6"/>
      <c r="X328" s="6"/>
      <c r="Y328" s="6"/>
      <c r="AF328" s="1"/>
      <c r="AG328" s="6"/>
      <c r="AH328" s="6"/>
      <c r="AI328" s="6"/>
    </row>
    <row r="329" spans="9:35" x14ac:dyDescent="0.25">
      <c r="I329" s="6"/>
      <c r="W329" s="6"/>
      <c r="X329" s="6"/>
      <c r="Y329" s="6"/>
      <c r="AF329" s="1"/>
      <c r="AG329" s="6"/>
      <c r="AH329" s="6"/>
      <c r="AI329" s="6"/>
    </row>
    <row r="330" spans="9:35" x14ac:dyDescent="0.25">
      <c r="I330" s="6"/>
      <c r="W330" s="6"/>
      <c r="X330" s="6"/>
      <c r="Y330" s="6"/>
      <c r="AF330" s="1"/>
      <c r="AG330" s="6"/>
      <c r="AH330" s="6"/>
      <c r="AI330" s="6"/>
    </row>
    <row r="331" spans="9:35" x14ac:dyDescent="0.25">
      <c r="I331" s="6"/>
      <c r="W331" s="6"/>
      <c r="X331" s="6"/>
      <c r="Y331" s="6"/>
      <c r="AF331" s="1"/>
      <c r="AG331" s="6"/>
      <c r="AH331" s="6"/>
      <c r="AI331" s="6"/>
    </row>
    <row r="332" spans="9:35" x14ac:dyDescent="0.25">
      <c r="I332" s="6"/>
      <c r="W332" s="6"/>
      <c r="X332" s="6"/>
      <c r="Y332" s="6"/>
      <c r="AF332" s="1"/>
      <c r="AG332" s="6"/>
      <c r="AH332" s="6"/>
      <c r="AI332" s="6"/>
    </row>
    <row r="333" spans="9:35" x14ac:dyDescent="0.25">
      <c r="I333" s="6"/>
      <c r="W333" s="6"/>
      <c r="X333" s="6"/>
      <c r="Y333" s="6"/>
      <c r="AF333" s="1"/>
      <c r="AG333" s="6"/>
      <c r="AH333" s="6"/>
      <c r="AI333" s="6"/>
    </row>
    <row r="334" spans="9:35" x14ac:dyDescent="0.25">
      <c r="I334" s="6"/>
      <c r="W334" s="6"/>
      <c r="X334" s="6"/>
      <c r="Y334" s="6"/>
      <c r="AF334" s="1"/>
      <c r="AG334" s="6"/>
      <c r="AH334" s="6"/>
      <c r="AI334" s="6"/>
    </row>
    <row r="335" spans="9:35" x14ac:dyDescent="0.25">
      <c r="I335" s="6"/>
      <c r="W335" s="6"/>
      <c r="X335" s="6"/>
      <c r="Y335" s="6"/>
      <c r="AF335" s="1"/>
      <c r="AG335" s="6"/>
      <c r="AH335" s="6"/>
      <c r="AI335" s="6"/>
    </row>
    <row r="336" spans="9:35" x14ac:dyDescent="0.25">
      <c r="I336" s="6"/>
      <c r="W336" s="6"/>
      <c r="X336" s="6"/>
      <c r="Y336" s="6"/>
      <c r="AF336" s="1"/>
      <c r="AG336" s="6"/>
      <c r="AH336" s="6"/>
      <c r="AI336" s="6"/>
    </row>
    <row r="337" spans="9:35" x14ac:dyDescent="0.25">
      <c r="I337" s="6"/>
      <c r="W337" s="6"/>
      <c r="X337" s="6"/>
      <c r="Y337" s="6"/>
      <c r="AF337" s="1"/>
      <c r="AG337" s="6"/>
      <c r="AH337" s="6"/>
      <c r="AI337" s="6"/>
    </row>
    <row r="338" spans="9:35" x14ac:dyDescent="0.25">
      <c r="I338" s="6"/>
      <c r="W338" s="6"/>
      <c r="X338" s="6"/>
      <c r="Y338" s="6"/>
      <c r="AF338" s="1"/>
      <c r="AG338" s="6"/>
      <c r="AH338" s="6"/>
      <c r="AI338" s="6"/>
    </row>
    <row r="339" spans="9:35" x14ac:dyDescent="0.25">
      <c r="I339" s="6"/>
      <c r="W339" s="6"/>
      <c r="X339" s="6"/>
      <c r="Y339" s="6"/>
      <c r="AF339" s="1"/>
      <c r="AG339" s="6"/>
      <c r="AH339" s="6"/>
      <c r="AI339" s="6"/>
    </row>
    <row r="340" spans="9:35" x14ac:dyDescent="0.25">
      <c r="I340" s="6"/>
      <c r="W340" s="6"/>
      <c r="X340" s="6"/>
      <c r="Y340" s="6"/>
      <c r="AF340" s="1"/>
      <c r="AG340" s="6"/>
      <c r="AH340" s="6"/>
      <c r="AI340" s="6"/>
    </row>
    <row r="341" spans="9:35" x14ac:dyDescent="0.25">
      <c r="I341" s="6"/>
      <c r="W341" s="6"/>
      <c r="X341" s="6"/>
      <c r="Y341" s="6"/>
      <c r="AF341" s="1"/>
      <c r="AG341" s="6"/>
      <c r="AH341" s="6"/>
      <c r="AI341" s="6"/>
    </row>
    <row r="342" spans="9:35" x14ac:dyDescent="0.25">
      <c r="I342" s="6"/>
      <c r="W342" s="6"/>
      <c r="X342" s="6"/>
      <c r="Y342" s="6"/>
      <c r="AF342" s="1"/>
      <c r="AG342" s="6"/>
      <c r="AH342" s="6"/>
      <c r="AI342" s="6"/>
    </row>
    <row r="343" spans="9:35" x14ac:dyDescent="0.25">
      <c r="I343" s="6"/>
      <c r="W343" s="6"/>
      <c r="X343" s="6"/>
      <c r="Y343" s="6"/>
      <c r="AF343" s="1"/>
      <c r="AG343" s="6"/>
      <c r="AH343" s="6"/>
      <c r="AI343" s="6"/>
    </row>
    <row r="344" spans="9:35" x14ac:dyDescent="0.25">
      <c r="I344" s="6"/>
      <c r="W344" s="6"/>
      <c r="X344" s="6"/>
      <c r="Y344" s="6"/>
      <c r="AF344" s="1"/>
      <c r="AG344" s="6"/>
      <c r="AH344" s="6"/>
      <c r="AI344" s="6"/>
    </row>
    <row r="345" spans="9:35" x14ac:dyDescent="0.25">
      <c r="I345" s="6"/>
      <c r="W345" s="6"/>
      <c r="X345" s="6"/>
      <c r="Y345" s="6"/>
      <c r="AF345" s="1"/>
      <c r="AG345" s="6"/>
      <c r="AH345" s="6"/>
      <c r="AI345" s="6"/>
    </row>
    <row r="346" spans="9:35" x14ac:dyDescent="0.25">
      <c r="I346" s="6"/>
      <c r="W346" s="6"/>
      <c r="X346" s="6"/>
      <c r="Y346" s="6"/>
      <c r="AF346" s="1"/>
      <c r="AG346" s="6"/>
      <c r="AH346" s="6"/>
      <c r="AI346" s="6"/>
    </row>
    <row r="347" spans="9:35" x14ac:dyDescent="0.25">
      <c r="I347" s="6"/>
      <c r="W347" s="6"/>
      <c r="X347" s="6"/>
      <c r="Y347" s="6"/>
      <c r="AF347" s="1"/>
      <c r="AG347" s="6"/>
      <c r="AH347" s="6"/>
      <c r="AI347" s="6"/>
    </row>
    <row r="348" spans="9:35" x14ac:dyDescent="0.25">
      <c r="I348" s="6"/>
      <c r="W348" s="6"/>
      <c r="X348" s="6"/>
      <c r="Y348" s="6"/>
      <c r="AF348" s="1"/>
      <c r="AG348" s="6"/>
      <c r="AH348" s="6"/>
      <c r="AI348" s="6"/>
    </row>
    <row r="349" spans="9:35" x14ac:dyDescent="0.25">
      <c r="I349" s="6"/>
      <c r="W349" s="6"/>
      <c r="X349" s="6"/>
      <c r="Y349" s="6"/>
      <c r="AF349" s="1"/>
      <c r="AG349" s="6"/>
      <c r="AH349" s="6"/>
      <c r="AI349" s="6"/>
    </row>
    <row r="350" spans="9:35" x14ac:dyDescent="0.25">
      <c r="I350" s="6"/>
      <c r="W350" s="6"/>
      <c r="X350" s="6"/>
      <c r="Y350" s="6"/>
      <c r="AF350" s="1"/>
      <c r="AG350" s="6"/>
      <c r="AH350" s="6"/>
      <c r="AI350" s="6"/>
    </row>
    <row r="351" spans="9:35" x14ac:dyDescent="0.25">
      <c r="I351" s="6"/>
      <c r="W351" s="6"/>
      <c r="X351" s="6"/>
      <c r="Y351" s="6"/>
      <c r="AF351" s="1"/>
      <c r="AG351" s="6"/>
      <c r="AH351" s="6"/>
      <c r="AI351" s="6"/>
    </row>
    <row r="352" spans="9:35" x14ac:dyDescent="0.25">
      <c r="I352" s="6"/>
      <c r="W352" s="6"/>
      <c r="X352" s="6"/>
      <c r="Y352" s="6"/>
      <c r="AF352" s="1"/>
      <c r="AG352" s="6"/>
      <c r="AH352" s="6"/>
      <c r="AI352" s="6"/>
    </row>
    <row r="353" spans="9:35" x14ac:dyDescent="0.25">
      <c r="I353" s="6"/>
      <c r="W353" s="6"/>
      <c r="X353" s="6"/>
      <c r="Y353" s="6"/>
      <c r="AF353" s="1"/>
      <c r="AG353" s="6"/>
      <c r="AH353" s="6"/>
      <c r="AI353" s="6"/>
    </row>
    <row r="354" spans="9:35" x14ac:dyDescent="0.25">
      <c r="I354" s="6"/>
      <c r="W354" s="6"/>
      <c r="X354" s="6"/>
      <c r="Y354" s="6"/>
      <c r="AF354" s="1"/>
      <c r="AG354" s="6"/>
      <c r="AH354" s="6"/>
      <c r="AI354" s="6"/>
    </row>
    <row r="355" spans="9:35" x14ac:dyDescent="0.25">
      <c r="I355" s="6"/>
      <c r="W355" s="6"/>
      <c r="X355" s="6"/>
      <c r="Y355" s="6"/>
      <c r="AF355" s="1"/>
      <c r="AG355" s="6"/>
      <c r="AH355" s="6"/>
      <c r="AI355" s="6"/>
    </row>
    <row r="356" spans="9:35" x14ac:dyDescent="0.25">
      <c r="I356" s="6"/>
      <c r="W356" s="6"/>
      <c r="X356" s="6"/>
      <c r="Y356" s="6"/>
      <c r="AF356" s="1"/>
      <c r="AG356" s="6"/>
      <c r="AH356" s="6"/>
      <c r="AI356" s="6"/>
    </row>
    <row r="357" spans="9:35" x14ac:dyDescent="0.25">
      <c r="I357" s="6"/>
      <c r="W357" s="6"/>
      <c r="X357" s="6"/>
      <c r="Y357" s="6"/>
      <c r="AF357" s="1"/>
      <c r="AG357" s="6"/>
      <c r="AH357" s="6"/>
      <c r="AI357" s="6"/>
    </row>
    <row r="358" spans="9:35" x14ac:dyDescent="0.25">
      <c r="I358" s="6"/>
      <c r="W358" s="6"/>
      <c r="X358" s="6"/>
      <c r="Y358" s="6"/>
      <c r="AF358" s="1"/>
      <c r="AG358" s="6"/>
      <c r="AH358" s="6"/>
      <c r="AI358" s="6"/>
    </row>
    <row r="359" spans="9:35" x14ac:dyDescent="0.25">
      <c r="I359" s="6"/>
      <c r="W359" s="6"/>
      <c r="X359" s="6"/>
      <c r="Y359" s="6"/>
      <c r="AF359" s="1"/>
      <c r="AG359" s="6"/>
      <c r="AH359" s="6"/>
      <c r="AI359" s="6"/>
    </row>
    <row r="360" spans="9:35" x14ac:dyDescent="0.25">
      <c r="I360" s="6"/>
      <c r="W360" s="6"/>
      <c r="X360" s="6"/>
      <c r="Y360" s="6"/>
      <c r="AF360" s="1"/>
      <c r="AG360" s="6"/>
      <c r="AH360" s="6"/>
      <c r="AI360" s="6"/>
    </row>
    <row r="361" spans="9:35" x14ac:dyDescent="0.25">
      <c r="I361" s="6"/>
      <c r="W361" s="6"/>
      <c r="X361" s="6"/>
      <c r="Y361" s="6"/>
      <c r="AF361" s="1"/>
      <c r="AG361" s="6"/>
      <c r="AH361" s="6"/>
      <c r="AI361" s="6"/>
    </row>
    <row r="362" spans="9:35" x14ac:dyDescent="0.25">
      <c r="I362" s="6"/>
      <c r="W362" s="6"/>
      <c r="X362" s="6"/>
      <c r="Y362" s="6"/>
      <c r="AF362" s="1"/>
      <c r="AG362" s="6"/>
      <c r="AH362" s="6"/>
      <c r="AI362" s="6"/>
    </row>
    <row r="363" spans="9:35" x14ac:dyDescent="0.25">
      <c r="I363" s="6"/>
      <c r="W363" s="6"/>
      <c r="X363" s="6"/>
      <c r="Y363" s="6"/>
      <c r="AF363" s="1"/>
      <c r="AG363" s="6"/>
      <c r="AH363" s="6"/>
      <c r="AI363" s="6"/>
    </row>
    <row r="364" spans="9:35" x14ac:dyDescent="0.25">
      <c r="I364" s="6"/>
      <c r="W364" s="6"/>
      <c r="X364" s="6"/>
      <c r="Y364" s="6"/>
      <c r="AF364" s="1"/>
      <c r="AG364" s="6"/>
      <c r="AH364" s="6"/>
      <c r="AI364" s="6"/>
    </row>
    <row r="365" spans="9:35" x14ac:dyDescent="0.25">
      <c r="I365" s="6"/>
      <c r="W365" s="6"/>
      <c r="X365" s="6"/>
      <c r="Y365" s="6"/>
      <c r="AF365" s="1"/>
      <c r="AG365" s="6"/>
      <c r="AH365" s="6"/>
      <c r="AI365" s="6"/>
    </row>
    <row r="366" spans="9:35" x14ac:dyDescent="0.25">
      <c r="I366" s="6"/>
      <c r="W366" s="6"/>
      <c r="X366" s="6"/>
      <c r="Y366" s="6"/>
      <c r="AF366" s="1"/>
      <c r="AG366" s="6"/>
      <c r="AH366" s="6"/>
      <c r="AI366" s="6"/>
    </row>
    <row r="367" spans="9:35" x14ac:dyDescent="0.25">
      <c r="I367" s="6"/>
      <c r="W367" s="6"/>
      <c r="X367" s="6"/>
      <c r="Y367" s="6"/>
      <c r="AF367" s="1"/>
      <c r="AG367" s="6"/>
      <c r="AH367" s="6"/>
      <c r="AI367" s="6"/>
    </row>
    <row r="368" spans="9:35" x14ac:dyDescent="0.25">
      <c r="I368" s="6"/>
      <c r="W368" s="6"/>
      <c r="X368" s="6"/>
      <c r="Y368" s="6"/>
      <c r="AF368" s="1"/>
      <c r="AG368" s="6"/>
      <c r="AH368" s="6"/>
      <c r="AI368" s="6"/>
    </row>
    <row r="369" spans="9:35" x14ac:dyDescent="0.25">
      <c r="I369" s="6"/>
      <c r="W369" s="6"/>
      <c r="X369" s="6"/>
      <c r="Y369" s="6"/>
      <c r="AF369" s="1"/>
      <c r="AG369" s="6"/>
      <c r="AH369" s="6"/>
      <c r="AI369" s="6"/>
    </row>
    <row r="370" spans="9:35" x14ac:dyDescent="0.25">
      <c r="I370" s="6"/>
      <c r="W370" s="6"/>
      <c r="X370" s="6"/>
      <c r="Y370" s="6"/>
      <c r="AF370" s="1"/>
      <c r="AG370" s="6"/>
      <c r="AH370" s="6"/>
      <c r="AI370" s="6"/>
    </row>
    <row r="371" spans="9:35" x14ac:dyDescent="0.25">
      <c r="I371" s="6"/>
      <c r="W371" s="6"/>
      <c r="X371" s="6"/>
      <c r="Y371" s="6"/>
      <c r="AF371" s="1"/>
      <c r="AG371" s="6"/>
      <c r="AH371" s="6"/>
      <c r="AI371" s="6"/>
    </row>
    <row r="372" spans="9:35" x14ac:dyDescent="0.25">
      <c r="I372" s="6"/>
      <c r="W372" s="6"/>
      <c r="X372" s="6"/>
      <c r="Y372" s="6"/>
      <c r="AF372" s="1"/>
      <c r="AG372" s="6"/>
      <c r="AH372" s="6"/>
      <c r="AI372" s="6"/>
    </row>
    <row r="373" spans="9:35" x14ac:dyDescent="0.25">
      <c r="I373" s="6"/>
      <c r="W373" s="6"/>
      <c r="X373" s="6"/>
      <c r="Y373" s="6"/>
      <c r="AF373" s="1"/>
      <c r="AG373" s="6"/>
      <c r="AH373" s="6"/>
      <c r="AI373" s="6"/>
    </row>
    <row r="374" spans="9:35" x14ac:dyDescent="0.25">
      <c r="I374" s="6"/>
      <c r="W374" s="6"/>
      <c r="X374" s="6"/>
      <c r="Y374" s="6"/>
      <c r="AF374" s="1"/>
      <c r="AG374" s="6"/>
      <c r="AH374" s="6"/>
      <c r="AI374" s="6"/>
    </row>
    <row r="375" spans="9:35" x14ac:dyDescent="0.25">
      <c r="I375" s="6"/>
      <c r="W375" s="6"/>
      <c r="X375" s="6"/>
      <c r="Y375" s="6"/>
      <c r="AF375" s="1"/>
      <c r="AG375" s="6"/>
      <c r="AH375" s="6"/>
      <c r="AI375" s="6"/>
    </row>
    <row r="376" spans="9:35" x14ac:dyDescent="0.25">
      <c r="I376" s="6"/>
      <c r="W376" s="6"/>
      <c r="X376" s="6"/>
      <c r="Y376" s="6"/>
      <c r="AF376" s="1"/>
      <c r="AG376" s="6"/>
      <c r="AH376" s="6"/>
      <c r="AI376" s="6"/>
    </row>
    <row r="377" spans="9:35" x14ac:dyDescent="0.25">
      <c r="I377" s="6"/>
      <c r="W377" s="6"/>
      <c r="X377" s="6"/>
      <c r="Y377" s="6"/>
      <c r="AF377" s="1"/>
      <c r="AG377" s="6"/>
      <c r="AH377" s="6"/>
      <c r="AI377" s="6"/>
    </row>
    <row r="378" spans="9:35" x14ac:dyDescent="0.25">
      <c r="I378" s="6"/>
      <c r="W378" s="6"/>
      <c r="X378" s="6"/>
      <c r="Y378" s="6"/>
      <c r="AF378" s="1"/>
      <c r="AG378" s="6"/>
      <c r="AH378" s="6"/>
      <c r="AI378" s="6"/>
    </row>
    <row r="379" spans="9:35" x14ac:dyDescent="0.25">
      <c r="I379" s="6"/>
      <c r="W379" s="6"/>
      <c r="X379" s="6"/>
      <c r="Y379" s="6"/>
      <c r="AF379" s="1"/>
      <c r="AG379" s="6"/>
      <c r="AH379" s="6"/>
      <c r="AI379" s="6"/>
    </row>
    <row r="380" spans="9:35" x14ac:dyDescent="0.25">
      <c r="I380" s="6"/>
      <c r="W380" s="6"/>
      <c r="X380" s="6"/>
      <c r="Y380" s="6"/>
      <c r="AF380" s="1"/>
      <c r="AG380" s="6"/>
      <c r="AH380" s="6"/>
      <c r="AI380" s="6"/>
    </row>
    <row r="381" spans="9:35" x14ac:dyDescent="0.25">
      <c r="I381" s="6"/>
      <c r="W381" s="6"/>
      <c r="X381" s="6"/>
      <c r="Y381" s="6"/>
      <c r="AF381" s="1"/>
      <c r="AG381" s="6"/>
      <c r="AH381" s="6"/>
      <c r="AI381" s="6"/>
    </row>
    <row r="382" spans="9:35" x14ac:dyDescent="0.25">
      <c r="I382" s="6"/>
      <c r="W382" s="6"/>
      <c r="X382" s="6"/>
      <c r="Y382" s="6"/>
      <c r="AF382" s="1"/>
      <c r="AG382" s="6"/>
      <c r="AH382" s="6"/>
      <c r="AI382" s="6"/>
    </row>
    <row r="383" spans="9:35" x14ac:dyDescent="0.25">
      <c r="I383" s="6"/>
      <c r="W383" s="6"/>
      <c r="X383" s="6"/>
      <c r="Y383" s="6"/>
      <c r="AF383" s="1"/>
      <c r="AG383" s="6"/>
      <c r="AH383" s="6"/>
      <c r="AI383" s="6"/>
    </row>
    <row r="384" spans="9:35" x14ac:dyDescent="0.25">
      <c r="I384" s="6"/>
      <c r="W384" s="6"/>
      <c r="X384" s="6"/>
      <c r="Y384" s="6"/>
      <c r="AF384" s="1"/>
      <c r="AG384" s="6"/>
      <c r="AH384" s="6"/>
      <c r="AI384" s="6"/>
    </row>
    <row r="385" spans="9:35" x14ac:dyDescent="0.25">
      <c r="I385" s="6"/>
      <c r="W385" s="6"/>
      <c r="X385" s="6"/>
      <c r="Y385" s="6"/>
      <c r="AF385" s="1"/>
      <c r="AG385" s="6"/>
      <c r="AH385" s="6"/>
      <c r="AI385" s="6"/>
    </row>
    <row r="386" spans="9:35" x14ac:dyDescent="0.25">
      <c r="I386" s="6"/>
      <c r="W386" s="6"/>
      <c r="X386" s="6"/>
      <c r="Y386" s="6"/>
      <c r="AF386" s="1"/>
      <c r="AG386" s="6"/>
      <c r="AH386" s="6"/>
      <c r="AI386" s="6"/>
    </row>
    <row r="387" spans="9:35" x14ac:dyDescent="0.25">
      <c r="I387" s="6"/>
      <c r="W387" s="6"/>
      <c r="X387" s="6"/>
      <c r="Y387" s="6"/>
      <c r="AF387" s="1"/>
      <c r="AG387" s="6"/>
      <c r="AH387" s="6"/>
      <c r="AI387" s="6"/>
    </row>
    <row r="388" spans="9:35" x14ac:dyDescent="0.25">
      <c r="I388" s="6"/>
      <c r="W388" s="6"/>
      <c r="X388" s="6"/>
      <c r="Y388" s="6"/>
      <c r="AF388" s="1"/>
      <c r="AG388" s="6"/>
      <c r="AH388" s="6"/>
      <c r="AI388" s="6"/>
    </row>
    <row r="389" spans="9:35" x14ac:dyDescent="0.25">
      <c r="I389" s="6"/>
      <c r="W389" s="6"/>
      <c r="X389" s="6"/>
      <c r="Y389" s="6"/>
      <c r="AF389" s="1"/>
      <c r="AG389" s="6"/>
      <c r="AH389" s="6"/>
      <c r="AI389" s="6"/>
    </row>
    <row r="390" spans="9:35" x14ac:dyDescent="0.25">
      <c r="I390" s="6"/>
      <c r="W390" s="6"/>
      <c r="X390" s="6"/>
      <c r="Y390" s="6"/>
      <c r="AF390" s="1"/>
      <c r="AG390" s="6"/>
      <c r="AH390" s="6"/>
      <c r="AI390" s="6"/>
    </row>
    <row r="391" spans="9:35" x14ac:dyDescent="0.25">
      <c r="I391" s="6"/>
      <c r="W391" s="6"/>
      <c r="X391" s="6"/>
      <c r="Y391" s="6"/>
      <c r="AF391" s="1"/>
      <c r="AG391" s="6"/>
      <c r="AH391" s="6"/>
      <c r="AI391" s="6"/>
    </row>
    <row r="392" spans="9:35" x14ac:dyDescent="0.25">
      <c r="I392" s="6"/>
      <c r="W392" s="6"/>
      <c r="X392" s="6"/>
      <c r="Y392" s="6"/>
      <c r="AF392" s="1"/>
      <c r="AG392" s="6"/>
      <c r="AH392" s="6"/>
      <c r="AI392" s="6"/>
    </row>
    <row r="393" spans="9:35" x14ac:dyDescent="0.25">
      <c r="I393" s="6"/>
      <c r="W393" s="6"/>
      <c r="X393" s="6"/>
      <c r="Y393" s="6"/>
      <c r="AF393" s="1"/>
      <c r="AG393" s="6"/>
      <c r="AH393" s="6"/>
      <c r="AI393" s="6"/>
    </row>
    <row r="394" spans="9:35" x14ac:dyDescent="0.25">
      <c r="I394" s="6"/>
      <c r="W394" s="6"/>
      <c r="X394" s="6"/>
      <c r="Y394" s="6"/>
      <c r="AF394" s="1"/>
      <c r="AG394" s="6"/>
      <c r="AH394" s="6"/>
      <c r="AI394" s="6"/>
    </row>
    <row r="395" spans="9:35" x14ac:dyDescent="0.25">
      <c r="I395" s="6"/>
      <c r="W395" s="6"/>
      <c r="X395" s="6"/>
      <c r="Y395" s="6"/>
      <c r="AF395" s="1"/>
      <c r="AG395" s="6"/>
      <c r="AH395" s="6"/>
      <c r="AI395" s="6"/>
    </row>
    <row r="396" spans="9:35" x14ac:dyDescent="0.25">
      <c r="I396" s="6"/>
      <c r="W396" s="6"/>
      <c r="X396" s="6"/>
      <c r="Y396" s="6"/>
      <c r="AF396" s="1"/>
      <c r="AG396" s="6"/>
      <c r="AH396" s="6"/>
      <c r="AI396" s="6"/>
    </row>
    <row r="397" spans="9:35" x14ac:dyDescent="0.25">
      <c r="I397" s="6"/>
      <c r="W397" s="6"/>
      <c r="X397" s="6"/>
      <c r="Y397" s="6"/>
      <c r="AF397" s="1"/>
      <c r="AG397" s="6"/>
      <c r="AH397" s="6"/>
      <c r="AI397" s="6"/>
    </row>
    <row r="398" spans="9:35" x14ac:dyDescent="0.25">
      <c r="I398" s="6"/>
      <c r="W398" s="6"/>
      <c r="X398" s="6"/>
      <c r="Y398" s="6"/>
      <c r="AF398" s="1"/>
      <c r="AG398" s="6"/>
      <c r="AH398" s="6"/>
      <c r="AI398" s="6"/>
    </row>
    <row r="399" spans="9:35" x14ac:dyDescent="0.25">
      <c r="I399" s="6"/>
      <c r="W399" s="6"/>
      <c r="X399" s="6"/>
      <c r="Y399" s="6"/>
      <c r="AF399" s="1"/>
      <c r="AG399" s="6"/>
      <c r="AH399" s="6"/>
      <c r="AI399" s="6"/>
    </row>
    <row r="400" spans="9:35" x14ac:dyDescent="0.25">
      <c r="I400" s="6"/>
      <c r="W400" s="6"/>
      <c r="X400" s="6"/>
      <c r="Y400" s="6"/>
      <c r="AF400" s="1"/>
      <c r="AG400" s="6"/>
      <c r="AH400" s="6"/>
      <c r="AI400" s="6"/>
    </row>
    <row r="401" spans="9:35" x14ac:dyDescent="0.25">
      <c r="I401" s="6"/>
      <c r="W401" s="6"/>
      <c r="X401" s="6"/>
      <c r="Y401" s="6"/>
      <c r="AF401" s="1"/>
      <c r="AG401" s="6"/>
      <c r="AH401" s="6"/>
      <c r="AI401" s="6"/>
    </row>
    <row r="402" spans="9:35" x14ac:dyDescent="0.25">
      <c r="I402" s="6"/>
      <c r="W402" s="6"/>
      <c r="X402" s="6"/>
      <c r="Y402" s="6"/>
      <c r="AF402" s="1"/>
      <c r="AG402" s="6"/>
      <c r="AH402" s="6"/>
      <c r="AI402" s="6"/>
    </row>
    <row r="403" spans="9:35" x14ac:dyDescent="0.25">
      <c r="I403" s="6"/>
      <c r="W403" s="6"/>
      <c r="X403" s="6"/>
      <c r="Y403" s="6"/>
      <c r="AF403" s="1"/>
      <c r="AG403" s="6"/>
      <c r="AH403" s="6"/>
      <c r="AI403" s="6"/>
    </row>
    <row r="404" spans="9:35" x14ac:dyDescent="0.25">
      <c r="I404" s="6"/>
      <c r="W404" s="6"/>
      <c r="X404" s="6"/>
      <c r="Y404" s="6"/>
      <c r="AF404" s="1"/>
      <c r="AG404" s="6"/>
      <c r="AH404" s="6"/>
      <c r="AI404" s="6"/>
    </row>
    <row r="405" spans="9:35" x14ac:dyDescent="0.25">
      <c r="I405" s="6"/>
      <c r="W405" s="6"/>
      <c r="X405" s="6"/>
      <c r="Y405" s="6"/>
      <c r="AF405" s="1"/>
      <c r="AG405" s="6"/>
      <c r="AH405" s="6"/>
      <c r="AI405" s="6"/>
    </row>
    <row r="406" spans="9:35" x14ac:dyDescent="0.25">
      <c r="I406" s="6"/>
      <c r="W406" s="6"/>
      <c r="X406" s="6"/>
      <c r="Y406" s="6"/>
      <c r="AF406" s="1"/>
      <c r="AG406" s="6"/>
      <c r="AH406" s="6"/>
      <c r="AI406" s="6"/>
    </row>
    <row r="407" spans="9:35" x14ac:dyDescent="0.25">
      <c r="I407" s="6"/>
      <c r="W407" s="6"/>
      <c r="X407" s="6"/>
      <c r="Y407" s="6"/>
      <c r="AF407" s="1"/>
      <c r="AG407" s="6"/>
      <c r="AH407" s="6"/>
      <c r="AI407" s="6"/>
    </row>
    <row r="408" spans="9:35" x14ac:dyDescent="0.25">
      <c r="I408" s="6"/>
      <c r="W408" s="6"/>
      <c r="X408" s="6"/>
      <c r="Y408" s="6"/>
      <c r="AF408" s="1"/>
      <c r="AG408" s="6"/>
      <c r="AH408" s="6"/>
      <c r="AI408" s="6"/>
    </row>
    <row r="409" spans="9:35" x14ac:dyDescent="0.25">
      <c r="I409" s="6"/>
      <c r="W409" s="6"/>
      <c r="X409" s="6"/>
      <c r="Y409" s="6"/>
      <c r="AF409" s="1"/>
      <c r="AG409" s="6"/>
      <c r="AH409" s="6"/>
      <c r="AI409" s="6"/>
    </row>
    <row r="410" spans="9:35" x14ac:dyDescent="0.25">
      <c r="I410" s="6"/>
      <c r="W410" s="6"/>
      <c r="X410" s="6"/>
      <c r="Y410" s="6"/>
      <c r="AF410" s="1"/>
      <c r="AG410" s="6"/>
      <c r="AH410" s="6"/>
      <c r="AI410" s="6"/>
    </row>
    <row r="411" spans="9:35" x14ac:dyDescent="0.25">
      <c r="I411" s="6"/>
      <c r="W411" s="6"/>
      <c r="X411" s="6"/>
      <c r="Y411" s="6"/>
      <c r="AF411" s="1"/>
      <c r="AG411" s="6"/>
      <c r="AH411" s="6"/>
      <c r="AI411" s="6"/>
    </row>
    <row r="412" spans="9:35" x14ac:dyDescent="0.25">
      <c r="I412" s="6"/>
      <c r="W412" s="6"/>
      <c r="X412" s="6"/>
      <c r="Y412" s="6"/>
      <c r="AF412" s="1"/>
      <c r="AG412" s="6"/>
      <c r="AH412" s="6"/>
      <c r="AI412" s="6"/>
    </row>
    <row r="413" spans="9:35" x14ac:dyDescent="0.25">
      <c r="I413" s="6"/>
      <c r="W413" s="6"/>
      <c r="X413" s="6"/>
      <c r="Y413" s="6"/>
      <c r="AF413" s="1"/>
      <c r="AG413" s="6"/>
      <c r="AH413" s="6"/>
      <c r="AI413" s="6"/>
    </row>
    <row r="414" spans="9:35" x14ac:dyDescent="0.25">
      <c r="I414" s="6"/>
      <c r="W414" s="6"/>
      <c r="X414" s="6"/>
      <c r="Y414" s="6"/>
      <c r="AF414" s="1"/>
      <c r="AG414" s="6"/>
      <c r="AH414" s="6"/>
      <c r="AI414" s="6"/>
    </row>
    <row r="415" spans="9:35" x14ac:dyDescent="0.25">
      <c r="I415" s="6"/>
      <c r="W415" s="6"/>
      <c r="X415" s="6"/>
      <c r="Y415" s="6"/>
      <c r="AF415" s="1"/>
      <c r="AG415" s="6"/>
      <c r="AH415" s="6"/>
      <c r="AI415" s="6"/>
    </row>
    <row r="416" spans="9:35" x14ac:dyDescent="0.25">
      <c r="I416" s="6"/>
      <c r="W416" s="6"/>
      <c r="X416" s="6"/>
      <c r="Y416" s="6"/>
      <c r="AF416" s="1"/>
      <c r="AG416" s="6"/>
      <c r="AH416" s="6"/>
      <c r="AI416" s="6"/>
    </row>
    <row r="417" spans="9:35" x14ac:dyDescent="0.25">
      <c r="I417" s="6"/>
      <c r="W417" s="6"/>
      <c r="X417" s="6"/>
      <c r="Y417" s="6"/>
      <c r="AF417" s="1"/>
      <c r="AG417" s="6"/>
      <c r="AH417" s="6"/>
      <c r="AI417" s="6"/>
    </row>
    <row r="418" spans="9:35" x14ac:dyDescent="0.25">
      <c r="I418" s="6"/>
      <c r="W418" s="6"/>
      <c r="X418" s="6"/>
      <c r="Y418" s="6"/>
      <c r="AF418" s="1"/>
      <c r="AG418" s="6"/>
      <c r="AH418" s="6"/>
      <c r="AI418" s="6"/>
    </row>
    <row r="419" spans="9:35" x14ac:dyDescent="0.25">
      <c r="I419" s="6"/>
      <c r="W419" s="6"/>
      <c r="X419" s="6"/>
      <c r="Y419" s="6"/>
      <c r="AF419" s="1"/>
      <c r="AG419" s="6"/>
      <c r="AH419" s="6"/>
      <c r="AI419" s="6"/>
    </row>
    <row r="420" spans="9:35" x14ac:dyDescent="0.25">
      <c r="I420" s="6"/>
      <c r="W420" s="6"/>
      <c r="X420" s="6"/>
      <c r="Y420" s="6"/>
      <c r="AF420" s="1"/>
      <c r="AG420" s="6"/>
      <c r="AH420" s="6"/>
      <c r="AI420" s="6"/>
    </row>
    <row r="421" spans="9:35" x14ac:dyDescent="0.25">
      <c r="I421" s="6"/>
      <c r="W421" s="6"/>
      <c r="X421" s="6"/>
      <c r="Y421" s="6"/>
      <c r="AF421" s="1"/>
      <c r="AG421" s="6"/>
      <c r="AH421" s="6"/>
      <c r="AI421" s="6"/>
    </row>
    <row r="422" spans="9:35" x14ac:dyDescent="0.25">
      <c r="I422" s="6"/>
      <c r="W422" s="6"/>
      <c r="X422" s="6"/>
      <c r="Y422" s="6"/>
      <c r="AF422" s="1"/>
      <c r="AG422" s="6"/>
      <c r="AH422" s="6"/>
      <c r="AI422" s="6"/>
    </row>
    <row r="423" spans="9:35" x14ac:dyDescent="0.25">
      <c r="I423" s="6"/>
      <c r="W423" s="6"/>
      <c r="X423" s="6"/>
      <c r="Y423" s="6"/>
      <c r="AF423" s="1"/>
      <c r="AG423" s="6"/>
      <c r="AH423" s="6"/>
      <c r="AI423" s="6"/>
    </row>
    <row r="424" spans="9:35" x14ac:dyDescent="0.25">
      <c r="I424" s="6"/>
      <c r="W424" s="6"/>
      <c r="X424" s="6"/>
      <c r="Y424" s="6"/>
      <c r="AF424" s="1"/>
      <c r="AG424" s="6"/>
      <c r="AH424" s="6"/>
      <c r="AI424" s="6"/>
    </row>
    <row r="425" spans="9:35" x14ac:dyDescent="0.25">
      <c r="I425" s="6"/>
      <c r="W425" s="6"/>
      <c r="X425" s="6"/>
      <c r="Y425" s="6"/>
      <c r="AF425" s="1"/>
      <c r="AG425" s="6"/>
      <c r="AH425" s="6"/>
      <c r="AI425" s="6"/>
    </row>
    <row r="426" spans="9:35" x14ac:dyDescent="0.25">
      <c r="I426" s="6"/>
      <c r="W426" s="6"/>
      <c r="X426" s="6"/>
      <c r="Y426" s="6"/>
      <c r="AF426" s="1"/>
      <c r="AG426" s="6"/>
      <c r="AH426" s="6"/>
      <c r="AI426" s="6"/>
    </row>
    <row r="427" spans="9:35" x14ac:dyDescent="0.25">
      <c r="I427" s="6"/>
      <c r="W427" s="6"/>
      <c r="X427" s="6"/>
      <c r="Y427" s="6"/>
      <c r="AF427" s="1"/>
      <c r="AG427" s="6"/>
      <c r="AH427" s="6"/>
      <c r="AI427" s="6"/>
    </row>
    <row r="428" spans="9:35" x14ac:dyDescent="0.25">
      <c r="I428" s="6"/>
      <c r="W428" s="6"/>
      <c r="X428" s="6"/>
      <c r="Y428" s="6"/>
      <c r="AF428" s="1"/>
      <c r="AG428" s="6"/>
      <c r="AH428" s="6"/>
      <c r="AI428" s="6"/>
    </row>
    <row r="429" spans="9:35" x14ac:dyDescent="0.25">
      <c r="I429" s="6"/>
      <c r="W429" s="6"/>
      <c r="X429" s="6"/>
      <c r="Y429" s="6"/>
      <c r="AF429" s="1"/>
      <c r="AG429" s="6"/>
      <c r="AH429" s="6"/>
      <c r="AI429" s="6"/>
    </row>
    <row r="430" spans="9:35" x14ac:dyDescent="0.25">
      <c r="I430" s="6"/>
      <c r="W430" s="6"/>
      <c r="X430" s="6"/>
      <c r="Y430" s="6"/>
      <c r="AF430" s="1"/>
      <c r="AG430" s="6"/>
      <c r="AH430" s="6"/>
      <c r="AI430" s="6"/>
    </row>
    <row r="431" spans="9:35" x14ac:dyDescent="0.25">
      <c r="I431" s="6"/>
      <c r="W431" s="6"/>
      <c r="X431" s="6"/>
      <c r="Y431" s="6"/>
      <c r="AF431" s="1"/>
      <c r="AG431" s="6"/>
      <c r="AH431" s="6"/>
      <c r="AI431" s="6"/>
    </row>
    <row r="432" spans="9:35" x14ac:dyDescent="0.25">
      <c r="I432" s="6"/>
      <c r="W432" s="6"/>
      <c r="X432" s="6"/>
      <c r="Y432" s="6"/>
      <c r="AF432" s="1"/>
      <c r="AG432" s="6"/>
      <c r="AH432" s="6"/>
      <c r="AI432" s="6"/>
    </row>
    <row r="433" spans="9:35" x14ac:dyDescent="0.25">
      <c r="I433" s="6"/>
      <c r="W433" s="6"/>
      <c r="X433" s="6"/>
      <c r="Y433" s="6"/>
      <c r="AF433" s="1"/>
      <c r="AG433" s="6"/>
      <c r="AH433" s="6"/>
      <c r="AI433" s="6"/>
    </row>
    <row r="434" spans="9:35" x14ac:dyDescent="0.25">
      <c r="I434" s="6"/>
      <c r="W434" s="6"/>
      <c r="X434" s="6"/>
      <c r="Y434" s="6"/>
      <c r="AF434" s="1"/>
      <c r="AG434" s="6"/>
      <c r="AH434" s="6"/>
      <c r="AI434" s="6"/>
    </row>
    <row r="435" spans="9:35" x14ac:dyDescent="0.25">
      <c r="I435" s="6"/>
      <c r="W435" s="6"/>
      <c r="X435" s="6"/>
      <c r="Y435" s="6"/>
      <c r="AF435" s="1"/>
      <c r="AG435" s="6"/>
      <c r="AH435" s="6"/>
      <c r="AI435" s="6"/>
    </row>
    <row r="436" spans="9:35" x14ac:dyDescent="0.25">
      <c r="I436" s="6"/>
      <c r="W436" s="6"/>
      <c r="X436" s="6"/>
      <c r="Y436" s="6"/>
      <c r="AF436" s="1"/>
      <c r="AG436" s="6"/>
      <c r="AH436" s="6"/>
      <c r="AI436" s="6"/>
    </row>
    <row r="437" spans="9:35" x14ac:dyDescent="0.25">
      <c r="I437" s="6"/>
      <c r="W437" s="6"/>
      <c r="X437" s="6"/>
      <c r="Y437" s="6"/>
      <c r="AF437" s="1"/>
      <c r="AG437" s="6"/>
      <c r="AH437" s="6"/>
      <c r="AI437" s="6"/>
    </row>
    <row r="438" spans="9:35" x14ac:dyDescent="0.25">
      <c r="I438" s="6"/>
      <c r="W438" s="6"/>
      <c r="X438" s="6"/>
      <c r="Y438" s="6"/>
      <c r="AF438" s="1"/>
      <c r="AG438" s="6"/>
      <c r="AH438" s="6"/>
      <c r="AI438" s="6"/>
    </row>
    <row r="439" spans="9:35" x14ac:dyDescent="0.25">
      <c r="I439" s="6"/>
      <c r="W439" s="6"/>
      <c r="X439" s="6"/>
      <c r="Y439" s="6"/>
      <c r="AF439" s="1"/>
      <c r="AG439" s="6"/>
      <c r="AH439" s="6"/>
      <c r="AI439" s="6"/>
    </row>
    <row r="440" spans="9:35" x14ac:dyDescent="0.25">
      <c r="I440" s="6"/>
      <c r="W440" s="6"/>
      <c r="X440" s="6"/>
      <c r="Y440" s="6"/>
      <c r="AF440" s="1"/>
      <c r="AG440" s="6"/>
      <c r="AH440" s="6"/>
      <c r="AI440" s="6"/>
    </row>
    <row r="441" spans="9:35" x14ac:dyDescent="0.25">
      <c r="I441" s="6"/>
      <c r="W441" s="6"/>
      <c r="X441" s="6"/>
      <c r="Y441" s="6"/>
      <c r="AF441" s="1"/>
      <c r="AG441" s="6"/>
      <c r="AH441" s="6"/>
      <c r="AI441" s="6"/>
    </row>
    <row r="442" spans="9:35" x14ac:dyDescent="0.25">
      <c r="I442" s="6"/>
      <c r="W442" s="6"/>
      <c r="X442" s="6"/>
      <c r="Y442" s="6"/>
      <c r="AF442" s="1"/>
      <c r="AG442" s="6"/>
      <c r="AH442" s="6"/>
      <c r="AI442" s="6"/>
    </row>
    <row r="443" spans="9:35" x14ac:dyDescent="0.25">
      <c r="I443" s="6"/>
      <c r="W443" s="6"/>
      <c r="X443" s="6"/>
      <c r="Y443" s="6"/>
      <c r="AF443" s="1"/>
      <c r="AG443" s="6"/>
      <c r="AH443" s="6"/>
      <c r="AI443" s="6"/>
    </row>
    <row r="444" spans="9:35" x14ac:dyDescent="0.25">
      <c r="I444" s="6"/>
      <c r="W444" s="6"/>
      <c r="X444" s="6"/>
      <c r="Y444" s="6"/>
      <c r="AF444" s="1"/>
      <c r="AG444" s="6"/>
      <c r="AH444" s="6"/>
      <c r="AI444" s="6"/>
    </row>
    <row r="445" spans="9:35" x14ac:dyDescent="0.25">
      <c r="I445" s="6"/>
      <c r="W445" s="6"/>
      <c r="X445" s="6"/>
      <c r="Y445" s="6"/>
      <c r="AF445" s="1"/>
      <c r="AG445" s="6"/>
      <c r="AH445" s="6"/>
      <c r="AI445" s="6"/>
    </row>
    <row r="446" spans="9:35" x14ac:dyDescent="0.25">
      <c r="I446" s="6"/>
      <c r="W446" s="6"/>
      <c r="X446" s="6"/>
      <c r="Y446" s="6"/>
      <c r="AF446" s="1"/>
      <c r="AG446" s="6"/>
      <c r="AH446" s="6"/>
      <c r="AI446" s="6"/>
    </row>
    <row r="447" spans="9:35" x14ac:dyDescent="0.25">
      <c r="I447" s="6"/>
      <c r="W447" s="6"/>
      <c r="X447" s="6"/>
      <c r="Y447" s="6"/>
      <c r="AF447" s="1"/>
      <c r="AG447" s="6"/>
      <c r="AH447" s="6"/>
      <c r="AI447" s="6"/>
    </row>
    <row r="448" spans="9:35" x14ac:dyDescent="0.25">
      <c r="I448" s="6"/>
      <c r="W448" s="6"/>
      <c r="X448" s="6"/>
      <c r="Y448" s="6"/>
      <c r="AF448" s="1"/>
      <c r="AG448" s="6"/>
      <c r="AH448" s="6"/>
      <c r="AI448" s="6"/>
    </row>
    <row r="449" spans="9:35" x14ac:dyDescent="0.25">
      <c r="I449" s="6"/>
      <c r="W449" s="6"/>
      <c r="X449" s="6"/>
      <c r="Y449" s="6"/>
      <c r="AF449" s="1"/>
      <c r="AG449" s="6"/>
      <c r="AH449" s="6"/>
      <c r="AI449" s="6"/>
    </row>
    <row r="450" spans="9:35" x14ac:dyDescent="0.25">
      <c r="I450" s="6"/>
      <c r="W450" s="6"/>
      <c r="X450" s="6"/>
      <c r="Y450" s="6"/>
      <c r="AF450" s="1"/>
      <c r="AG450" s="6"/>
      <c r="AH450" s="6"/>
      <c r="AI450" s="6"/>
    </row>
    <row r="451" spans="9:35" x14ac:dyDescent="0.25">
      <c r="I451" s="6"/>
      <c r="W451" s="6"/>
      <c r="X451" s="6"/>
      <c r="Y451" s="6"/>
      <c r="AF451" s="1"/>
      <c r="AG451" s="6"/>
      <c r="AH451" s="6"/>
      <c r="AI451" s="6"/>
    </row>
    <row r="452" spans="9:35" x14ac:dyDescent="0.25">
      <c r="I452" s="6"/>
      <c r="W452" s="6"/>
      <c r="X452" s="6"/>
      <c r="Y452" s="6"/>
      <c r="AF452" s="1"/>
      <c r="AG452" s="6"/>
      <c r="AH452" s="6"/>
      <c r="AI452" s="6"/>
    </row>
    <row r="453" spans="9:35" x14ac:dyDescent="0.25">
      <c r="I453" s="6"/>
      <c r="W453" s="6"/>
      <c r="X453" s="6"/>
      <c r="Y453" s="6"/>
      <c r="AF453" s="1"/>
      <c r="AG453" s="6"/>
      <c r="AH453" s="6"/>
      <c r="AI453" s="6"/>
    </row>
    <row r="454" spans="9:35" x14ac:dyDescent="0.25">
      <c r="I454" s="6"/>
      <c r="W454" s="6"/>
      <c r="X454" s="6"/>
      <c r="Y454" s="6"/>
      <c r="AF454" s="1"/>
      <c r="AG454" s="6"/>
      <c r="AH454" s="6"/>
      <c r="AI454" s="6"/>
    </row>
    <row r="455" spans="9:35" x14ac:dyDescent="0.25">
      <c r="I455" s="6"/>
      <c r="W455" s="6"/>
      <c r="X455" s="6"/>
      <c r="Y455" s="6"/>
      <c r="AF455" s="1"/>
      <c r="AG455" s="6"/>
      <c r="AH455" s="6"/>
      <c r="AI455" s="6"/>
    </row>
    <row r="456" spans="9:35" x14ac:dyDescent="0.25">
      <c r="I456" s="6"/>
      <c r="W456" s="6"/>
      <c r="X456" s="6"/>
      <c r="Y456" s="6"/>
      <c r="AF456" s="1"/>
      <c r="AG456" s="6"/>
      <c r="AH456" s="6"/>
      <c r="AI456" s="6"/>
    </row>
    <row r="457" spans="9:35" x14ac:dyDescent="0.25">
      <c r="I457" s="6"/>
      <c r="W457" s="6"/>
      <c r="X457" s="6"/>
      <c r="Y457" s="6"/>
      <c r="AF457" s="1"/>
      <c r="AG457" s="6"/>
      <c r="AH457" s="6"/>
      <c r="AI457" s="6"/>
    </row>
    <row r="458" spans="9:35" x14ac:dyDescent="0.25">
      <c r="I458" s="6"/>
      <c r="W458" s="6"/>
      <c r="X458" s="6"/>
      <c r="Y458" s="6"/>
      <c r="AF458" s="1"/>
      <c r="AG458" s="6"/>
      <c r="AH458" s="6"/>
      <c r="AI458" s="6"/>
    </row>
    <row r="459" spans="9:35" x14ac:dyDescent="0.25">
      <c r="I459" s="6"/>
      <c r="W459" s="6"/>
      <c r="X459" s="6"/>
      <c r="Y459" s="6"/>
      <c r="AF459" s="1"/>
      <c r="AG459" s="6"/>
      <c r="AH459" s="6"/>
      <c r="AI459" s="6"/>
    </row>
    <row r="460" spans="9:35" x14ac:dyDescent="0.25">
      <c r="I460" s="6"/>
      <c r="W460" s="6"/>
      <c r="X460" s="6"/>
      <c r="Y460" s="6"/>
      <c r="AF460" s="1"/>
      <c r="AG460" s="6"/>
      <c r="AH460" s="6"/>
      <c r="AI460" s="6"/>
    </row>
    <row r="461" spans="9:35" x14ac:dyDescent="0.25">
      <c r="I461" s="6"/>
      <c r="W461" s="6"/>
      <c r="X461" s="6"/>
      <c r="Y461" s="6"/>
      <c r="AF461" s="1"/>
      <c r="AG461" s="6"/>
      <c r="AH461" s="6"/>
      <c r="AI461" s="6"/>
    </row>
    <row r="462" spans="9:35" x14ac:dyDescent="0.25">
      <c r="I462" s="6"/>
      <c r="W462" s="6"/>
      <c r="X462" s="6"/>
      <c r="Y462" s="6"/>
      <c r="AF462" s="1"/>
      <c r="AG462" s="6"/>
      <c r="AH462" s="6"/>
      <c r="AI462" s="6"/>
    </row>
    <row r="463" spans="9:35" x14ac:dyDescent="0.25">
      <c r="I463" s="6"/>
      <c r="W463" s="6"/>
      <c r="X463" s="6"/>
      <c r="Y463" s="6"/>
      <c r="AF463" s="1"/>
      <c r="AG463" s="6"/>
      <c r="AH463" s="6"/>
      <c r="AI463" s="6"/>
    </row>
    <row r="464" spans="9:35" x14ac:dyDescent="0.25">
      <c r="I464" s="6"/>
      <c r="W464" s="6"/>
      <c r="X464" s="6"/>
      <c r="Y464" s="6"/>
      <c r="AF464" s="1"/>
      <c r="AG464" s="6"/>
      <c r="AH464" s="6"/>
      <c r="AI464" s="6"/>
    </row>
    <row r="465" spans="9:35" x14ac:dyDescent="0.25">
      <c r="I465" s="6"/>
      <c r="W465" s="6"/>
      <c r="X465" s="6"/>
      <c r="Y465" s="6"/>
      <c r="AF465" s="1"/>
      <c r="AG465" s="6"/>
      <c r="AH465" s="6"/>
      <c r="AI465" s="6"/>
    </row>
    <row r="466" spans="9:35" x14ac:dyDescent="0.25">
      <c r="I466" s="6"/>
      <c r="W466" s="6"/>
      <c r="X466" s="6"/>
      <c r="Y466" s="6"/>
      <c r="AF466" s="1"/>
      <c r="AG466" s="6"/>
      <c r="AH466" s="6"/>
      <c r="AI466" s="6"/>
    </row>
    <row r="467" spans="9:35" x14ac:dyDescent="0.25">
      <c r="I467" s="6"/>
      <c r="W467" s="6"/>
      <c r="X467" s="6"/>
      <c r="Y467" s="6"/>
      <c r="AF467" s="1"/>
      <c r="AG467" s="6"/>
      <c r="AH467" s="6"/>
      <c r="AI467" s="6"/>
    </row>
    <row r="468" spans="9:35" x14ac:dyDescent="0.25">
      <c r="I468" s="6"/>
      <c r="W468" s="6"/>
      <c r="X468" s="6"/>
      <c r="Y468" s="6"/>
      <c r="AF468" s="1"/>
      <c r="AG468" s="6"/>
      <c r="AH468" s="6"/>
      <c r="AI468" s="6"/>
    </row>
    <row r="469" spans="9:35" x14ac:dyDescent="0.25">
      <c r="I469" s="6"/>
      <c r="W469" s="6"/>
      <c r="X469" s="6"/>
      <c r="Y469" s="6"/>
      <c r="AF469" s="1"/>
      <c r="AG469" s="6"/>
      <c r="AH469" s="6"/>
      <c r="AI469" s="6"/>
    </row>
    <row r="470" spans="9:35" x14ac:dyDescent="0.25">
      <c r="I470" s="6"/>
      <c r="W470" s="6"/>
      <c r="X470" s="6"/>
      <c r="Y470" s="6"/>
      <c r="AF470" s="1"/>
      <c r="AG470" s="6"/>
      <c r="AH470" s="6"/>
      <c r="AI470" s="6"/>
    </row>
    <row r="471" spans="9:35" x14ac:dyDescent="0.25">
      <c r="I471" s="6"/>
      <c r="W471" s="6"/>
      <c r="X471" s="6"/>
      <c r="Y471" s="6"/>
      <c r="AF471" s="1"/>
      <c r="AG471" s="6"/>
      <c r="AH471" s="6"/>
      <c r="AI471" s="6"/>
    </row>
    <row r="472" spans="9:35" x14ac:dyDescent="0.25">
      <c r="I472" s="6"/>
      <c r="W472" s="6"/>
      <c r="X472" s="6"/>
      <c r="Y472" s="6"/>
      <c r="AF472" s="1"/>
      <c r="AG472" s="6"/>
      <c r="AH472" s="6"/>
      <c r="AI472" s="6"/>
    </row>
    <row r="473" spans="9:35" x14ac:dyDescent="0.25">
      <c r="I473" s="6"/>
      <c r="W473" s="6"/>
      <c r="X473" s="6"/>
      <c r="Y473" s="6"/>
      <c r="AF473" s="1"/>
      <c r="AG473" s="6"/>
      <c r="AH473" s="6"/>
      <c r="AI473" s="6"/>
    </row>
    <row r="474" spans="9:35" x14ac:dyDescent="0.25">
      <c r="I474" s="6"/>
      <c r="W474" s="6"/>
      <c r="X474" s="6"/>
      <c r="Y474" s="6"/>
      <c r="AF474" s="1"/>
      <c r="AG474" s="6"/>
      <c r="AH474" s="6"/>
      <c r="AI474" s="6"/>
    </row>
    <row r="475" spans="9:35" x14ac:dyDescent="0.25">
      <c r="I475" s="6"/>
      <c r="W475" s="6"/>
      <c r="X475" s="6"/>
      <c r="Y475" s="6"/>
      <c r="AF475" s="1"/>
      <c r="AG475" s="6"/>
      <c r="AH475" s="6"/>
      <c r="AI475" s="6"/>
    </row>
    <row r="476" spans="9:35" x14ac:dyDescent="0.25">
      <c r="I476" s="6"/>
      <c r="W476" s="6"/>
      <c r="X476" s="6"/>
      <c r="Y476" s="6"/>
      <c r="AF476" s="1"/>
      <c r="AG476" s="6"/>
      <c r="AH476" s="6"/>
      <c r="AI476" s="6"/>
    </row>
    <row r="477" spans="9:35" x14ac:dyDescent="0.25">
      <c r="I477" s="6"/>
      <c r="W477" s="6"/>
      <c r="X477" s="6"/>
      <c r="Y477" s="6"/>
      <c r="AF477" s="1"/>
      <c r="AG477" s="6"/>
      <c r="AH477" s="6"/>
      <c r="AI477" s="6"/>
    </row>
    <row r="478" spans="9:35" x14ac:dyDescent="0.25">
      <c r="I478" s="6"/>
      <c r="W478" s="6"/>
      <c r="X478" s="6"/>
      <c r="Y478" s="6"/>
      <c r="AF478" s="1"/>
      <c r="AG478" s="6"/>
      <c r="AH478" s="6"/>
      <c r="AI478" s="6"/>
    </row>
    <row r="479" spans="9:35" x14ac:dyDescent="0.25">
      <c r="I479" s="6"/>
      <c r="W479" s="6"/>
      <c r="X479" s="6"/>
      <c r="Y479" s="6"/>
      <c r="AF479" s="1"/>
      <c r="AG479" s="6"/>
      <c r="AH479" s="6"/>
      <c r="AI479" s="6"/>
    </row>
    <row r="480" spans="9:35" x14ac:dyDescent="0.25">
      <c r="I480" s="6"/>
      <c r="W480" s="6"/>
      <c r="X480" s="6"/>
      <c r="Y480" s="6"/>
      <c r="AF480" s="1"/>
      <c r="AG480" s="6"/>
      <c r="AH480" s="6"/>
      <c r="AI480" s="6"/>
    </row>
    <row r="481" spans="9:35" x14ac:dyDescent="0.25">
      <c r="I481" s="6"/>
      <c r="W481" s="6"/>
      <c r="X481" s="6"/>
      <c r="Y481" s="6"/>
      <c r="AF481" s="1"/>
      <c r="AG481" s="6"/>
      <c r="AH481" s="6"/>
      <c r="AI481" s="6"/>
    </row>
    <row r="482" spans="9:35" x14ac:dyDescent="0.25">
      <c r="I482" s="6"/>
      <c r="W482" s="6"/>
      <c r="X482" s="6"/>
      <c r="Y482" s="6"/>
      <c r="AF482" s="1"/>
      <c r="AG482" s="6"/>
      <c r="AH482" s="6"/>
      <c r="AI482" s="6"/>
    </row>
  </sheetData>
  <mergeCells count="8">
    <mergeCell ref="AA1:AD1"/>
    <mergeCell ref="AF1:AI1"/>
    <mergeCell ref="AL1:AO1"/>
    <mergeCell ref="B1:E1"/>
    <mergeCell ref="G1:J1"/>
    <mergeCell ref="L1:O1"/>
    <mergeCell ref="Q1:T1"/>
    <mergeCell ref="V1:Y1"/>
  </mergeCells>
  <phoneticPr fontId="20" type="noConversion"/>
  <pageMargins left="0.511811024" right="0.511811024" top="0.78740157499999996" bottom="0.78740157499999996" header="0.31496062000000002" footer="0.31496062000000002"/>
  <pageSetup paperSize="9"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51"/>
  <sheetViews>
    <sheetView zoomScaleNormal="100" workbookViewId="0">
      <selection activeCell="F9" sqref="F9"/>
    </sheetView>
  </sheetViews>
  <sheetFormatPr defaultRowHeight="15" x14ac:dyDescent="0.25"/>
  <cols>
    <col min="2" max="2" width="10.7109375" bestFit="1" customWidth="1"/>
    <col min="3" max="3" width="20" bestFit="1" customWidth="1"/>
    <col min="4" max="4" width="17.42578125" bestFit="1" customWidth="1"/>
    <col min="5" max="5" width="20" bestFit="1" customWidth="1"/>
    <col min="6" max="6" width="19" customWidth="1"/>
    <col min="7" max="7" width="27" customWidth="1"/>
    <col min="8" max="8" width="17.85546875" customWidth="1"/>
    <col min="9" max="9" width="16.42578125" bestFit="1" customWidth="1"/>
    <col min="10" max="10" width="17.42578125" bestFit="1" customWidth="1"/>
    <col min="11" max="11" width="18.5703125" bestFit="1" customWidth="1"/>
    <col min="12" max="12" width="20" bestFit="1" customWidth="1"/>
    <col min="16" max="16" width="10.42578125" bestFit="1" customWidth="1"/>
    <col min="17" max="17" width="19.5703125" bestFit="1" customWidth="1"/>
  </cols>
  <sheetData>
    <row r="1" spans="1:14" x14ac:dyDescent="0.25">
      <c r="B1" s="2" t="s">
        <v>10</v>
      </c>
    </row>
    <row r="2" spans="1:14" ht="30" x14ac:dyDescent="0.25">
      <c r="C2" s="3" t="s">
        <v>11</v>
      </c>
      <c r="D2" s="3" t="s">
        <v>12</v>
      </c>
      <c r="E2" s="3" t="s">
        <v>13</v>
      </c>
      <c r="F2" s="3" t="s">
        <v>14</v>
      </c>
      <c r="G2" s="3" t="s">
        <v>43</v>
      </c>
      <c r="H2" s="4" t="s">
        <v>5</v>
      </c>
      <c r="I2" s="4" t="s">
        <v>7</v>
      </c>
      <c r="J2" s="4" t="s">
        <v>15</v>
      </c>
      <c r="K2" s="4" t="s">
        <v>6</v>
      </c>
      <c r="L2" s="4" t="s">
        <v>16</v>
      </c>
      <c r="M2" t="s">
        <v>0</v>
      </c>
    </row>
    <row r="3" spans="1:14" x14ac:dyDescent="0.25">
      <c r="N3" t="s">
        <v>17</v>
      </c>
    </row>
    <row r="4" spans="1:14" x14ac:dyDescent="0.25">
      <c r="B4" s="1">
        <v>44197</v>
      </c>
      <c r="M4" s="5"/>
      <c r="N4">
        <f>4%/12</f>
        <v>3.3333333333333335E-3</v>
      </c>
    </row>
    <row r="5" spans="1:14" x14ac:dyDescent="0.25">
      <c r="B5" s="1">
        <v>44593</v>
      </c>
      <c r="C5" s="16">
        <v>0</v>
      </c>
      <c r="D5" s="16">
        <f t="shared" ref="D5:D68" si="0">C5*M5</f>
        <v>0</v>
      </c>
      <c r="E5" s="16">
        <f t="shared" ref="E5:E68" si="1">C5+D5</f>
        <v>0</v>
      </c>
      <c r="F5" s="16"/>
      <c r="G5" s="29"/>
      <c r="H5" s="16">
        <f t="shared" ref="H5:H68" si="2">SUM(E5:G5)*$N$4</f>
        <v>0</v>
      </c>
      <c r="I5" s="18">
        <v>0</v>
      </c>
      <c r="J5" s="16">
        <v>0</v>
      </c>
      <c r="K5" s="19">
        <v>0</v>
      </c>
      <c r="L5" s="16">
        <f t="shared" ref="L5:L68" si="3">SUM(E5:H5)-I5</f>
        <v>0</v>
      </c>
      <c r="M5" s="17">
        <f>VLOOKUP(B5,Encargos!$A$8:$B$652,2,0)</f>
        <v>4.3429999999999996E-3</v>
      </c>
    </row>
    <row r="6" spans="1:14" x14ac:dyDescent="0.25">
      <c r="B6" s="1">
        <v>44621</v>
      </c>
      <c r="C6" s="16">
        <f>L5</f>
        <v>0</v>
      </c>
      <c r="D6" s="16">
        <f t="shared" si="0"/>
        <v>0</v>
      </c>
      <c r="E6" s="16">
        <f t="shared" si="1"/>
        <v>0</v>
      </c>
      <c r="F6" s="16">
        <v>0</v>
      </c>
      <c r="G6" s="29">
        <v>0</v>
      </c>
      <c r="H6" s="16">
        <f t="shared" si="2"/>
        <v>0</v>
      </c>
      <c r="I6" s="18">
        <v>0</v>
      </c>
      <c r="J6" s="16">
        <v>0</v>
      </c>
      <c r="K6" s="19">
        <v>0</v>
      </c>
      <c r="L6" s="16">
        <f t="shared" si="3"/>
        <v>0</v>
      </c>
      <c r="M6" s="17">
        <f>VLOOKUP(B6,Encargos!$A$8:$B$652,2,0)</f>
        <v>3.9760000000000004E-3</v>
      </c>
    </row>
    <row r="7" spans="1:14" x14ac:dyDescent="0.25">
      <c r="B7" s="1">
        <v>44652</v>
      </c>
      <c r="C7" s="16">
        <f t="shared" ref="C7:C70" si="4">L6</f>
        <v>0</v>
      </c>
      <c r="D7" s="16">
        <f t="shared" si="0"/>
        <v>0</v>
      </c>
      <c r="E7" s="16">
        <f>C7+D7</f>
        <v>0</v>
      </c>
      <c r="F7" s="16">
        <v>0</v>
      </c>
      <c r="G7" s="29">
        <v>0</v>
      </c>
      <c r="H7" s="16">
        <f t="shared" si="2"/>
        <v>0</v>
      </c>
      <c r="I7" s="18">
        <v>0</v>
      </c>
      <c r="J7" s="16">
        <v>0</v>
      </c>
      <c r="K7" s="19">
        <f t="shared" ref="K7:K70" si="5">I7-J7</f>
        <v>0</v>
      </c>
      <c r="L7" s="16">
        <f t="shared" si="3"/>
        <v>0</v>
      </c>
      <c r="M7" s="17">
        <f>VLOOKUP(B7,Encargos!$A$8:$B$652,2,0)</f>
        <v>4.2170000000000003E-3</v>
      </c>
    </row>
    <row r="8" spans="1:14" x14ac:dyDescent="0.25">
      <c r="B8" s="1">
        <v>44682</v>
      </c>
      <c r="C8" s="16">
        <f t="shared" si="4"/>
        <v>0</v>
      </c>
      <c r="D8" s="16">
        <f t="shared" si="0"/>
        <v>0</v>
      </c>
      <c r="E8" s="16">
        <f t="shared" si="1"/>
        <v>0</v>
      </c>
      <c r="F8" s="16">
        <v>0</v>
      </c>
      <c r="G8" s="29">
        <v>0</v>
      </c>
      <c r="H8" s="16">
        <f t="shared" si="2"/>
        <v>0</v>
      </c>
      <c r="I8" s="18">
        <v>0</v>
      </c>
      <c r="J8" s="16">
        <v>0</v>
      </c>
      <c r="K8" s="19">
        <f t="shared" si="5"/>
        <v>0</v>
      </c>
      <c r="L8" s="16">
        <f t="shared" si="3"/>
        <v>0</v>
      </c>
      <c r="M8" s="17">
        <f>VLOOKUP(B8,Encargos!$A$8:$B$652,2,0)</f>
        <v>5.96E-3</v>
      </c>
    </row>
    <row r="9" spans="1:14" x14ac:dyDescent="0.25">
      <c r="B9" s="1">
        <v>44713</v>
      </c>
      <c r="C9" s="16">
        <f t="shared" si="4"/>
        <v>0</v>
      </c>
      <c r="D9" s="16">
        <f t="shared" si="0"/>
        <v>0</v>
      </c>
      <c r="E9" s="16">
        <f>C9+D9+'Art. 23'!E9</f>
        <v>16737421370.329124</v>
      </c>
      <c r="F9" s="16">
        <v>0</v>
      </c>
      <c r="G9" s="29">
        <v>0</v>
      </c>
      <c r="H9" s="16">
        <f t="shared" si="2"/>
        <v>55791404.567763753</v>
      </c>
      <c r="I9" s="18">
        <v>0</v>
      </c>
      <c r="J9" s="16">
        <v>0</v>
      </c>
      <c r="K9" s="19">
        <f t="shared" si="5"/>
        <v>0</v>
      </c>
      <c r="L9" s="16">
        <f t="shared" si="3"/>
        <v>16793212774.896889</v>
      </c>
      <c r="M9" s="17">
        <f>VLOOKUP(B9,Encargos!$A$8:$B$652,2,0)</f>
        <v>5.0610000000000004E-3</v>
      </c>
    </row>
    <row r="10" spans="1:14" x14ac:dyDescent="0.25">
      <c r="A10">
        <v>360</v>
      </c>
      <c r="B10" s="1">
        <v>44743</v>
      </c>
      <c r="C10" s="16">
        <f t="shared" si="4"/>
        <v>16793212774.896889</v>
      </c>
      <c r="D10" s="16">
        <f t="shared" si="0"/>
        <v>110012336.88834952</v>
      </c>
      <c r="E10" s="16">
        <f>C10+D10</f>
        <v>16903225111.785238</v>
      </c>
      <c r="F10" s="16">
        <v>0</v>
      </c>
      <c r="G10" s="29">
        <v>0</v>
      </c>
      <c r="H10" s="16">
        <f t="shared" si="2"/>
        <v>56344083.705950797</v>
      </c>
      <c r="I10" s="18">
        <f t="shared" ref="I10:I73" si="6">PMT($N$4,A10,-SUM(E10:G10))</f>
        <v>80698582.110621244</v>
      </c>
      <c r="J10" s="16">
        <f t="shared" ref="J10:J73" si="7">H10</f>
        <v>56344083.705950797</v>
      </c>
      <c r="K10" s="19">
        <f t="shared" si="5"/>
        <v>24354498.404670447</v>
      </c>
      <c r="L10" s="16">
        <f t="shared" si="3"/>
        <v>16878870613.380569</v>
      </c>
      <c r="M10" s="17">
        <f>VLOOKUP(B10,Encargos!$A$8:$B$652,2,0)</f>
        <v>6.5510000000000004E-3</v>
      </c>
    </row>
    <row r="11" spans="1:14" x14ac:dyDescent="0.25">
      <c r="A11">
        <f>A10-1</f>
        <v>359</v>
      </c>
      <c r="B11" s="1">
        <v>44774</v>
      </c>
      <c r="C11" s="16">
        <f t="shared" si="4"/>
        <v>16878870613.380569</v>
      </c>
      <c r="D11" s="16">
        <f t="shared" si="0"/>
        <v>103551871.21308979</v>
      </c>
      <c r="E11" s="16">
        <f t="shared" si="1"/>
        <v>16982422484.593658</v>
      </c>
      <c r="F11" s="16">
        <v>0</v>
      </c>
      <c r="G11" s="29">
        <v>0</v>
      </c>
      <c r="H11" s="16">
        <f t="shared" si="2"/>
        <v>56608074.948645532</v>
      </c>
      <c r="I11" s="18">
        <f t="shared" si="6"/>
        <v>81193667.911869913</v>
      </c>
      <c r="J11" s="16">
        <f t="shared" si="7"/>
        <v>56608074.948645532</v>
      </c>
      <c r="K11" s="19">
        <f t="shared" si="5"/>
        <v>24585592.963224381</v>
      </c>
      <c r="L11" s="16">
        <f t="shared" si="3"/>
        <v>16957836891.630434</v>
      </c>
      <c r="M11" s="17">
        <f>VLOOKUP(B11,Encargos!$A$8:$B$652,2,0)</f>
        <v>6.1349999999999998E-3</v>
      </c>
    </row>
    <row r="12" spans="1:14" x14ac:dyDescent="0.25">
      <c r="A12">
        <f t="shared" ref="A12:A75" si="8">A11-1</f>
        <v>358</v>
      </c>
      <c r="B12" s="1">
        <v>44805</v>
      </c>
      <c r="C12" s="16">
        <f t="shared" si="4"/>
        <v>16957836891.630434</v>
      </c>
      <c r="D12" s="16">
        <f t="shared" si="0"/>
        <v>104036329.33015271</v>
      </c>
      <c r="E12" s="16">
        <f t="shared" si="1"/>
        <v>17061873220.960587</v>
      </c>
      <c r="F12" s="16">
        <v>0</v>
      </c>
      <c r="G12" s="29">
        <v>0</v>
      </c>
      <c r="H12" s="16">
        <f t="shared" si="2"/>
        <v>56872910.736535296</v>
      </c>
      <c r="I12" s="18">
        <f t="shared" si="6"/>
        <v>81691791.064509228</v>
      </c>
      <c r="J12" s="16">
        <f t="shared" si="7"/>
        <v>56872910.736535296</v>
      </c>
      <c r="K12" s="19">
        <f t="shared" si="5"/>
        <v>24818880.327973932</v>
      </c>
      <c r="L12" s="16">
        <f t="shared" si="3"/>
        <v>17037054340.632614</v>
      </c>
      <c r="M12" s="17">
        <f>VLOOKUP(B12,Encargos!$A$8:$B$652,2,0)</f>
        <v>6.1349999999999998E-3</v>
      </c>
    </row>
    <row r="13" spans="1:14" x14ac:dyDescent="0.25">
      <c r="A13">
        <f t="shared" si="8"/>
        <v>357</v>
      </c>
      <c r="B13" s="1">
        <v>44835</v>
      </c>
      <c r="C13" s="16">
        <f t="shared" si="4"/>
        <v>17037054340.632614</v>
      </c>
      <c r="D13" s="16">
        <f t="shared" si="0"/>
        <v>119940862.55805361</v>
      </c>
      <c r="E13" s="16">
        <f t="shared" si="1"/>
        <v>17156995203.190668</v>
      </c>
      <c r="F13" s="16">
        <v>0</v>
      </c>
      <c r="G13" s="29">
        <v>0</v>
      </c>
      <c r="H13" s="16">
        <f t="shared" si="2"/>
        <v>57189984.010635562</v>
      </c>
      <c r="I13" s="18">
        <f t="shared" si="6"/>
        <v>82266901.27360338</v>
      </c>
      <c r="J13" s="16">
        <f t="shared" si="7"/>
        <v>57189984.010635562</v>
      </c>
      <c r="K13" s="19">
        <f t="shared" si="5"/>
        <v>25076917.262967817</v>
      </c>
      <c r="L13" s="16">
        <f t="shared" si="3"/>
        <v>17131918285.927702</v>
      </c>
      <c r="M13" s="17">
        <f>VLOOKUP(B13,Encargos!$A$8:$B$652,2,0)</f>
        <v>7.0400000000000003E-3</v>
      </c>
    </row>
    <row r="14" spans="1:14" x14ac:dyDescent="0.25">
      <c r="A14">
        <f t="shared" si="8"/>
        <v>356</v>
      </c>
      <c r="B14" s="1">
        <v>44866</v>
      </c>
      <c r="C14" s="16">
        <f t="shared" si="4"/>
        <v>17131918285.927702</v>
      </c>
      <c r="D14" s="16">
        <f t="shared" si="0"/>
        <v>105104318.68416645</v>
      </c>
      <c r="E14" s="16">
        <f t="shared" si="1"/>
        <v>17237022604.61187</v>
      </c>
      <c r="F14" s="16">
        <v>0</v>
      </c>
      <c r="G14" s="29">
        <v>0</v>
      </c>
      <c r="H14" s="16">
        <f t="shared" si="2"/>
        <v>57456742.015372902</v>
      </c>
      <c r="I14" s="18">
        <f t="shared" si="6"/>
        <v>82771608.712916955</v>
      </c>
      <c r="J14" s="16">
        <f t="shared" si="7"/>
        <v>57456742.015372902</v>
      </c>
      <c r="K14" s="19">
        <f t="shared" si="5"/>
        <v>25314866.697544053</v>
      </c>
      <c r="L14" s="16">
        <f t="shared" si="3"/>
        <v>17211707737.914326</v>
      </c>
      <c r="M14" s="17">
        <f>VLOOKUP(B14,Encargos!$A$8:$B$652,2,0)</f>
        <v>6.1349999999999998E-3</v>
      </c>
    </row>
    <row r="15" spans="1:14" x14ac:dyDescent="0.25">
      <c r="A15">
        <f t="shared" si="8"/>
        <v>355</v>
      </c>
      <c r="B15" s="1">
        <v>44896</v>
      </c>
      <c r="C15" s="16">
        <f t="shared" si="4"/>
        <v>17211707737.914326</v>
      </c>
      <c r="D15" s="16">
        <f t="shared" si="0"/>
        <v>97796923.366829202</v>
      </c>
      <c r="E15" s="16">
        <f t="shared" si="1"/>
        <v>17309504661.281155</v>
      </c>
      <c r="F15" s="16">
        <v>0</v>
      </c>
      <c r="G15" s="29">
        <v>0</v>
      </c>
      <c r="H15" s="16">
        <f t="shared" si="2"/>
        <v>57698348.870937183</v>
      </c>
      <c r="I15" s="18">
        <f t="shared" si="6"/>
        <v>83241916.993623734</v>
      </c>
      <c r="J15" s="16">
        <f t="shared" si="7"/>
        <v>57698348.870937183</v>
      </c>
      <c r="K15" s="19">
        <f t="shared" si="5"/>
        <v>25543568.12268655</v>
      </c>
      <c r="L15" s="16">
        <f t="shared" si="3"/>
        <v>17283961093.15847</v>
      </c>
      <c r="M15" s="17">
        <f>VLOOKUP(B15,Encargos!$A$8:$B$652,2,0)</f>
        <v>5.6820000000000004E-3</v>
      </c>
    </row>
    <row r="16" spans="1:14" x14ac:dyDescent="0.25">
      <c r="A16">
        <f t="shared" si="8"/>
        <v>354</v>
      </c>
      <c r="B16" s="1">
        <v>44927</v>
      </c>
      <c r="C16" s="16">
        <f t="shared" si="4"/>
        <v>17283961093.15847</v>
      </c>
      <c r="D16" s="16">
        <f t="shared" si="0"/>
        <v>98207466.931326434</v>
      </c>
      <c r="E16" s="150">
        <f>'Art. 9º-A'!E16</f>
        <v>21354886066.069332</v>
      </c>
      <c r="F16" s="16">
        <v>0</v>
      </c>
      <c r="G16" s="29">
        <v>0</v>
      </c>
      <c r="H16" s="16">
        <f t="shared" si="2"/>
        <v>71182953.553564444</v>
      </c>
      <c r="I16" s="18">
        <f t="shared" si="6"/>
        <v>102848047.6054574</v>
      </c>
      <c r="J16" s="16">
        <f t="shared" si="7"/>
        <v>71182953.553564444</v>
      </c>
      <c r="K16" s="19">
        <f t="shared" si="5"/>
        <v>31665094.051892951</v>
      </c>
      <c r="L16" s="16">
        <f t="shared" si="3"/>
        <v>21323220972.017441</v>
      </c>
      <c r="M16" s="17">
        <f>VLOOKUP(B16,Encargos!$A$8:$B$652,2,0)</f>
        <v>5.6820000000000004E-3</v>
      </c>
    </row>
    <row r="17" spans="1:13" x14ac:dyDescent="0.25">
      <c r="A17">
        <f t="shared" si="8"/>
        <v>353</v>
      </c>
      <c r="B17" s="1">
        <v>44958</v>
      </c>
      <c r="C17" s="16">
        <f t="shared" si="4"/>
        <v>21323220972.017441</v>
      </c>
      <c r="D17" s="16">
        <f t="shared" si="0"/>
        <v>134357615.34468189</v>
      </c>
      <c r="E17" s="16">
        <f t="shared" si="1"/>
        <v>21457578587.362122</v>
      </c>
      <c r="F17" s="16">
        <v>0</v>
      </c>
      <c r="G17" s="29">
        <v>0</v>
      </c>
      <c r="H17" s="16">
        <f t="shared" si="2"/>
        <v>71525261.957873747</v>
      </c>
      <c r="I17" s="18">
        <f t="shared" si="6"/>
        <v>103496093.15341941</v>
      </c>
      <c r="J17" s="16">
        <f t="shared" si="7"/>
        <v>71525261.957873747</v>
      </c>
      <c r="K17" s="19">
        <f t="shared" si="5"/>
        <v>31970831.195545658</v>
      </c>
      <c r="L17" s="16">
        <f t="shared" si="3"/>
        <v>21425607756.166576</v>
      </c>
      <c r="M17" s="17">
        <f>VLOOKUP(B17,Encargos!$A$8:$B$652,2,0)</f>
        <v>6.3010000000000002E-3</v>
      </c>
    </row>
    <row r="18" spans="1:13" x14ac:dyDescent="0.25">
      <c r="A18">
        <f t="shared" si="8"/>
        <v>352</v>
      </c>
      <c r="B18" s="1">
        <v>44986</v>
      </c>
      <c r="C18" s="16">
        <f t="shared" si="4"/>
        <v>21425607756.166576</v>
      </c>
      <c r="D18" s="16">
        <f t="shared" si="0"/>
        <v>129624926.92480779</v>
      </c>
      <c r="E18" s="16">
        <f t="shared" si="1"/>
        <v>21555232683.091385</v>
      </c>
      <c r="F18" s="16">
        <v>0</v>
      </c>
      <c r="G18" s="29">
        <v>0</v>
      </c>
      <c r="H18" s="16">
        <f t="shared" si="2"/>
        <v>71850775.610304624</v>
      </c>
      <c r="I18" s="18">
        <f t="shared" si="6"/>
        <v>104122244.51699759</v>
      </c>
      <c r="J18" s="16">
        <f t="shared" si="7"/>
        <v>71850775.610304624</v>
      </c>
      <c r="K18" s="19">
        <f t="shared" si="5"/>
        <v>32271468.906692967</v>
      </c>
      <c r="L18" s="16">
        <f t="shared" si="3"/>
        <v>21522961214.184692</v>
      </c>
      <c r="M18" s="17">
        <f>VLOOKUP(B18,Encargos!$A$8:$B$652,2,0)</f>
        <v>6.0499999999999998E-3</v>
      </c>
    </row>
    <row r="19" spans="1:13" x14ac:dyDescent="0.25">
      <c r="A19">
        <f t="shared" si="8"/>
        <v>351</v>
      </c>
      <c r="B19" s="1">
        <v>45017</v>
      </c>
      <c r="C19" s="16">
        <f t="shared" si="4"/>
        <v>21522961214.184692</v>
      </c>
      <c r="D19" s="16">
        <f t="shared" si="0"/>
        <v>88997444.620653704</v>
      </c>
      <c r="E19" s="16">
        <f t="shared" si="1"/>
        <v>21611958658.805347</v>
      </c>
      <c r="F19" s="16">
        <v>0</v>
      </c>
      <c r="G19" s="29">
        <v>0</v>
      </c>
      <c r="H19" s="16">
        <f t="shared" si="2"/>
        <v>72039862.196017832</v>
      </c>
      <c r="I19" s="18">
        <f t="shared" si="6"/>
        <v>104552789.99807538</v>
      </c>
      <c r="J19" s="16">
        <f t="shared" si="7"/>
        <v>72039862.196017832</v>
      </c>
      <c r="K19" s="19">
        <f t="shared" si="5"/>
        <v>32512927.802057549</v>
      </c>
      <c r="L19" s="16">
        <f t="shared" si="3"/>
        <v>21579445731.003292</v>
      </c>
      <c r="M19" s="17">
        <f>VLOOKUP(B19,Encargos!$A$8:$B$652,2,0)</f>
        <v>4.1349999999999998E-3</v>
      </c>
    </row>
    <row r="20" spans="1:13" x14ac:dyDescent="0.25">
      <c r="A20">
        <f t="shared" si="8"/>
        <v>350</v>
      </c>
      <c r="B20" s="1">
        <v>45047</v>
      </c>
      <c r="C20" s="16">
        <f t="shared" si="4"/>
        <v>21579445731.003292</v>
      </c>
      <c r="D20" s="16">
        <f t="shared" si="0"/>
        <v>125182364.68555009</v>
      </c>
      <c r="E20" s="16">
        <f t="shared" si="1"/>
        <v>21704628095.688843</v>
      </c>
      <c r="F20" s="16">
        <v>0</v>
      </c>
      <c r="G20" s="29">
        <v>0</v>
      </c>
      <c r="H20" s="16">
        <f t="shared" si="2"/>
        <v>72348760.318962812</v>
      </c>
      <c r="I20" s="18">
        <f t="shared" si="6"/>
        <v>105159300.73285423</v>
      </c>
      <c r="J20" s="16">
        <f t="shared" si="7"/>
        <v>72348760.318962812</v>
      </c>
      <c r="K20" s="19">
        <f t="shared" si="5"/>
        <v>32810540.41389142</v>
      </c>
      <c r="L20" s="16">
        <f t="shared" si="3"/>
        <v>21671817555.274952</v>
      </c>
      <c r="M20" s="17">
        <f>VLOOKUP(B20,Encargos!$A$8:$B$652,2,0)</f>
        <v>5.8009999999999997E-3</v>
      </c>
    </row>
    <row r="21" spans="1:13" x14ac:dyDescent="0.25">
      <c r="A21">
        <f t="shared" si="8"/>
        <v>349</v>
      </c>
      <c r="B21" s="1">
        <v>45078</v>
      </c>
      <c r="C21" s="16">
        <f t="shared" si="4"/>
        <v>21671817555.274952</v>
      </c>
      <c r="D21" s="16">
        <f t="shared" si="0"/>
        <v>80619161.305622831</v>
      </c>
      <c r="E21" s="16">
        <f t="shared" si="1"/>
        <v>21752436716.580574</v>
      </c>
      <c r="F21" s="16">
        <v>0</v>
      </c>
      <c r="G21" s="29">
        <v>0</v>
      </c>
      <c r="H21" s="16">
        <f t="shared" si="2"/>
        <v>72508122.388601914</v>
      </c>
      <c r="I21" s="18">
        <f t="shared" si="6"/>
        <v>105550493.33158045</v>
      </c>
      <c r="J21" s="16">
        <f t="shared" si="7"/>
        <v>72508122.388601914</v>
      </c>
      <c r="K21" s="19">
        <f t="shared" si="5"/>
        <v>33042370.942978531</v>
      </c>
      <c r="L21" s="16">
        <f t="shared" si="3"/>
        <v>21719394345.637596</v>
      </c>
      <c r="M21" s="17">
        <f>VLOOKUP(B21,Encargos!$A$8:$B$652,2,0)</f>
        <v>3.7200000000000002E-3</v>
      </c>
    </row>
    <row r="22" spans="1:13" x14ac:dyDescent="0.25">
      <c r="A22">
        <f t="shared" si="8"/>
        <v>348</v>
      </c>
      <c r="B22" s="1">
        <v>45108</v>
      </c>
      <c r="C22" s="16">
        <f t="shared" si="4"/>
        <v>21719394345.637596</v>
      </c>
      <c r="D22" s="16">
        <f t="shared" si="0"/>
        <v>108705568.69991617</v>
      </c>
      <c r="E22" s="16">
        <f t="shared" si="1"/>
        <v>21828099914.337513</v>
      </c>
      <c r="F22" s="16">
        <v>0</v>
      </c>
      <c r="G22" s="29">
        <v>0</v>
      </c>
      <c r="H22" s="16">
        <f t="shared" si="2"/>
        <v>72760333.047791719</v>
      </c>
      <c r="I22" s="18">
        <f t="shared" si="6"/>
        <v>106078773.55070502</v>
      </c>
      <c r="J22" s="16">
        <f t="shared" si="7"/>
        <v>72760333.047791719</v>
      </c>
      <c r="K22" s="19">
        <f t="shared" si="5"/>
        <v>33318440.502913296</v>
      </c>
      <c r="L22" s="16">
        <f t="shared" si="3"/>
        <v>21794781473.834599</v>
      </c>
      <c r="M22" s="17">
        <f>VLOOKUP(B22,Encargos!$A$8:$B$652,2,0)</f>
        <v>5.0049999999999999E-3</v>
      </c>
    </row>
    <row r="23" spans="1:13" x14ac:dyDescent="0.25">
      <c r="A23">
        <f t="shared" si="8"/>
        <v>347</v>
      </c>
      <c r="B23" s="1">
        <v>45139</v>
      </c>
      <c r="C23" s="16">
        <f t="shared" si="4"/>
        <v>21794781473.834599</v>
      </c>
      <c r="D23" s="16">
        <f t="shared" si="0"/>
        <v>92497052.574954048</v>
      </c>
      <c r="E23" s="16">
        <f t="shared" si="1"/>
        <v>21887278526.409554</v>
      </c>
      <c r="F23" s="16">
        <v>0</v>
      </c>
      <c r="G23" s="29">
        <v>0</v>
      </c>
      <c r="H23" s="16">
        <f t="shared" si="2"/>
        <v>72957595.088031843</v>
      </c>
      <c r="I23" s="18">
        <f t="shared" si="6"/>
        <v>106528971.8656542</v>
      </c>
      <c r="J23" s="16">
        <f t="shared" si="7"/>
        <v>72957595.088031843</v>
      </c>
      <c r="K23" s="19">
        <f t="shared" si="5"/>
        <v>33571376.777622357</v>
      </c>
      <c r="L23" s="16">
        <f t="shared" si="3"/>
        <v>21853707149.631931</v>
      </c>
      <c r="M23" s="17">
        <f>VLOOKUP(B23,Encargos!$A$8:$B$652,2,0)</f>
        <v>4.2440000000000004E-3</v>
      </c>
    </row>
    <row r="24" spans="1:13" x14ac:dyDescent="0.25">
      <c r="A24">
        <f t="shared" si="8"/>
        <v>346</v>
      </c>
      <c r="B24" s="1">
        <v>45170</v>
      </c>
      <c r="C24" s="16">
        <f t="shared" si="4"/>
        <v>21853707149.631931</v>
      </c>
      <c r="D24" s="16">
        <f t="shared" si="0"/>
        <v>87961171.277268529</v>
      </c>
      <c r="E24" s="16">
        <f t="shared" si="1"/>
        <v>21941668320.909199</v>
      </c>
      <c r="F24" s="16">
        <v>0</v>
      </c>
      <c r="G24" s="29">
        <v>0</v>
      </c>
      <c r="H24" s="16">
        <f t="shared" si="2"/>
        <v>73138894.403030664</v>
      </c>
      <c r="I24" s="18">
        <f t="shared" si="6"/>
        <v>106957750.97741345</v>
      </c>
      <c r="J24" s="16">
        <f t="shared" si="7"/>
        <v>73138894.403030664</v>
      </c>
      <c r="K24" s="19">
        <f t="shared" si="5"/>
        <v>33818856.574382782</v>
      </c>
      <c r="L24" s="16">
        <f t="shared" si="3"/>
        <v>21907849464.334816</v>
      </c>
      <c r="M24" s="17">
        <f>VLOOKUP(B24,Encargos!$A$8:$B$652,2,0)</f>
        <v>4.0249999999999999E-3</v>
      </c>
    </row>
    <row r="25" spans="1:13" x14ac:dyDescent="0.25">
      <c r="A25">
        <f t="shared" si="8"/>
        <v>345</v>
      </c>
      <c r="B25" s="1">
        <v>45200</v>
      </c>
      <c r="C25" s="16">
        <f t="shared" si="4"/>
        <v>21907849464.334816</v>
      </c>
      <c r="D25" s="16">
        <f t="shared" si="0"/>
        <v>97621377.213075936</v>
      </c>
      <c r="E25" s="16">
        <f t="shared" si="1"/>
        <v>22005470841.547894</v>
      </c>
      <c r="F25" s="16">
        <v>0</v>
      </c>
      <c r="G25" s="29">
        <v>0</v>
      </c>
      <c r="H25" s="16">
        <f t="shared" si="2"/>
        <v>73351569.471826315</v>
      </c>
      <c r="I25" s="18">
        <f t="shared" si="6"/>
        <v>107434354.71576881</v>
      </c>
      <c r="J25" s="16">
        <f t="shared" si="7"/>
        <v>73351569.471826315</v>
      </c>
      <c r="K25" s="19">
        <f t="shared" si="5"/>
        <v>34082785.243942499</v>
      </c>
      <c r="L25" s="16">
        <f t="shared" si="3"/>
        <v>21971388056.303947</v>
      </c>
      <c r="M25" s="17">
        <f>VLOOKUP(B25,Encargos!$A$8:$B$652,2,0)</f>
        <v>4.4559999999999999E-3</v>
      </c>
    </row>
    <row r="26" spans="1:13" x14ac:dyDescent="0.25">
      <c r="A26">
        <f t="shared" si="8"/>
        <v>344</v>
      </c>
      <c r="B26" s="1">
        <v>45231</v>
      </c>
      <c r="C26" s="16">
        <f t="shared" si="4"/>
        <v>21971388056.303947</v>
      </c>
      <c r="D26" s="16">
        <f t="shared" si="0"/>
        <v>69231843.765413746</v>
      </c>
      <c r="E26" s="16">
        <f t="shared" si="1"/>
        <v>22040619900.069363</v>
      </c>
      <c r="F26" s="16">
        <v>0</v>
      </c>
      <c r="G26" s="29">
        <v>0</v>
      </c>
      <c r="H26" s="16">
        <f t="shared" si="2"/>
        <v>73468733.000231206</v>
      </c>
      <c r="I26" s="18">
        <f t="shared" si="6"/>
        <v>107772880.36747819</v>
      </c>
      <c r="J26" s="16">
        <f t="shared" si="7"/>
        <v>73468733.000231206</v>
      </c>
      <c r="K26" s="19">
        <f t="shared" si="5"/>
        <v>34304147.367246985</v>
      </c>
      <c r="L26" s="16">
        <f t="shared" si="3"/>
        <v>22006315752.702118</v>
      </c>
      <c r="M26" s="17">
        <f>VLOOKUP(B26,Encargos!$A$8:$B$652,2,0)</f>
        <v>3.1510000000000002E-3</v>
      </c>
    </row>
    <row r="27" spans="1:13" x14ac:dyDescent="0.25">
      <c r="A27">
        <f t="shared" si="8"/>
        <v>343</v>
      </c>
      <c r="B27" s="1">
        <v>45261</v>
      </c>
      <c r="C27" s="16">
        <f t="shared" si="4"/>
        <v>22006315752.702118</v>
      </c>
      <c r="D27" s="16">
        <f t="shared" si="0"/>
        <v>69605976.725796804</v>
      </c>
      <c r="E27" s="16">
        <f t="shared" si="1"/>
        <v>22075921729.427914</v>
      </c>
      <c r="F27" s="16">
        <v>0</v>
      </c>
      <c r="G27" s="29">
        <v>0</v>
      </c>
      <c r="H27" s="16">
        <f t="shared" si="2"/>
        <v>73586405.764759719</v>
      </c>
      <c r="I27" s="18">
        <f t="shared" si="6"/>
        <v>108113765.98808055</v>
      </c>
      <c r="J27" s="16">
        <f t="shared" si="7"/>
        <v>73586405.764759719</v>
      </c>
      <c r="K27" s="19">
        <f t="shared" si="5"/>
        <v>34527360.223320827</v>
      </c>
      <c r="L27" s="16">
        <f t="shared" si="3"/>
        <v>22041394369.204594</v>
      </c>
      <c r="M27" s="17">
        <f>VLOOKUP(B27,Encargos!$A$8:$B$652,2,0)</f>
        <v>3.163E-3</v>
      </c>
    </row>
    <row r="28" spans="1:13" x14ac:dyDescent="0.25">
      <c r="A28">
        <f t="shared" si="8"/>
        <v>342</v>
      </c>
      <c r="B28" s="1">
        <v>45292</v>
      </c>
      <c r="C28" s="16">
        <f t="shared" si="4"/>
        <v>22041394369.204594</v>
      </c>
      <c r="D28" s="16">
        <f t="shared" si="0"/>
        <v>57285583.965562746</v>
      </c>
      <c r="E28" s="150">
        <f>'Art. 9º-A'!E28</f>
        <v>26646001239.850052</v>
      </c>
      <c r="F28" s="16">
        <v>0</v>
      </c>
      <c r="G28" s="29">
        <v>0</v>
      </c>
      <c r="H28" s="16">
        <f t="shared" si="2"/>
        <v>88820004.132833511</v>
      </c>
      <c r="I28" s="18">
        <f t="shared" si="6"/>
        <v>130699514.48208728</v>
      </c>
      <c r="J28" s="16">
        <f t="shared" si="7"/>
        <v>88820004.132833511</v>
      </c>
      <c r="K28" s="19">
        <f t="shared" si="5"/>
        <v>41879510.349253774</v>
      </c>
      <c r="L28" s="16">
        <f t="shared" si="3"/>
        <v>26604121729.500801</v>
      </c>
      <c r="M28" s="17">
        <f>VLOOKUP(B28,Encargos!$A$8:$B$652,2,0)</f>
        <v>2.5990000000000002E-3</v>
      </c>
    </row>
    <row r="29" spans="1:13" x14ac:dyDescent="0.25">
      <c r="A29">
        <f t="shared" si="8"/>
        <v>341</v>
      </c>
      <c r="B29" s="1">
        <v>45323</v>
      </c>
      <c r="C29" s="16">
        <f t="shared" si="4"/>
        <v>26604121729.500801</v>
      </c>
      <c r="D29" s="16">
        <f t="shared" si="0"/>
        <v>64222349.855014935</v>
      </c>
      <c r="E29" s="16">
        <f t="shared" si="1"/>
        <v>26668344079.355816</v>
      </c>
      <c r="F29" s="16">
        <v>0</v>
      </c>
      <c r="G29" s="29">
        <v>0</v>
      </c>
      <c r="H29" s="16">
        <f t="shared" si="2"/>
        <v>88894480.264519393</v>
      </c>
      <c r="I29" s="18">
        <f t="shared" si="6"/>
        <v>131015023.11004703</v>
      </c>
      <c r="J29" s="16">
        <f t="shared" si="7"/>
        <v>88894480.264519393</v>
      </c>
      <c r="K29" s="19">
        <f t="shared" si="5"/>
        <v>42120542.845527634</v>
      </c>
      <c r="L29" s="16">
        <f t="shared" si="3"/>
        <v>26626223536.510288</v>
      </c>
      <c r="M29" s="17">
        <f>VLOOKUP(B29,Encargos!$A$8:$B$652,2,0)</f>
        <v>2.4139999999999999E-3</v>
      </c>
    </row>
    <row r="30" spans="1:13" x14ac:dyDescent="0.25">
      <c r="A30">
        <f t="shared" si="8"/>
        <v>340</v>
      </c>
      <c r="B30" s="1">
        <v>45352</v>
      </c>
      <c r="C30" s="16">
        <f t="shared" si="4"/>
        <v>26626223536.510288</v>
      </c>
      <c r="D30" s="16">
        <f t="shared" si="0"/>
        <v>79612408.374165758</v>
      </c>
      <c r="E30" s="16">
        <f t="shared" si="1"/>
        <v>26705835944.884453</v>
      </c>
      <c r="F30" s="16">
        <v>0</v>
      </c>
      <c r="G30" s="29">
        <v>0</v>
      </c>
      <c r="H30" s="16">
        <f t="shared" si="2"/>
        <v>89019453.149614856</v>
      </c>
      <c r="I30" s="18">
        <f t="shared" si="6"/>
        <v>131406758.02914608</v>
      </c>
      <c r="J30" s="16">
        <f t="shared" si="7"/>
        <v>89019453.149614856</v>
      </c>
      <c r="K30" s="19">
        <f t="shared" si="5"/>
        <v>42387304.87953122</v>
      </c>
      <c r="L30" s="16">
        <f t="shared" si="3"/>
        <v>26663448640.004925</v>
      </c>
      <c r="M30" s="17">
        <f>VLOOKUP(B30,Encargos!$A$8:$B$652,2,0)</f>
        <v>2.99E-3</v>
      </c>
    </row>
    <row r="31" spans="1:13" x14ac:dyDescent="0.25">
      <c r="A31">
        <f t="shared" si="8"/>
        <v>339</v>
      </c>
      <c r="B31" s="1">
        <v>45383</v>
      </c>
      <c r="C31" s="16">
        <f t="shared" si="4"/>
        <v>26663448640.004925</v>
      </c>
      <c r="D31" s="16">
        <f t="shared" si="0"/>
        <v>47327621.336008742</v>
      </c>
      <c r="E31" s="16">
        <f t="shared" si="1"/>
        <v>26710776261.340935</v>
      </c>
      <c r="F31" s="16">
        <v>0</v>
      </c>
      <c r="G31" s="29">
        <v>0</v>
      </c>
      <c r="H31" s="16">
        <f t="shared" si="2"/>
        <v>89035920.871136457</v>
      </c>
      <c r="I31" s="18">
        <f t="shared" si="6"/>
        <v>131640005.02464782</v>
      </c>
      <c r="J31" s="16">
        <f t="shared" si="7"/>
        <v>89035920.871136457</v>
      </c>
      <c r="K31" s="19">
        <f t="shared" si="5"/>
        <v>42604084.15351136</v>
      </c>
      <c r="L31" s="16">
        <f t="shared" si="3"/>
        <v>26668172177.187424</v>
      </c>
      <c r="M31" s="17">
        <f>VLOOKUP(B31,Encargos!$A$8:$B$652,2,0)</f>
        <v>1.7750000000000001E-3</v>
      </c>
    </row>
    <row r="32" spans="1:13" x14ac:dyDescent="0.25">
      <c r="A32">
        <f t="shared" si="8"/>
        <v>338</v>
      </c>
      <c r="B32" s="1">
        <v>45413</v>
      </c>
      <c r="C32" s="16">
        <f t="shared" si="4"/>
        <v>26668172177.187424</v>
      </c>
      <c r="D32" s="16">
        <f t="shared" si="0"/>
        <v>54509743.930171087</v>
      </c>
      <c r="E32" s="16">
        <f t="shared" si="1"/>
        <v>26722681921.117596</v>
      </c>
      <c r="F32" s="16">
        <v>0</v>
      </c>
      <c r="G32" s="29">
        <v>0</v>
      </c>
      <c r="H32" s="16">
        <f t="shared" si="2"/>
        <v>89075606.403725326</v>
      </c>
      <c r="I32" s="18">
        <f t="shared" si="6"/>
        <v>131909077.1949182</v>
      </c>
      <c r="J32" s="16">
        <f t="shared" si="7"/>
        <v>89075606.403725326</v>
      </c>
      <c r="K32" s="19">
        <f t="shared" si="5"/>
        <v>42833470.791192874</v>
      </c>
      <c r="L32" s="16">
        <f t="shared" si="3"/>
        <v>26679848450.326401</v>
      </c>
      <c r="M32" s="17">
        <f>VLOOKUP(B32,Encargos!$A$8:$B$652,2,0)</f>
        <v>2.0439999999999998E-3</v>
      </c>
    </row>
    <row r="33" spans="1:13" x14ac:dyDescent="0.25">
      <c r="A33">
        <f t="shared" si="8"/>
        <v>337</v>
      </c>
      <c r="B33" s="1">
        <v>45444</v>
      </c>
      <c r="C33" s="16">
        <f t="shared" si="4"/>
        <v>26679848450.326401</v>
      </c>
      <c r="D33" s="16">
        <f t="shared" si="0"/>
        <v>68887368.698742762</v>
      </c>
      <c r="E33" s="16">
        <f t="shared" si="1"/>
        <v>26748735819.025143</v>
      </c>
      <c r="F33" s="16">
        <v>0</v>
      </c>
      <c r="G33" s="29">
        <v>0</v>
      </c>
      <c r="H33" s="16">
        <f t="shared" si="2"/>
        <v>89162452.730083808</v>
      </c>
      <c r="I33" s="18">
        <f t="shared" si="6"/>
        <v>132249666.43223548</v>
      </c>
      <c r="J33" s="16">
        <f t="shared" si="7"/>
        <v>89162452.730083808</v>
      </c>
      <c r="K33" s="19">
        <f t="shared" si="5"/>
        <v>43087213.702151671</v>
      </c>
      <c r="L33" s="16">
        <f t="shared" si="3"/>
        <v>26705648605.32299</v>
      </c>
      <c r="M33" s="17">
        <f>VLOOKUP(B33,Encargos!$A$8:$B$652,2,0)</f>
        <v>2.5820000000000001E-3</v>
      </c>
    </row>
    <row r="34" spans="1:13" x14ac:dyDescent="0.25">
      <c r="A34">
        <f t="shared" si="8"/>
        <v>336</v>
      </c>
      <c r="B34" s="1">
        <v>45474</v>
      </c>
      <c r="C34" s="16">
        <f t="shared" si="4"/>
        <v>26705648605.32299</v>
      </c>
      <c r="D34" s="16">
        <f t="shared" si="0"/>
        <v>61770165.224112079</v>
      </c>
      <c r="E34" s="16">
        <f t="shared" si="1"/>
        <v>26767418770.547104</v>
      </c>
      <c r="F34" s="16">
        <v>0</v>
      </c>
      <c r="G34" s="29">
        <v>0</v>
      </c>
      <c r="H34" s="16">
        <f t="shared" si="2"/>
        <v>89224729.235157013</v>
      </c>
      <c r="I34" s="18">
        <f t="shared" si="6"/>
        <v>132555559.91069324</v>
      </c>
      <c r="J34" s="16">
        <f t="shared" si="7"/>
        <v>89224729.235157013</v>
      </c>
      <c r="K34" s="19">
        <f t="shared" si="5"/>
        <v>43330830.67553623</v>
      </c>
      <c r="L34" s="16">
        <f t="shared" si="3"/>
        <v>26724087939.871567</v>
      </c>
      <c r="M34" s="17">
        <f>VLOOKUP(B34,Encargos!$A$8:$B$652,2,0)</f>
        <v>2.313E-3</v>
      </c>
    </row>
    <row r="35" spans="1:13" x14ac:dyDescent="0.25">
      <c r="A35">
        <f t="shared" si="8"/>
        <v>335</v>
      </c>
      <c r="B35" s="1">
        <v>45505</v>
      </c>
      <c r="C35" s="16">
        <f t="shared" si="4"/>
        <v>26724087939.871567</v>
      </c>
      <c r="D35" s="16">
        <f t="shared" si="0"/>
        <v>54624035.749097474</v>
      </c>
      <c r="E35" s="16">
        <f t="shared" si="1"/>
        <v>26778711975.620663</v>
      </c>
      <c r="F35" s="16">
        <v>0</v>
      </c>
      <c r="G35" s="29">
        <v>0</v>
      </c>
      <c r="H35" s="16">
        <f t="shared" si="2"/>
        <v>89262373.252068877</v>
      </c>
      <c r="I35" s="18">
        <f t="shared" si="6"/>
        <v>132826503.47515069</v>
      </c>
      <c r="J35" s="16">
        <f t="shared" si="7"/>
        <v>89262373.252068877</v>
      </c>
      <c r="K35" s="19">
        <f t="shared" si="5"/>
        <v>43564130.223081812</v>
      </c>
      <c r="L35" s="16">
        <f t="shared" si="3"/>
        <v>26735147845.397579</v>
      </c>
      <c r="M35" s="17">
        <f>VLOOKUP(B35,Encargos!$A$8:$B$652,2,0)</f>
        <v>2.0439999999999998E-3</v>
      </c>
    </row>
    <row r="36" spans="1:13" x14ac:dyDescent="0.25">
      <c r="A36">
        <f t="shared" si="8"/>
        <v>334</v>
      </c>
      <c r="B36" s="1">
        <v>45536</v>
      </c>
      <c r="C36" s="16">
        <f t="shared" si="4"/>
        <v>26735147845.397579</v>
      </c>
      <c r="D36" s="16">
        <f t="shared" si="0"/>
        <v>76221906.507228494</v>
      </c>
      <c r="E36" s="16">
        <f t="shared" si="1"/>
        <v>26811369751.904808</v>
      </c>
      <c r="F36" s="16">
        <v>0</v>
      </c>
      <c r="G36" s="29">
        <v>0</v>
      </c>
      <c r="H36" s="16">
        <f t="shared" si="2"/>
        <v>89371232.50634937</v>
      </c>
      <c r="I36" s="18">
        <f t="shared" si="6"/>
        <v>133205191.83655834</v>
      </c>
      <c r="J36" s="16">
        <f t="shared" si="7"/>
        <v>89371232.50634937</v>
      </c>
      <c r="K36" s="19">
        <f t="shared" si="5"/>
        <v>43833959.330208972</v>
      </c>
      <c r="L36" s="16">
        <f t="shared" si="3"/>
        <v>26767535792.574596</v>
      </c>
      <c r="M36" s="17">
        <f>VLOOKUP(B36,Encargos!$A$8:$B$652,2,0)</f>
        <v>2.8509999999999998E-3</v>
      </c>
    </row>
    <row r="37" spans="1:13" x14ac:dyDescent="0.25">
      <c r="A37">
        <f t="shared" si="8"/>
        <v>333</v>
      </c>
      <c r="B37" s="1">
        <v>45566</v>
      </c>
      <c r="C37" s="16">
        <f t="shared" si="4"/>
        <v>26767535792.574596</v>
      </c>
      <c r="D37" s="16">
        <f t="shared" si="0"/>
        <v>69113777.416427612</v>
      </c>
      <c r="E37" s="16">
        <f t="shared" si="1"/>
        <v>26836649569.991024</v>
      </c>
      <c r="F37" s="16">
        <v>0</v>
      </c>
      <c r="G37" s="29">
        <v>0</v>
      </c>
      <c r="H37" s="16">
        <f t="shared" si="2"/>
        <v>89455498.566636756</v>
      </c>
      <c r="I37" s="18">
        <f t="shared" si="6"/>
        <v>133549127.64188032</v>
      </c>
      <c r="J37" s="16">
        <f t="shared" si="7"/>
        <v>89455498.566636756</v>
      </c>
      <c r="K37" s="19">
        <f t="shared" si="5"/>
        <v>44093629.075243562</v>
      </c>
      <c r="L37" s="16">
        <f t="shared" si="3"/>
        <v>26792555940.915779</v>
      </c>
      <c r="M37" s="17">
        <f>VLOOKUP(B37,Encargos!$A$8:$B$652,2,0)</f>
        <v>2.5820000000000001E-3</v>
      </c>
    </row>
    <row r="38" spans="1:13" x14ac:dyDescent="0.25">
      <c r="A38">
        <f t="shared" si="8"/>
        <v>332</v>
      </c>
      <c r="B38" s="1">
        <v>45597</v>
      </c>
      <c r="C38" s="16">
        <f t="shared" si="4"/>
        <v>26792555940.915779</v>
      </c>
      <c r="D38" s="16">
        <f t="shared" si="0"/>
        <v>61971181.891338199</v>
      </c>
      <c r="E38" s="16">
        <f t="shared" si="1"/>
        <v>26854527122.807117</v>
      </c>
      <c r="F38" s="16">
        <v>0</v>
      </c>
      <c r="G38" s="29">
        <v>0</v>
      </c>
      <c r="H38" s="16">
        <f t="shared" si="2"/>
        <v>89515090.409357071</v>
      </c>
      <c r="I38" s="18">
        <f t="shared" si="6"/>
        <v>133858026.77411596</v>
      </c>
      <c r="J38" s="16">
        <f t="shared" si="7"/>
        <v>89515090.409357071</v>
      </c>
      <c r="K38" s="19">
        <f t="shared" si="5"/>
        <v>44342936.364758894</v>
      </c>
      <c r="L38" s="16">
        <f t="shared" si="3"/>
        <v>26810184186.44236</v>
      </c>
      <c r="M38" s="17">
        <f>VLOOKUP(B38,Encargos!$A$8:$B$652,2,0)</f>
        <v>2.313E-3</v>
      </c>
    </row>
    <row r="39" spans="1:13" x14ac:dyDescent="0.25">
      <c r="A39">
        <f t="shared" si="8"/>
        <v>331</v>
      </c>
      <c r="B39" s="1">
        <v>45627</v>
      </c>
      <c r="C39" s="16">
        <f t="shared" si="4"/>
        <v>26810184186.44236</v>
      </c>
      <c r="D39" s="16">
        <f t="shared" si="0"/>
        <v>76435835.115547165</v>
      </c>
      <c r="E39" s="16">
        <f t="shared" si="1"/>
        <v>26886620021.557907</v>
      </c>
      <c r="F39" s="16">
        <v>0</v>
      </c>
      <c r="G39" s="29">
        <v>0</v>
      </c>
      <c r="H39" s="16">
        <f t="shared" si="2"/>
        <v>89622066.738526359</v>
      </c>
      <c r="I39" s="18">
        <f t="shared" si="6"/>
        <v>134239656.00844899</v>
      </c>
      <c r="J39" s="16">
        <f t="shared" si="7"/>
        <v>89622066.738526359</v>
      </c>
      <c r="K39" s="19">
        <f t="shared" si="5"/>
        <v>44617589.269922629</v>
      </c>
      <c r="L39" s="16">
        <f t="shared" si="3"/>
        <v>26842002432.287983</v>
      </c>
      <c r="M39" s="17">
        <f>VLOOKUP(B39,Encargos!$A$8:$B$652,2,0)</f>
        <v>2.8509999999999998E-3</v>
      </c>
    </row>
    <row r="40" spans="1:13" x14ac:dyDescent="0.25">
      <c r="A40">
        <f t="shared" si="8"/>
        <v>330</v>
      </c>
      <c r="B40" s="1">
        <v>45658</v>
      </c>
      <c r="C40" s="16">
        <f t="shared" si="4"/>
        <v>26842002432.287983</v>
      </c>
      <c r="D40" s="16">
        <f t="shared" si="0"/>
        <v>54865052.971596628</v>
      </c>
      <c r="E40" s="150">
        <f>'Art. 9º-A'!E40</f>
        <v>30974119173.659973</v>
      </c>
      <c r="F40" s="16">
        <v>0</v>
      </c>
      <c r="G40" s="29">
        <v>0</v>
      </c>
      <c r="H40" s="16">
        <f t="shared" si="2"/>
        <v>103247063.91219991</v>
      </c>
      <c r="I40" s="18">
        <f t="shared" si="6"/>
        <v>154904803.15415123</v>
      </c>
      <c r="J40" s="16">
        <f t="shared" si="7"/>
        <v>103247063.91219991</v>
      </c>
      <c r="K40" s="19">
        <f t="shared" si="5"/>
        <v>51657739.241951317</v>
      </c>
      <c r="L40" s="16">
        <f t="shared" si="3"/>
        <v>30922461434.418022</v>
      </c>
      <c r="M40" s="17">
        <f>VLOOKUP(B40,Encargos!$A$8:$B$652,2,0)</f>
        <v>2.0439999999999998E-3</v>
      </c>
    </row>
    <row r="41" spans="1:13" x14ac:dyDescent="0.25">
      <c r="A41">
        <f t="shared" si="8"/>
        <v>329</v>
      </c>
      <c r="B41" s="1">
        <v>45689</v>
      </c>
      <c r="C41" s="16">
        <f t="shared" si="4"/>
        <v>30922461434.418022</v>
      </c>
      <c r="D41" s="16">
        <f t="shared" si="0"/>
        <v>71523653.297808886</v>
      </c>
      <c r="E41" s="16">
        <f t="shared" si="1"/>
        <v>30993985087.715832</v>
      </c>
      <c r="F41" s="16">
        <v>0</v>
      </c>
      <c r="G41" s="29">
        <v>0</v>
      </c>
      <c r="H41" s="16">
        <f t="shared" si="2"/>
        <v>103313283.62571944</v>
      </c>
      <c r="I41" s="18">
        <f t="shared" si="6"/>
        <v>155263097.96384683</v>
      </c>
      <c r="J41" s="16">
        <f t="shared" si="7"/>
        <v>103313283.62571944</v>
      </c>
      <c r="K41" s="19">
        <f t="shared" si="5"/>
        <v>51949814.33812739</v>
      </c>
      <c r="L41" s="16">
        <f t="shared" si="3"/>
        <v>30942035273.377705</v>
      </c>
      <c r="M41" s="17">
        <f>VLOOKUP(B41,Encargos!$A$8:$B$652,2,0)</f>
        <v>2.313E-3</v>
      </c>
    </row>
    <row r="42" spans="1:13" x14ac:dyDescent="0.25">
      <c r="A42">
        <f t="shared" si="8"/>
        <v>328</v>
      </c>
      <c r="B42" s="1">
        <v>45717</v>
      </c>
      <c r="C42" s="16">
        <f t="shared" si="4"/>
        <v>30942035273.377705</v>
      </c>
      <c r="D42" s="16">
        <f t="shared" si="0"/>
        <v>79892335.07586123</v>
      </c>
      <c r="E42" s="16">
        <f t="shared" si="1"/>
        <v>31021927608.453568</v>
      </c>
      <c r="F42" s="16">
        <v>0</v>
      </c>
      <c r="G42" s="29">
        <v>0</v>
      </c>
      <c r="H42" s="16">
        <f t="shared" si="2"/>
        <v>103406425.3615119</v>
      </c>
      <c r="I42" s="18">
        <f t="shared" si="6"/>
        <v>155663987.28278947</v>
      </c>
      <c r="J42" s="16">
        <f t="shared" si="7"/>
        <v>103406425.3615119</v>
      </c>
      <c r="K42" s="19">
        <f t="shared" si="5"/>
        <v>52257561.921277568</v>
      </c>
      <c r="L42" s="16">
        <f t="shared" si="3"/>
        <v>30969670046.532288</v>
      </c>
      <c r="M42" s="17">
        <f>VLOOKUP(B42,Encargos!$A$8:$B$652,2,0)</f>
        <v>2.5820000000000001E-3</v>
      </c>
    </row>
    <row r="43" spans="1:13" x14ac:dyDescent="0.25">
      <c r="A43">
        <f t="shared" si="8"/>
        <v>327</v>
      </c>
      <c r="B43" s="1">
        <v>45748</v>
      </c>
      <c r="C43" s="16">
        <f t="shared" si="4"/>
        <v>30969670046.532288</v>
      </c>
      <c r="D43" s="16">
        <f t="shared" si="0"/>
        <v>63302005.575111993</v>
      </c>
      <c r="E43" s="16">
        <f t="shared" si="1"/>
        <v>31032972052.107399</v>
      </c>
      <c r="F43" s="16">
        <v>0</v>
      </c>
      <c r="G43" s="29">
        <v>0</v>
      </c>
      <c r="H43" s="16">
        <f t="shared" si="2"/>
        <v>103443240.17369133</v>
      </c>
      <c r="I43" s="18">
        <f t="shared" si="6"/>
        <v>155982164.47279546</v>
      </c>
      <c r="J43" s="16">
        <f t="shared" si="7"/>
        <v>103443240.17369133</v>
      </c>
      <c r="K43" s="19">
        <f t="shared" si="5"/>
        <v>52538924.299104124</v>
      </c>
      <c r="L43" s="16">
        <f t="shared" si="3"/>
        <v>30980433127.808296</v>
      </c>
      <c r="M43" s="17">
        <f>VLOOKUP(B43,Encargos!$A$8:$B$652,2,0)</f>
        <v>2.0439999999999998E-3</v>
      </c>
    </row>
    <row r="44" spans="1:13" x14ac:dyDescent="0.25">
      <c r="A44">
        <f t="shared" si="8"/>
        <v>326</v>
      </c>
      <c r="B44" s="1">
        <v>45778</v>
      </c>
      <c r="C44" s="16">
        <f t="shared" si="4"/>
        <v>30980433127.808296</v>
      </c>
      <c r="D44" s="16">
        <f t="shared" si="0"/>
        <v>54990268.801859729</v>
      </c>
      <c r="E44" s="16">
        <f t="shared" si="1"/>
        <v>31035423396.610157</v>
      </c>
      <c r="F44" s="16">
        <v>0</v>
      </c>
      <c r="G44" s="29">
        <v>0</v>
      </c>
      <c r="H44" s="16">
        <f t="shared" si="2"/>
        <v>103451411.32203387</v>
      </c>
      <c r="I44" s="18">
        <f t="shared" si="6"/>
        <v>156259032.8147347</v>
      </c>
      <c r="J44" s="16">
        <f t="shared" si="7"/>
        <v>103451411.32203387</v>
      </c>
      <c r="K44" s="19">
        <f t="shared" si="5"/>
        <v>52807621.49270083</v>
      </c>
      <c r="L44" s="16">
        <f t="shared" si="3"/>
        <v>30982615775.117455</v>
      </c>
      <c r="M44" s="17">
        <f>VLOOKUP(B44,Encargos!$A$8:$B$652,2,0)</f>
        <v>1.7750000000000001E-3</v>
      </c>
    </row>
    <row r="45" spans="1:13" x14ac:dyDescent="0.25">
      <c r="A45">
        <f t="shared" si="8"/>
        <v>325</v>
      </c>
      <c r="B45" s="1">
        <v>45809</v>
      </c>
      <c r="C45" s="16">
        <f t="shared" si="4"/>
        <v>30982615775.117455</v>
      </c>
      <c r="D45" s="16">
        <f t="shared" si="0"/>
        <v>63328466.644340068</v>
      </c>
      <c r="E45" s="16">
        <f t="shared" si="1"/>
        <v>31045944241.761795</v>
      </c>
      <c r="F45" s="16">
        <v>0</v>
      </c>
      <c r="G45" s="29">
        <v>0</v>
      </c>
      <c r="H45" s="16">
        <f t="shared" si="2"/>
        <v>103486480.80587266</v>
      </c>
      <c r="I45" s="18">
        <f t="shared" si="6"/>
        <v>156578426.27780801</v>
      </c>
      <c r="J45" s="16">
        <f t="shared" si="7"/>
        <v>103486480.80587266</v>
      </c>
      <c r="K45" s="19">
        <f t="shared" si="5"/>
        <v>53091945.471935347</v>
      </c>
      <c r="L45" s="16">
        <f t="shared" si="3"/>
        <v>30992852296.28986</v>
      </c>
      <c r="M45" s="17">
        <f>VLOOKUP(B45,Encargos!$A$8:$B$652,2,0)</f>
        <v>2.0439999999999998E-3</v>
      </c>
    </row>
    <row r="46" spans="1:13" x14ac:dyDescent="0.25">
      <c r="A46">
        <f t="shared" si="8"/>
        <v>324</v>
      </c>
      <c r="B46" s="1">
        <v>45839</v>
      </c>
      <c r="C46" s="16">
        <f t="shared" si="4"/>
        <v>30992852296.28986</v>
      </c>
      <c r="D46" s="16">
        <f t="shared" si="0"/>
        <v>71686467.361318439</v>
      </c>
      <c r="E46" s="16">
        <f t="shared" si="1"/>
        <v>31064538763.651176</v>
      </c>
      <c r="F46" s="16">
        <v>0</v>
      </c>
      <c r="G46" s="29">
        <v>0</v>
      </c>
      <c r="H46" s="16">
        <f t="shared" si="2"/>
        <v>103548462.54550393</v>
      </c>
      <c r="I46" s="18">
        <f t="shared" si="6"/>
        <v>156940592.17778859</v>
      </c>
      <c r="J46" s="16">
        <f t="shared" si="7"/>
        <v>103548462.54550393</v>
      </c>
      <c r="K46" s="19">
        <f t="shared" si="5"/>
        <v>53392129.632284656</v>
      </c>
      <c r="L46" s="16">
        <f t="shared" si="3"/>
        <v>31011146634.018894</v>
      </c>
      <c r="M46" s="17">
        <f>VLOOKUP(B46,Encargos!$A$8:$B$652,2,0)</f>
        <v>2.313E-3</v>
      </c>
    </row>
    <row r="47" spans="1:13" x14ac:dyDescent="0.25">
      <c r="A47">
        <f t="shared" si="8"/>
        <v>323</v>
      </c>
      <c r="B47" s="1">
        <v>45870</v>
      </c>
      <c r="C47" s="16">
        <f t="shared" si="4"/>
        <v>31011146634.018894</v>
      </c>
      <c r="D47" s="16">
        <f t="shared" si="0"/>
        <v>63386783.719934613</v>
      </c>
      <c r="E47" s="16">
        <f t="shared" si="1"/>
        <v>31074533417.738831</v>
      </c>
      <c r="F47" s="16">
        <v>0</v>
      </c>
      <c r="G47" s="29">
        <v>0</v>
      </c>
      <c r="H47" s="16">
        <f t="shared" si="2"/>
        <v>103581778.05912945</v>
      </c>
      <c r="I47" s="18">
        <f t="shared" si="6"/>
        <v>157261378.74819997</v>
      </c>
      <c r="J47" s="16">
        <f t="shared" si="7"/>
        <v>103581778.05912945</v>
      </c>
      <c r="K47" s="19">
        <f t="shared" si="5"/>
        <v>53679600.689070523</v>
      </c>
      <c r="L47" s="16">
        <f t="shared" si="3"/>
        <v>31020853817.049759</v>
      </c>
      <c r="M47" s="17">
        <f>VLOOKUP(B47,Encargos!$A$8:$B$652,2,0)</f>
        <v>2.0439999999999998E-3</v>
      </c>
    </row>
    <row r="48" spans="1:13" x14ac:dyDescent="0.25">
      <c r="A48">
        <f t="shared" si="8"/>
        <v>322</v>
      </c>
      <c r="B48" s="1">
        <v>45901</v>
      </c>
      <c r="C48" s="16">
        <f t="shared" si="4"/>
        <v>31020853817.049759</v>
      </c>
      <c r="D48" s="16">
        <f t="shared" si="0"/>
        <v>88440454.232408851</v>
      </c>
      <c r="E48" s="16">
        <f t="shared" si="1"/>
        <v>31109294271.282169</v>
      </c>
      <c r="F48" s="16">
        <v>0</v>
      </c>
      <c r="G48" s="29">
        <v>0</v>
      </c>
      <c r="H48" s="16">
        <f t="shared" si="2"/>
        <v>103697647.57094057</v>
      </c>
      <c r="I48" s="18">
        <f t="shared" si="6"/>
        <v>157709730.93901113</v>
      </c>
      <c r="J48" s="16">
        <f t="shared" si="7"/>
        <v>103697647.57094057</v>
      </c>
      <c r="K48" s="19">
        <f t="shared" si="5"/>
        <v>54012083.368070558</v>
      </c>
      <c r="L48" s="16">
        <f t="shared" si="3"/>
        <v>31055282187.914101</v>
      </c>
      <c r="M48" s="17">
        <f>VLOOKUP(B48,Encargos!$A$8:$B$652,2,0)</f>
        <v>2.8509999999999998E-3</v>
      </c>
    </row>
    <row r="49" spans="1:13" x14ac:dyDescent="0.25">
      <c r="A49">
        <f t="shared" si="8"/>
        <v>321</v>
      </c>
      <c r="B49" s="1">
        <v>45931</v>
      </c>
      <c r="C49" s="16">
        <f t="shared" si="4"/>
        <v>31055282187.914101</v>
      </c>
      <c r="D49" s="16">
        <f t="shared" si="0"/>
        <v>71830867.700645313</v>
      </c>
      <c r="E49" s="16">
        <f t="shared" si="1"/>
        <v>31127113055.614746</v>
      </c>
      <c r="F49" s="16">
        <v>0</v>
      </c>
      <c r="G49" s="29">
        <v>0</v>
      </c>
      <c r="H49" s="16">
        <f t="shared" si="2"/>
        <v>103757043.51871583</v>
      </c>
      <c r="I49" s="18">
        <f t="shared" si="6"/>
        <v>158074513.54667306</v>
      </c>
      <c r="J49" s="16">
        <f t="shared" si="7"/>
        <v>103757043.51871583</v>
      </c>
      <c r="K49" s="19">
        <f t="shared" si="5"/>
        <v>54317470.027957231</v>
      </c>
      <c r="L49" s="16">
        <f t="shared" si="3"/>
        <v>31072795585.586788</v>
      </c>
      <c r="M49" s="17">
        <f>VLOOKUP(B49,Encargos!$A$8:$B$652,2,0)</f>
        <v>2.313E-3</v>
      </c>
    </row>
    <row r="50" spans="1:13" x14ac:dyDescent="0.25">
      <c r="A50">
        <f t="shared" si="8"/>
        <v>320</v>
      </c>
      <c r="B50" s="1">
        <v>45962</v>
      </c>
      <c r="C50" s="16">
        <f t="shared" si="4"/>
        <v>31072795585.586788</v>
      </c>
      <c r="D50" s="16">
        <f t="shared" si="0"/>
        <v>80229958.201985091</v>
      </c>
      <c r="E50" s="16">
        <f t="shared" si="1"/>
        <v>31153025543.788773</v>
      </c>
      <c r="F50" s="16">
        <v>0</v>
      </c>
      <c r="G50" s="29">
        <v>0</v>
      </c>
      <c r="H50" s="16">
        <f t="shared" si="2"/>
        <v>103843418.47929591</v>
      </c>
      <c r="I50" s="18">
        <f t="shared" si="6"/>
        <v>158482661.94065055</v>
      </c>
      <c r="J50" s="16">
        <f t="shared" si="7"/>
        <v>103843418.47929591</v>
      </c>
      <c r="K50" s="19">
        <f t="shared" si="5"/>
        <v>54639243.461354643</v>
      </c>
      <c r="L50" s="16">
        <f t="shared" si="3"/>
        <v>31098386300.327419</v>
      </c>
      <c r="M50" s="17">
        <f>VLOOKUP(B50,Encargos!$A$8:$B$652,2,0)</f>
        <v>2.5820000000000001E-3</v>
      </c>
    </row>
    <row r="51" spans="1:13" x14ac:dyDescent="0.25">
      <c r="A51">
        <f t="shared" si="8"/>
        <v>319</v>
      </c>
      <c r="B51" s="1">
        <v>45992</v>
      </c>
      <c r="C51" s="16">
        <f t="shared" si="4"/>
        <v>31098386300.327419</v>
      </c>
      <c r="D51" s="16">
        <f t="shared" si="0"/>
        <v>88661499.342233464</v>
      </c>
      <c r="E51" s="16">
        <f t="shared" si="1"/>
        <v>31187047799.669651</v>
      </c>
      <c r="F51" s="16">
        <v>0</v>
      </c>
      <c r="G51" s="29">
        <v>0</v>
      </c>
      <c r="H51" s="16">
        <f t="shared" si="2"/>
        <v>103956825.99889885</v>
      </c>
      <c r="I51" s="18">
        <f t="shared" si="6"/>
        <v>158934496.00984335</v>
      </c>
      <c r="J51" s="16">
        <f t="shared" si="7"/>
        <v>103956825.99889885</v>
      </c>
      <c r="K51" s="19">
        <f t="shared" si="5"/>
        <v>54977670.010944501</v>
      </c>
      <c r="L51" s="16">
        <f t="shared" si="3"/>
        <v>31132070129.658707</v>
      </c>
      <c r="M51" s="17">
        <f>VLOOKUP(B51,Encargos!$A$8:$B$652,2,0)</f>
        <v>2.8509999999999998E-3</v>
      </c>
    </row>
    <row r="52" spans="1:13" x14ac:dyDescent="0.25">
      <c r="A52">
        <f t="shared" si="8"/>
        <v>318</v>
      </c>
      <c r="B52" s="1">
        <v>46023</v>
      </c>
      <c r="C52" s="16">
        <f t="shared" si="4"/>
        <v>31132070129.658707</v>
      </c>
      <c r="D52" s="16">
        <f t="shared" si="0"/>
        <v>63633951.345022388</v>
      </c>
      <c r="E52" s="150">
        <f>'Art. 9º-A'!E52</f>
        <v>34882645000.11319</v>
      </c>
      <c r="F52" s="16">
        <v>0</v>
      </c>
      <c r="G52" s="29">
        <v>0</v>
      </c>
      <c r="H52" s="16">
        <f t="shared" si="2"/>
        <v>116275483.33371064</v>
      </c>
      <c r="I52" s="18">
        <f t="shared" si="6"/>
        <v>178081816.57992589</v>
      </c>
      <c r="J52" s="16">
        <f t="shared" si="7"/>
        <v>116275483.33371064</v>
      </c>
      <c r="K52" s="19">
        <f t="shared" si="5"/>
        <v>61806333.246215254</v>
      </c>
      <c r="L52" s="16">
        <f t="shared" si="3"/>
        <v>34820838666.866974</v>
      </c>
      <c r="M52" s="17">
        <f>VLOOKUP(B52,Encargos!$A$8:$B$652,2,0)</f>
        <v>2.0439999999999998E-3</v>
      </c>
    </row>
    <row r="53" spans="1:13" x14ac:dyDescent="0.25">
      <c r="A53">
        <f t="shared" si="8"/>
        <v>317</v>
      </c>
      <c r="B53" s="1">
        <v>46054</v>
      </c>
      <c r="C53" s="16">
        <f t="shared" si="4"/>
        <v>34820838666.866974</v>
      </c>
      <c r="D53" s="16">
        <f t="shared" si="0"/>
        <v>89907405.437850535</v>
      </c>
      <c r="E53" s="16">
        <f t="shared" si="1"/>
        <v>34910746072.304825</v>
      </c>
      <c r="F53" s="16">
        <v>0</v>
      </c>
      <c r="G53" s="29">
        <v>0</v>
      </c>
      <c r="H53" s="16">
        <f t="shared" si="2"/>
        <v>116369153.57434942</v>
      </c>
      <c r="I53" s="18">
        <f t="shared" si="6"/>
        <v>178541623.83033526</v>
      </c>
      <c r="J53" s="16">
        <f t="shared" si="7"/>
        <v>116369153.57434942</v>
      </c>
      <c r="K53" s="19">
        <f t="shared" si="5"/>
        <v>62172470.255985841</v>
      </c>
      <c r="L53" s="16">
        <f t="shared" si="3"/>
        <v>34848573602.048836</v>
      </c>
      <c r="M53" s="17">
        <f>VLOOKUP(B53,Encargos!$A$8:$B$652,2,0)</f>
        <v>2.5820000000000001E-3</v>
      </c>
    </row>
    <row r="54" spans="1:13" x14ac:dyDescent="0.25">
      <c r="A54">
        <f t="shared" si="8"/>
        <v>316</v>
      </c>
      <c r="B54" s="1">
        <v>46082</v>
      </c>
      <c r="C54" s="16">
        <f t="shared" si="4"/>
        <v>34848573602.048836</v>
      </c>
      <c r="D54" s="16">
        <f t="shared" si="0"/>
        <v>80604750.741538957</v>
      </c>
      <c r="E54" s="16">
        <f t="shared" si="1"/>
        <v>34929178352.790375</v>
      </c>
      <c r="F54" s="16">
        <v>0</v>
      </c>
      <c r="G54" s="29">
        <v>0</v>
      </c>
      <c r="H54" s="16">
        <f t="shared" si="2"/>
        <v>116430594.50930126</v>
      </c>
      <c r="I54" s="18">
        <f t="shared" si="6"/>
        <v>178954590.60625482</v>
      </c>
      <c r="J54" s="16">
        <f t="shared" si="7"/>
        <v>116430594.50930126</v>
      </c>
      <c r="K54" s="19">
        <f t="shared" si="5"/>
        <v>62523996.096953556</v>
      </c>
      <c r="L54" s="16">
        <f t="shared" si="3"/>
        <v>34866654356.69342</v>
      </c>
      <c r="M54" s="17">
        <f>VLOOKUP(B54,Encargos!$A$8:$B$652,2,0)</f>
        <v>2.313E-3</v>
      </c>
    </row>
    <row r="55" spans="1:13" x14ac:dyDescent="0.25">
      <c r="A55">
        <f t="shared" si="8"/>
        <v>315</v>
      </c>
      <c r="B55" s="1">
        <v>46113</v>
      </c>
      <c r="C55" s="16">
        <f t="shared" si="4"/>
        <v>34866654356.69342</v>
      </c>
      <c r="D55" s="16">
        <f t="shared" si="0"/>
        <v>52509181.461180292</v>
      </c>
      <c r="E55" s="16">
        <f t="shared" si="1"/>
        <v>34919163538.154602</v>
      </c>
      <c r="F55" s="16">
        <v>0</v>
      </c>
      <c r="G55" s="29">
        <v>0</v>
      </c>
      <c r="H55" s="16">
        <f t="shared" si="2"/>
        <v>116397211.79384868</v>
      </c>
      <c r="I55" s="18">
        <f t="shared" si="6"/>
        <v>179224096.21970782</v>
      </c>
      <c r="J55" s="16">
        <f t="shared" si="7"/>
        <v>116397211.79384868</v>
      </c>
      <c r="K55" s="19">
        <f t="shared" si="5"/>
        <v>62826884.425859138</v>
      </c>
      <c r="L55" s="16">
        <f t="shared" si="3"/>
        <v>34856336653.728737</v>
      </c>
      <c r="M55" s="17">
        <f>VLOOKUP(B55,Encargos!$A$8:$B$652,2,0)</f>
        <v>1.506E-3</v>
      </c>
    </row>
    <row r="56" spans="1:13" x14ac:dyDescent="0.25">
      <c r="A56">
        <f t="shared" si="8"/>
        <v>314</v>
      </c>
      <c r="B56" s="1">
        <v>46143</v>
      </c>
      <c r="C56" s="16">
        <f t="shared" si="4"/>
        <v>34856336653.728737</v>
      </c>
      <c r="D56" s="16">
        <f t="shared" si="0"/>
        <v>89999061.239927605</v>
      </c>
      <c r="E56" s="16">
        <f t="shared" si="1"/>
        <v>34946335714.968666</v>
      </c>
      <c r="F56" s="16">
        <v>0</v>
      </c>
      <c r="G56" s="29">
        <v>0</v>
      </c>
      <c r="H56" s="16">
        <f t="shared" si="2"/>
        <v>116487785.71656223</v>
      </c>
      <c r="I56" s="18">
        <f t="shared" si="6"/>
        <v>179686852.8361471</v>
      </c>
      <c r="J56" s="16">
        <f t="shared" si="7"/>
        <v>116487785.71656223</v>
      </c>
      <c r="K56" s="19">
        <f t="shared" si="5"/>
        <v>63199067.119584873</v>
      </c>
      <c r="L56" s="16">
        <f t="shared" si="3"/>
        <v>34883136647.849083</v>
      </c>
      <c r="M56" s="17">
        <f>VLOOKUP(B56,Encargos!$A$8:$B$652,2,0)</f>
        <v>2.5820000000000001E-3</v>
      </c>
    </row>
    <row r="57" spans="1:13" x14ac:dyDescent="0.25">
      <c r="A57">
        <f t="shared" si="8"/>
        <v>313</v>
      </c>
      <c r="B57" s="1">
        <v>46174</v>
      </c>
      <c r="C57" s="16">
        <f t="shared" si="4"/>
        <v>34883136647.849083</v>
      </c>
      <c r="D57" s="16">
        <f t="shared" si="0"/>
        <v>71301131.308203518</v>
      </c>
      <c r="E57" s="16">
        <f t="shared" si="1"/>
        <v>34954437779.157288</v>
      </c>
      <c r="F57" s="16">
        <v>0</v>
      </c>
      <c r="G57" s="29">
        <v>0</v>
      </c>
      <c r="H57" s="16">
        <f t="shared" si="2"/>
        <v>116514792.59719096</v>
      </c>
      <c r="I57" s="18">
        <f t="shared" si="6"/>
        <v>180054132.76334417</v>
      </c>
      <c r="J57" s="16">
        <f t="shared" si="7"/>
        <v>116514792.59719096</v>
      </c>
      <c r="K57" s="19">
        <f t="shared" si="5"/>
        <v>63539340.166153207</v>
      </c>
      <c r="L57" s="16">
        <f t="shared" si="3"/>
        <v>34890898438.991135</v>
      </c>
      <c r="M57" s="17">
        <f>VLOOKUP(B57,Encargos!$A$8:$B$652,2,0)</f>
        <v>2.0439999999999998E-3</v>
      </c>
    </row>
    <row r="58" spans="1:13" x14ac:dyDescent="0.25">
      <c r="A58">
        <f t="shared" si="8"/>
        <v>312</v>
      </c>
      <c r="B58" s="1">
        <v>46204</v>
      </c>
      <c r="C58" s="16">
        <f t="shared" si="4"/>
        <v>34890898438.991135</v>
      </c>
      <c r="D58" s="16">
        <f t="shared" si="0"/>
        <v>71316996.409297869</v>
      </c>
      <c r="E58" s="16">
        <f t="shared" si="1"/>
        <v>34962215435.400429</v>
      </c>
      <c r="F58" s="16">
        <v>0</v>
      </c>
      <c r="G58" s="29">
        <v>0</v>
      </c>
      <c r="H58" s="16">
        <f t="shared" si="2"/>
        <v>116540718.11800143</v>
      </c>
      <c r="I58" s="18">
        <f t="shared" si="6"/>
        <v>180422163.41071248</v>
      </c>
      <c r="J58" s="16">
        <f t="shared" si="7"/>
        <v>116540718.11800143</v>
      </c>
      <c r="K58" s="19">
        <f t="shared" si="5"/>
        <v>63881445.292711049</v>
      </c>
      <c r="L58" s="16">
        <f t="shared" si="3"/>
        <v>34898333990.107719</v>
      </c>
      <c r="M58" s="17">
        <f>VLOOKUP(B58,Encargos!$A$8:$B$652,2,0)</f>
        <v>2.0439999999999998E-3</v>
      </c>
    </row>
    <row r="59" spans="1:13" x14ac:dyDescent="0.25">
      <c r="A59">
        <f t="shared" si="8"/>
        <v>311</v>
      </c>
      <c r="B59" s="1">
        <v>46235</v>
      </c>
      <c r="C59" s="16">
        <f t="shared" si="4"/>
        <v>34898333990.107719</v>
      </c>
      <c r="D59" s="16">
        <f t="shared" si="0"/>
        <v>80719846.519119158</v>
      </c>
      <c r="E59" s="16">
        <f t="shared" si="1"/>
        <v>34979053836.626839</v>
      </c>
      <c r="F59" s="16">
        <v>0</v>
      </c>
      <c r="G59" s="29">
        <v>0</v>
      </c>
      <c r="H59" s="16">
        <f t="shared" si="2"/>
        <v>116596846.12208948</v>
      </c>
      <c r="I59" s="18">
        <f t="shared" si="6"/>
        <v>180839479.87468147</v>
      </c>
      <c r="J59" s="16">
        <f t="shared" si="7"/>
        <v>116596846.12208948</v>
      </c>
      <c r="K59" s="19">
        <f t="shared" si="5"/>
        <v>64242633.752591997</v>
      </c>
      <c r="L59" s="16">
        <f t="shared" si="3"/>
        <v>34914811202.874252</v>
      </c>
      <c r="M59" s="17">
        <f>VLOOKUP(B59,Encargos!$A$8:$B$652,2,0)</f>
        <v>2.313E-3</v>
      </c>
    </row>
    <row r="60" spans="1:13" x14ac:dyDescent="0.25">
      <c r="A60">
        <f t="shared" si="8"/>
        <v>310</v>
      </c>
      <c r="B60" s="1">
        <v>46266</v>
      </c>
      <c r="C60" s="16">
        <f t="shared" si="4"/>
        <v>34914811202.874252</v>
      </c>
      <c r="D60" s="16">
        <f t="shared" si="0"/>
        <v>99542126.739394486</v>
      </c>
      <c r="E60" s="16">
        <f t="shared" si="1"/>
        <v>35014353329.613647</v>
      </c>
      <c r="F60" s="16">
        <v>0</v>
      </c>
      <c r="G60" s="29">
        <v>0</v>
      </c>
      <c r="H60" s="16">
        <f t="shared" si="2"/>
        <v>116714511.09871216</v>
      </c>
      <c r="I60" s="18">
        <f t="shared" si="6"/>
        <v>181355053.23180422</v>
      </c>
      <c r="J60" s="16">
        <f t="shared" si="7"/>
        <v>116714511.09871216</v>
      </c>
      <c r="K60" s="19">
        <f t="shared" si="5"/>
        <v>64640542.133092061</v>
      </c>
      <c r="L60" s="16">
        <f t="shared" si="3"/>
        <v>34949712787.480553</v>
      </c>
      <c r="M60" s="17">
        <f>VLOOKUP(B60,Encargos!$A$8:$B$652,2,0)</f>
        <v>2.8509999999999998E-3</v>
      </c>
    </row>
    <row r="61" spans="1:13" x14ac:dyDescent="0.25">
      <c r="A61">
        <f t="shared" si="8"/>
        <v>309</v>
      </c>
      <c r="B61" s="1">
        <v>46296</v>
      </c>
      <c r="C61" s="16">
        <f t="shared" si="4"/>
        <v>34949712787.480553</v>
      </c>
      <c r="D61" s="16">
        <f t="shared" si="0"/>
        <v>80838685.677442521</v>
      </c>
      <c r="E61" s="16">
        <f t="shared" si="1"/>
        <v>35030551473.157997</v>
      </c>
      <c r="F61" s="16">
        <v>0</v>
      </c>
      <c r="G61" s="29">
        <v>0</v>
      </c>
      <c r="H61" s="16">
        <f t="shared" si="2"/>
        <v>116768504.91052666</v>
      </c>
      <c r="I61" s="18">
        <f t="shared" si="6"/>
        <v>181774527.46992934</v>
      </c>
      <c r="J61" s="16">
        <f t="shared" si="7"/>
        <v>116768504.91052666</v>
      </c>
      <c r="K61" s="19">
        <f t="shared" si="5"/>
        <v>65006022.559402674</v>
      </c>
      <c r="L61" s="16">
        <f t="shared" si="3"/>
        <v>34965545450.598595</v>
      </c>
      <c r="M61" s="17">
        <f>VLOOKUP(B61,Encargos!$A$8:$B$652,2,0)</f>
        <v>2.313E-3</v>
      </c>
    </row>
    <row r="62" spans="1:13" x14ac:dyDescent="0.25">
      <c r="A62">
        <f t="shared" si="8"/>
        <v>308</v>
      </c>
      <c r="B62" s="1">
        <v>46327</v>
      </c>
      <c r="C62" s="16">
        <f t="shared" si="4"/>
        <v>34965545450.598595</v>
      </c>
      <c r="D62" s="16">
        <f t="shared" si="0"/>
        <v>80875306.627234548</v>
      </c>
      <c r="E62" s="16">
        <f t="shared" si="1"/>
        <v>35046420757.22583</v>
      </c>
      <c r="F62" s="16">
        <v>0</v>
      </c>
      <c r="G62" s="29">
        <v>0</v>
      </c>
      <c r="H62" s="16">
        <f t="shared" si="2"/>
        <v>116821402.5240861</v>
      </c>
      <c r="I62" s="18">
        <f t="shared" si="6"/>
        <v>182194971.95196727</v>
      </c>
      <c r="J62" s="16">
        <f t="shared" si="7"/>
        <v>116821402.5240861</v>
      </c>
      <c r="K62" s="19">
        <f t="shared" si="5"/>
        <v>65373569.427881166</v>
      </c>
      <c r="L62" s="16">
        <f t="shared" si="3"/>
        <v>34981047187.797951</v>
      </c>
      <c r="M62" s="17">
        <f>VLOOKUP(B62,Encargos!$A$8:$B$652,2,0)</f>
        <v>2.313E-3</v>
      </c>
    </row>
    <row r="63" spans="1:13" x14ac:dyDescent="0.25">
      <c r="A63">
        <f t="shared" si="8"/>
        <v>307</v>
      </c>
      <c r="B63" s="1">
        <v>46357</v>
      </c>
      <c r="C63" s="16">
        <f t="shared" si="4"/>
        <v>34981047187.797951</v>
      </c>
      <c r="D63" s="16">
        <f t="shared" si="0"/>
        <v>80911162.145376652</v>
      </c>
      <c r="E63" s="16">
        <f t="shared" si="1"/>
        <v>35061958349.943329</v>
      </c>
      <c r="F63" s="16">
        <v>0</v>
      </c>
      <c r="G63" s="29">
        <v>0</v>
      </c>
      <c r="H63" s="16">
        <f t="shared" si="2"/>
        <v>116873194.4998111</v>
      </c>
      <c r="I63" s="18">
        <f t="shared" si="6"/>
        <v>182616388.92209223</v>
      </c>
      <c r="J63" s="16">
        <f t="shared" si="7"/>
        <v>116873194.4998111</v>
      </c>
      <c r="K63" s="19">
        <f t="shared" si="5"/>
        <v>65743194.422281131</v>
      </c>
      <c r="L63" s="16">
        <f t="shared" si="3"/>
        <v>34996215155.521049</v>
      </c>
      <c r="M63" s="17">
        <f>VLOOKUP(B63,Encargos!$A$8:$B$652,2,0)</f>
        <v>2.313E-3</v>
      </c>
    </row>
    <row r="64" spans="1:13" x14ac:dyDescent="0.25">
      <c r="A64">
        <f t="shared" si="8"/>
        <v>306</v>
      </c>
      <c r="B64" s="1">
        <v>46388</v>
      </c>
      <c r="C64" s="16">
        <f t="shared" si="4"/>
        <v>34996215155.521049</v>
      </c>
      <c r="D64" s="16">
        <f t="shared" si="0"/>
        <v>71532263.77788502</v>
      </c>
      <c r="E64" s="150">
        <f>'Art. 9º-A'!E64</f>
        <v>38270933010.19281</v>
      </c>
      <c r="F64" s="16">
        <v>0</v>
      </c>
      <c r="G64" s="29">
        <v>0</v>
      </c>
      <c r="H64" s="16">
        <f t="shared" si="2"/>
        <v>127569776.7006427</v>
      </c>
      <c r="I64" s="18">
        <f t="shared" si="6"/>
        <v>199704441.06433979</v>
      </c>
      <c r="J64" s="16">
        <f t="shared" si="7"/>
        <v>127569776.7006427</v>
      </c>
      <c r="K64" s="19">
        <f t="shared" si="5"/>
        <v>72134664.363697082</v>
      </c>
      <c r="L64" s="16">
        <f t="shared" si="3"/>
        <v>38198798345.829117</v>
      </c>
      <c r="M64" s="17">
        <f>VLOOKUP(B64,Encargos!$A$8:$B$652,2,0)</f>
        <v>2.0439999999999998E-3</v>
      </c>
    </row>
    <row r="65" spans="1:13" x14ac:dyDescent="0.25">
      <c r="A65">
        <f t="shared" si="8"/>
        <v>305</v>
      </c>
      <c r="B65" s="1">
        <v>46419</v>
      </c>
      <c r="C65" s="16">
        <f t="shared" si="4"/>
        <v>38198798345.829117</v>
      </c>
      <c r="D65" s="16">
        <f t="shared" si="0"/>
        <v>98629297.32893078</v>
      </c>
      <c r="E65" s="16">
        <f t="shared" si="1"/>
        <v>38297427643.158051</v>
      </c>
      <c r="F65" s="16">
        <v>0</v>
      </c>
      <c r="G65" s="29">
        <v>0</v>
      </c>
      <c r="H65" s="16">
        <f t="shared" si="2"/>
        <v>127658092.14386018</v>
      </c>
      <c r="I65" s="18">
        <f t="shared" si="6"/>
        <v>200220077.93116796</v>
      </c>
      <c r="J65" s="16">
        <f t="shared" si="7"/>
        <v>127658092.14386018</v>
      </c>
      <c r="K65" s="19">
        <f t="shared" si="5"/>
        <v>72561985.787307784</v>
      </c>
      <c r="L65" s="16">
        <f t="shared" si="3"/>
        <v>38224865657.370743</v>
      </c>
      <c r="M65" s="17">
        <f>VLOOKUP(B65,Encargos!$A$8:$B$652,2,0)</f>
        <v>2.5820000000000001E-3</v>
      </c>
    </row>
    <row r="66" spans="1:13" x14ac:dyDescent="0.25">
      <c r="A66">
        <f t="shared" si="8"/>
        <v>304</v>
      </c>
      <c r="B66" s="1">
        <v>46447</v>
      </c>
      <c r="C66" s="16">
        <f t="shared" si="4"/>
        <v>38224865657.370743</v>
      </c>
      <c r="D66" s="16">
        <f t="shared" si="0"/>
        <v>78131625.403665796</v>
      </c>
      <c r="E66" s="16">
        <f t="shared" si="1"/>
        <v>38302997282.774406</v>
      </c>
      <c r="F66" s="16">
        <v>0</v>
      </c>
      <c r="G66" s="29">
        <v>0</v>
      </c>
      <c r="H66" s="16">
        <f t="shared" si="2"/>
        <v>127676657.60924803</v>
      </c>
      <c r="I66" s="18">
        <f t="shared" si="6"/>
        <v>200629327.77045923</v>
      </c>
      <c r="J66" s="16">
        <f t="shared" si="7"/>
        <v>127676657.60924803</v>
      </c>
      <c r="K66" s="19">
        <f t="shared" si="5"/>
        <v>72952670.161211208</v>
      </c>
      <c r="L66" s="16">
        <f t="shared" si="3"/>
        <v>38230044612.61319</v>
      </c>
      <c r="M66" s="17">
        <f>VLOOKUP(B66,Encargos!$A$8:$B$652,2,0)</f>
        <v>2.0439999999999998E-3</v>
      </c>
    </row>
    <row r="67" spans="1:13" x14ac:dyDescent="0.25">
      <c r="A67">
        <f t="shared" si="8"/>
        <v>303</v>
      </c>
      <c r="B67" s="1">
        <v>46478</v>
      </c>
      <c r="C67" s="16">
        <f t="shared" si="4"/>
        <v>38230044612.61319</v>
      </c>
      <c r="D67" s="16">
        <f t="shared" si="0"/>
        <v>57574447.186595462</v>
      </c>
      <c r="E67" s="16">
        <f t="shared" si="1"/>
        <v>38287619059.799782</v>
      </c>
      <c r="F67" s="16">
        <v>0</v>
      </c>
      <c r="G67" s="29">
        <v>0</v>
      </c>
      <c r="H67" s="16">
        <f t="shared" si="2"/>
        <v>127625396.86599928</v>
      </c>
      <c r="I67" s="18">
        <f t="shared" si="6"/>
        <v>200931475.53808153</v>
      </c>
      <c r="J67" s="16">
        <f t="shared" si="7"/>
        <v>127625396.86599928</v>
      </c>
      <c r="K67" s="19">
        <f t="shared" si="5"/>
        <v>73306078.672082245</v>
      </c>
      <c r="L67" s="16">
        <f t="shared" si="3"/>
        <v>38214312981.127701</v>
      </c>
      <c r="M67" s="17">
        <f>VLOOKUP(B67,Encargos!$A$8:$B$652,2,0)</f>
        <v>1.506E-3</v>
      </c>
    </row>
    <row r="68" spans="1:13" x14ac:dyDescent="0.25">
      <c r="A68">
        <f t="shared" si="8"/>
        <v>302</v>
      </c>
      <c r="B68" s="1">
        <v>46508</v>
      </c>
      <c r="C68" s="16">
        <f t="shared" si="4"/>
        <v>38214312981.127701</v>
      </c>
      <c r="D68" s="16">
        <f t="shared" si="0"/>
        <v>98669356.117271721</v>
      </c>
      <c r="E68" s="16">
        <f t="shared" si="1"/>
        <v>38312982337.244972</v>
      </c>
      <c r="F68" s="16">
        <v>0</v>
      </c>
      <c r="G68" s="29">
        <v>0</v>
      </c>
      <c r="H68" s="16">
        <f t="shared" si="2"/>
        <v>127709941.12414992</v>
      </c>
      <c r="I68" s="18">
        <f t="shared" si="6"/>
        <v>201450280.60792086</v>
      </c>
      <c r="J68" s="16">
        <f t="shared" si="7"/>
        <v>127709941.12414992</v>
      </c>
      <c r="K68" s="19">
        <f t="shared" si="5"/>
        <v>73740339.483770937</v>
      </c>
      <c r="L68" s="16">
        <f t="shared" si="3"/>
        <v>38239241997.761208</v>
      </c>
      <c r="M68" s="17">
        <f>VLOOKUP(B68,Encargos!$A$8:$B$652,2,0)</f>
        <v>2.5820000000000001E-3</v>
      </c>
    </row>
    <row r="69" spans="1:13" x14ac:dyDescent="0.25">
      <c r="A69">
        <f t="shared" si="8"/>
        <v>301</v>
      </c>
      <c r="B69" s="1">
        <v>46539</v>
      </c>
      <c r="C69" s="16">
        <f t="shared" si="4"/>
        <v>38239241997.761208</v>
      </c>
      <c r="D69" s="16">
        <f t="shared" ref="D69:D132" si="9">C69*M69</f>
        <v>88447366.740821674</v>
      </c>
      <c r="E69" s="16">
        <f t="shared" ref="E69:E132" si="10">C69+D69</f>
        <v>38327689364.502029</v>
      </c>
      <c r="F69" s="16">
        <v>0</v>
      </c>
      <c r="G69" s="29">
        <v>0</v>
      </c>
      <c r="H69" s="16">
        <f t="shared" ref="H69:H132" si="11">SUM(E69:G69)*$N$4</f>
        <v>127758964.54834011</v>
      </c>
      <c r="I69" s="18">
        <f t="shared" si="6"/>
        <v>201916235.10696697</v>
      </c>
      <c r="J69" s="16">
        <f t="shared" si="7"/>
        <v>127758964.54834011</v>
      </c>
      <c r="K69" s="19">
        <f t="shared" si="5"/>
        <v>74157270.55862686</v>
      </c>
      <c r="L69" s="16">
        <f t="shared" ref="L69:L132" si="12">SUM(E69:H69)-I69</f>
        <v>38253532093.943405</v>
      </c>
      <c r="M69" s="17">
        <f>VLOOKUP(B69,Encargos!$A$8:$B$652,2,0)</f>
        <v>2.313E-3</v>
      </c>
    </row>
    <row r="70" spans="1:13" x14ac:dyDescent="0.25">
      <c r="A70">
        <f t="shared" si="8"/>
        <v>300</v>
      </c>
      <c r="B70" s="1">
        <v>46569</v>
      </c>
      <c r="C70" s="16">
        <f t="shared" si="4"/>
        <v>38253532093.943405</v>
      </c>
      <c r="D70" s="16">
        <f t="shared" si="9"/>
        <v>78190219.600020319</v>
      </c>
      <c r="E70" s="16">
        <f t="shared" si="10"/>
        <v>38331722313.543427</v>
      </c>
      <c r="F70" s="16">
        <v>0</v>
      </c>
      <c r="G70" s="29">
        <v>0</v>
      </c>
      <c r="H70" s="16">
        <f t="shared" si="11"/>
        <v>127772407.71181142</v>
      </c>
      <c r="I70" s="18">
        <f t="shared" si="6"/>
        <v>202328951.89152569</v>
      </c>
      <c r="J70" s="16">
        <f t="shared" si="7"/>
        <v>127772407.71181142</v>
      </c>
      <c r="K70" s="19">
        <f t="shared" si="5"/>
        <v>74556544.179714262</v>
      </c>
      <c r="L70" s="16">
        <f t="shared" si="12"/>
        <v>38257165769.363716</v>
      </c>
      <c r="M70" s="17">
        <f>VLOOKUP(B70,Encargos!$A$8:$B$652,2,0)</f>
        <v>2.0439999999999998E-3</v>
      </c>
    </row>
    <row r="71" spans="1:13" x14ac:dyDescent="0.25">
      <c r="A71">
        <f t="shared" si="8"/>
        <v>299</v>
      </c>
      <c r="B71" s="1">
        <v>46600</v>
      </c>
      <c r="C71" s="16">
        <f t="shared" ref="C71:C134" si="13">L70</f>
        <v>38257165769.363716</v>
      </c>
      <c r="D71" s="16">
        <f t="shared" si="9"/>
        <v>98780002.01649712</v>
      </c>
      <c r="E71" s="16">
        <f t="shared" si="10"/>
        <v>38355945771.380211</v>
      </c>
      <c r="F71" s="16">
        <v>0</v>
      </c>
      <c r="G71" s="29">
        <v>0</v>
      </c>
      <c r="H71" s="16">
        <f t="shared" si="11"/>
        <v>127853152.57126738</v>
      </c>
      <c r="I71" s="18">
        <f t="shared" si="6"/>
        <v>202851365.24530956</v>
      </c>
      <c r="J71" s="16">
        <f t="shared" si="7"/>
        <v>127853152.57126738</v>
      </c>
      <c r="K71" s="19">
        <f t="shared" ref="K71:K134" si="14">I71-J71</f>
        <v>74998212.67404218</v>
      </c>
      <c r="L71" s="16">
        <f t="shared" si="12"/>
        <v>38280947558.706169</v>
      </c>
      <c r="M71" s="17">
        <f>VLOOKUP(B71,Encargos!$A$8:$B$652,2,0)</f>
        <v>2.5820000000000001E-3</v>
      </c>
    </row>
    <row r="72" spans="1:13" x14ac:dyDescent="0.25">
      <c r="A72">
        <f t="shared" si="8"/>
        <v>298</v>
      </c>
      <c r="B72" s="1">
        <v>46631</v>
      </c>
      <c r="C72" s="16">
        <f t="shared" si="13"/>
        <v>38280947558.706169</v>
      </c>
      <c r="D72" s="16">
        <f t="shared" si="9"/>
        <v>98841406.596579328</v>
      </c>
      <c r="E72" s="16">
        <f t="shared" si="10"/>
        <v>38379788965.30275</v>
      </c>
      <c r="F72" s="16">
        <v>0</v>
      </c>
      <c r="G72" s="29">
        <v>0</v>
      </c>
      <c r="H72" s="16">
        <f t="shared" si="11"/>
        <v>127932629.88434251</v>
      </c>
      <c r="I72" s="18">
        <f t="shared" si="6"/>
        <v>203375127.47037297</v>
      </c>
      <c r="J72" s="16">
        <f t="shared" si="7"/>
        <v>127932629.88434251</v>
      </c>
      <c r="K72" s="19">
        <f t="shared" si="14"/>
        <v>75442497.586030468</v>
      </c>
      <c r="L72" s="16">
        <f t="shared" si="12"/>
        <v>38304346467.716721</v>
      </c>
      <c r="M72" s="17">
        <f>VLOOKUP(B72,Encargos!$A$8:$B$652,2,0)</f>
        <v>2.5820000000000001E-3</v>
      </c>
    </row>
    <row r="73" spans="1:13" x14ac:dyDescent="0.25">
      <c r="A73">
        <f t="shared" si="8"/>
        <v>297</v>
      </c>
      <c r="B73" s="1">
        <v>46661</v>
      </c>
      <c r="C73" s="16">
        <f t="shared" si="13"/>
        <v>38304346467.716721</v>
      </c>
      <c r="D73" s="16">
        <f t="shared" si="9"/>
        <v>98901822.579644576</v>
      </c>
      <c r="E73" s="16">
        <f t="shared" si="10"/>
        <v>38403248290.296364</v>
      </c>
      <c r="F73" s="16">
        <v>0</v>
      </c>
      <c r="G73" s="29">
        <v>0</v>
      </c>
      <c r="H73" s="16">
        <f t="shared" si="11"/>
        <v>128010827.63432123</v>
      </c>
      <c r="I73" s="18">
        <f t="shared" si="6"/>
        <v>203900242.04950151</v>
      </c>
      <c r="J73" s="16">
        <f t="shared" si="7"/>
        <v>128010827.63432123</v>
      </c>
      <c r="K73" s="19">
        <f t="shared" si="14"/>
        <v>75889414.415180281</v>
      </c>
      <c r="L73" s="16">
        <f t="shared" si="12"/>
        <v>38327358875.881187</v>
      </c>
      <c r="M73" s="17">
        <f>VLOOKUP(B73,Encargos!$A$8:$B$652,2,0)</f>
        <v>2.5820000000000001E-3</v>
      </c>
    </row>
    <row r="74" spans="1:13" x14ac:dyDescent="0.25">
      <c r="A74">
        <f t="shared" si="8"/>
        <v>296</v>
      </c>
      <c r="B74" s="1">
        <v>46692</v>
      </c>
      <c r="C74" s="16">
        <f t="shared" si="13"/>
        <v>38327358875.881187</v>
      </c>
      <c r="D74" s="16">
        <f t="shared" si="9"/>
        <v>88651181.079913184</v>
      </c>
      <c r="E74" s="16">
        <f t="shared" si="10"/>
        <v>38416010056.961098</v>
      </c>
      <c r="F74" s="16">
        <v>0</v>
      </c>
      <c r="G74" s="29">
        <v>0</v>
      </c>
      <c r="H74" s="16">
        <f t="shared" si="11"/>
        <v>128053366.856537</v>
      </c>
      <c r="I74" s="18">
        <f t="shared" ref="I74:I137" si="15">PMT($N$4,A74,-SUM(E74:G74))</f>
        <v>204371863.30936196</v>
      </c>
      <c r="J74" s="16">
        <f t="shared" ref="J74:J137" si="16">H74</f>
        <v>128053366.856537</v>
      </c>
      <c r="K74" s="19">
        <f t="shared" si="14"/>
        <v>76318496.452824965</v>
      </c>
      <c r="L74" s="16">
        <f t="shared" si="12"/>
        <v>38339691560.50827</v>
      </c>
      <c r="M74" s="17">
        <f>VLOOKUP(B74,Encargos!$A$8:$B$652,2,0)</f>
        <v>2.313E-3</v>
      </c>
    </row>
    <row r="75" spans="1:13" x14ac:dyDescent="0.25">
      <c r="A75">
        <f t="shared" si="8"/>
        <v>295</v>
      </c>
      <c r="B75" s="1">
        <v>46722</v>
      </c>
      <c r="C75" s="16">
        <f t="shared" si="13"/>
        <v>38339691560.50827</v>
      </c>
      <c r="D75" s="16">
        <f t="shared" si="9"/>
        <v>78366329.549678892</v>
      </c>
      <c r="E75" s="16">
        <f t="shared" si="10"/>
        <v>38418057890.057953</v>
      </c>
      <c r="F75" s="16">
        <v>0</v>
      </c>
      <c r="G75" s="29">
        <v>0</v>
      </c>
      <c r="H75" s="16">
        <f t="shared" si="11"/>
        <v>128060192.96685985</v>
      </c>
      <c r="I75" s="18">
        <f t="shared" si="15"/>
        <v>204789599.39796633</v>
      </c>
      <c r="J75" s="16">
        <f t="shared" si="16"/>
        <v>128060192.96685985</v>
      </c>
      <c r="K75" s="19">
        <f t="shared" si="14"/>
        <v>76729406.431106478</v>
      </c>
      <c r="L75" s="16">
        <f t="shared" si="12"/>
        <v>38341328483.626846</v>
      </c>
      <c r="M75" s="17">
        <f>VLOOKUP(B75,Encargos!$A$8:$B$652,2,0)</f>
        <v>2.0439999999999998E-3</v>
      </c>
    </row>
    <row r="76" spans="1:13" x14ac:dyDescent="0.25">
      <c r="A76">
        <f t="shared" ref="A76:A139" si="17">A75-1</f>
        <v>294</v>
      </c>
      <c r="B76" s="1">
        <v>46753</v>
      </c>
      <c r="C76" s="16">
        <f t="shared" si="13"/>
        <v>38341328483.626846</v>
      </c>
      <c r="D76" s="16">
        <f t="shared" si="9"/>
        <v>78369675.42053327</v>
      </c>
      <c r="E76" s="16">
        <f>'Art. 9º-A'!E76</f>
        <v>41049674230.953323</v>
      </c>
      <c r="F76" s="16">
        <v>0</v>
      </c>
      <c r="G76" s="29">
        <v>0</v>
      </c>
      <c r="H76" s="16">
        <f t="shared" si="11"/>
        <v>136832247.4365111</v>
      </c>
      <c r="I76" s="18">
        <f t="shared" si="15"/>
        <v>219255478.97391859</v>
      </c>
      <c r="J76" s="16">
        <f t="shared" si="16"/>
        <v>136832247.4365111</v>
      </c>
      <c r="K76" s="19">
        <f t="shared" si="14"/>
        <v>82423231.537407488</v>
      </c>
      <c r="L76" s="16">
        <f t="shared" si="12"/>
        <v>40967250999.415916</v>
      </c>
      <c r="M76" s="17">
        <f>VLOOKUP(B76,Encargos!$A$8:$B$652,2,0)</f>
        <v>2.0439999999999998E-3</v>
      </c>
    </row>
    <row r="77" spans="1:13" x14ac:dyDescent="0.25">
      <c r="A77">
        <f t="shared" si="17"/>
        <v>293</v>
      </c>
      <c r="B77" s="1">
        <v>46784</v>
      </c>
      <c r="C77" s="16">
        <f t="shared" si="13"/>
        <v>40967250999.415916</v>
      </c>
      <c r="D77" s="16">
        <f t="shared" si="9"/>
        <v>116797632.59933478</v>
      </c>
      <c r="E77" s="150">
        <f t="shared" si="10"/>
        <v>41084048632.015251</v>
      </c>
      <c r="F77" s="16">
        <v>0</v>
      </c>
      <c r="G77" s="29">
        <v>0</v>
      </c>
      <c r="H77" s="16">
        <f t="shared" si="11"/>
        <v>136946828.77338418</v>
      </c>
      <c r="I77" s="18">
        <f t="shared" si="15"/>
        <v>219880576.34447324</v>
      </c>
      <c r="J77" s="16">
        <f t="shared" si="16"/>
        <v>136946828.77338418</v>
      </c>
      <c r="K77" s="19">
        <f t="shared" si="14"/>
        <v>82933747.571089059</v>
      </c>
      <c r="L77" s="16">
        <f t="shared" si="12"/>
        <v>41001114884.44416</v>
      </c>
      <c r="M77" s="17">
        <f>VLOOKUP(B77,Encargos!$A$8:$B$652,2,0)</f>
        <v>2.8509999999999998E-3</v>
      </c>
    </row>
    <row r="78" spans="1:13" x14ac:dyDescent="0.25">
      <c r="A78">
        <f t="shared" si="17"/>
        <v>292</v>
      </c>
      <c r="B78" s="1">
        <v>46813</v>
      </c>
      <c r="C78" s="16">
        <f t="shared" si="13"/>
        <v>41001114884.44416</v>
      </c>
      <c r="D78" s="16">
        <f t="shared" si="9"/>
        <v>94835578.727719337</v>
      </c>
      <c r="E78" s="16">
        <f t="shared" si="10"/>
        <v>41095950463.171883</v>
      </c>
      <c r="F78" s="16">
        <v>0</v>
      </c>
      <c r="G78" s="29">
        <v>0</v>
      </c>
      <c r="H78" s="16">
        <f t="shared" si="11"/>
        <v>136986501.54390627</v>
      </c>
      <c r="I78" s="18">
        <f t="shared" si="15"/>
        <v>220389160.11755806</v>
      </c>
      <c r="J78" s="16">
        <f t="shared" si="16"/>
        <v>136986501.54390627</v>
      </c>
      <c r="K78" s="19">
        <f t="shared" si="14"/>
        <v>83402658.573651791</v>
      </c>
      <c r="L78" s="16">
        <f t="shared" si="12"/>
        <v>41012547804.598228</v>
      </c>
      <c r="M78" s="17">
        <f>VLOOKUP(B78,Encargos!$A$8:$B$652,2,0)</f>
        <v>2.313E-3</v>
      </c>
    </row>
    <row r="79" spans="1:13" x14ac:dyDescent="0.25">
      <c r="A79">
        <f t="shared" si="17"/>
        <v>291</v>
      </c>
      <c r="B79" s="1">
        <v>46844</v>
      </c>
      <c r="C79" s="16">
        <f t="shared" si="13"/>
        <v>41012547804.598228</v>
      </c>
      <c r="D79" s="16">
        <f t="shared" si="9"/>
        <v>72797272.353161857</v>
      </c>
      <c r="E79" s="16">
        <f t="shared" si="10"/>
        <v>41085345076.951393</v>
      </c>
      <c r="F79" s="16">
        <v>0</v>
      </c>
      <c r="G79" s="29">
        <v>0</v>
      </c>
      <c r="H79" s="16">
        <f t="shared" si="11"/>
        <v>136951150.25650465</v>
      </c>
      <c r="I79" s="18">
        <f t="shared" si="15"/>
        <v>220780350.87676671</v>
      </c>
      <c r="J79" s="16">
        <f t="shared" si="16"/>
        <v>136951150.25650465</v>
      </c>
      <c r="K79" s="19">
        <f t="shared" si="14"/>
        <v>83829200.620262057</v>
      </c>
      <c r="L79" s="16">
        <f t="shared" si="12"/>
        <v>41001515876.331131</v>
      </c>
      <c r="M79" s="17">
        <f>VLOOKUP(B79,Encargos!$A$8:$B$652,2,0)</f>
        <v>1.7750000000000001E-3</v>
      </c>
    </row>
    <row r="80" spans="1:13" x14ac:dyDescent="0.25">
      <c r="A80">
        <f t="shared" si="17"/>
        <v>290</v>
      </c>
      <c r="B80" s="1">
        <v>46874</v>
      </c>
      <c r="C80" s="16">
        <f t="shared" si="13"/>
        <v>41001515876.331131</v>
      </c>
      <c r="D80" s="16">
        <f t="shared" si="9"/>
        <v>116895321.76342005</v>
      </c>
      <c r="E80" s="16">
        <f t="shared" si="10"/>
        <v>41118411198.094551</v>
      </c>
      <c r="F80" s="16">
        <v>0</v>
      </c>
      <c r="G80" s="29">
        <v>0</v>
      </c>
      <c r="H80" s="16">
        <f t="shared" si="11"/>
        <v>137061370.66031519</v>
      </c>
      <c r="I80" s="18">
        <f t="shared" si="15"/>
        <v>221409795.65711632</v>
      </c>
      <c r="J80" s="16">
        <f t="shared" si="16"/>
        <v>137061370.66031519</v>
      </c>
      <c r="K80" s="19">
        <f t="shared" si="14"/>
        <v>84348424.996801138</v>
      </c>
      <c r="L80" s="16">
        <f t="shared" si="12"/>
        <v>41034062773.097748</v>
      </c>
      <c r="M80" s="17">
        <f>VLOOKUP(B80,Encargos!$A$8:$B$652,2,0)</f>
        <v>2.8509999999999998E-3</v>
      </c>
    </row>
    <row r="81" spans="1:13" x14ac:dyDescent="0.25">
      <c r="A81">
        <f t="shared" si="17"/>
        <v>289</v>
      </c>
      <c r="B81" s="1">
        <v>46905</v>
      </c>
      <c r="C81" s="16">
        <f t="shared" si="13"/>
        <v>41034062773.097748</v>
      </c>
      <c r="D81" s="16">
        <f t="shared" si="9"/>
        <v>61797298.536285207</v>
      </c>
      <c r="E81" s="16">
        <f t="shared" si="10"/>
        <v>41095860071.634033</v>
      </c>
      <c r="F81" s="16">
        <v>0</v>
      </c>
      <c r="G81" s="29">
        <v>0</v>
      </c>
      <c r="H81" s="16">
        <f t="shared" si="11"/>
        <v>136986200.23878011</v>
      </c>
      <c r="I81" s="18">
        <f t="shared" si="15"/>
        <v>221743238.80937594</v>
      </c>
      <c r="J81" s="16">
        <f t="shared" si="16"/>
        <v>136986200.23878011</v>
      </c>
      <c r="K81" s="19">
        <f t="shared" si="14"/>
        <v>84757038.570595831</v>
      </c>
      <c r="L81" s="16">
        <f t="shared" si="12"/>
        <v>41011103033.063431</v>
      </c>
      <c r="M81" s="17">
        <f>VLOOKUP(B81,Encargos!$A$8:$B$652,2,0)</f>
        <v>1.506E-3</v>
      </c>
    </row>
    <row r="82" spans="1:13" x14ac:dyDescent="0.25">
      <c r="A82">
        <f t="shared" si="17"/>
        <v>288</v>
      </c>
      <c r="B82" s="1">
        <v>46935</v>
      </c>
      <c r="C82" s="16">
        <f t="shared" si="13"/>
        <v>41011103033.063431</v>
      </c>
      <c r="D82" s="16">
        <f t="shared" si="9"/>
        <v>105890668.03136978</v>
      </c>
      <c r="E82" s="16">
        <f t="shared" si="10"/>
        <v>41116993701.094803</v>
      </c>
      <c r="F82" s="16">
        <v>0</v>
      </c>
      <c r="G82" s="29">
        <v>0</v>
      </c>
      <c r="H82" s="16">
        <f t="shared" si="11"/>
        <v>137056645.67031601</v>
      </c>
      <c r="I82" s="18">
        <f t="shared" si="15"/>
        <v>222315779.85198176</v>
      </c>
      <c r="J82" s="16">
        <f t="shared" si="16"/>
        <v>137056645.67031601</v>
      </c>
      <c r="K82" s="19">
        <f t="shared" si="14"/>
        <v>85259134.181665748</v>
      </c>
      <c r="L82" s="16">
        <f t="shared" si="12"/>
        <v>41031734566.913139</v>
      </c>
      <c r="M82" s="17">
        <f>VLOOKUP(B82,Encargos!$A$8:$B$652,2,0)</f>
        <v>2.5820000000000001E-3</v>
      </c>
    </row>
    <row r="83" spans="1:13" x14ac:dyDescent="0.25">
      <c r="A83">
        <f t="shared" si="17"/>
        <v>287</v>
      </c>
      <c r="B83" s="1">
        <v>46966</v>
      </c>
      <c r="C83" s="16">
        <f t="shared" si="13"/>
        <v>41031734566.913139</v>
      </c>
      <c r="D83" s="16">
        <f t="shared" si="9"/>
        <v>94906402.053270087</v>
      </c>
      <c r="E83" s="16">
        <f t="shared" si="10"/>
        <v>41126640968.966408</v>
      </c>
      <c r="F83" s="16">
        <v>0</v>
      </c>
      <c r="G83" s="29">
        <v>0</v>
      </c>
      <c r="H83" s="16">
        <f t="shared" si="11"/>
        <v>137088803.22988802</v>
      </c>
      <c r="I83" s="18">
        <f t="shared" si="15"/>
        <v>222829996.25077939</v>
      </c>
      <c r="J83" s="16">
        <f t="shared" si="16"/>
        <v>137088803.22988802</v>
      </c>
      <c r="K83" s="19">
        <f t="shared" si="14"/>
        <v>85741193.020891368</v>
      </c>
      <c r="L83" s="16">
        <f t="shared" si="12"/>
        <v>41040899775.945518</v>
      </c>
      <c r="M83" s="17">
        <f>VLOOKUP(B83,Encargos!$A$8:$B$652,2,0)</f>
        <v>2.313E-3</v>
      </c>
    </row>
    <row r="84" spans="1:13" x14ac:dyDescent="0.25">
      <c r="A84">
        <f t="shared" si="17"/>
        <v>286</v>
      </c>
      <c r="B84" s="1">
        <v>46997</v>
      </c>
      <c r="C84" s="16">
        <f t="shared" si="13"/>
        <v>41040899775.945518</v>
      </c>
      <c r="D84" s="16">
        <f t="shared" si="9"/>
        <v>94927601.18176198</v>
      </c>
      <c r="E84" s="16">
        <f t="shared" si="10"/>
        <v>41135827377.127281</v>
      </c>
      <c r="F84" s="16">
        <v>0</v>
      </c>
      <c r="G84" s="29">
        <v>0</v>
      </c>
      <c r="H84" s="16">
        <f t="shared" si="11"/>
        <v>137119424.59042427</v>
      </c>
      <c r="I84" s="18">
        <f t="shared" si="15"/>
        <v>223345402.03210744</v>
      </c>
      <c r="J84" s="16">
        <f t="shared" si="16"/>
        <v>137119424.59042427</v>
      </c>
      <c r="K84" s="19">
        <f t="shared" si="14"/>
        <v>86225977.441683173</v>
      </c>
      <c r="L84" s="16">
        <f t="shared" si="12"/>
        <v>41049601399.6856</v>
      </c>
      <c r="M84" s="17">
        <f>VLOOKUP(B84,Encargos!$A$8:$B$652,2,0)</f>
        <v>2.313E-3</v>
      </c>
    </row>
    <row r="85" spans="1:13" x14ac:dyDescent="0.25">
      <c r="A85">
        <f t="shared" si="17"/>
        <v>285</v>
      </c>
      <c r="B85" s="1">
        <v>47027</v>
      </c>
      <c r="C85" s="16">
        <f t="shared" si="13"/>
        <v>41049601399.6856</v>
      </c>
      <c r="D85" s="16">
        <f t="shared" si="9"/>
        <v>117032413.59050363</v>
      </c>
      <c r="E85" s="16">
        <f t="shared" si="10"/>
        <v>41166633813.2761</v>
      </c>
      <c r="F85" s="16">
        <v>0</v>
      </c>
      <c r="G85" s="29">
        <v>0</v>
      </c>
      <c r="H85" s="16">
        <f t="shared" si="11"/>
        <v>137222112.71092033</v>
      </c>
      <c r="I85" s="18">
        <f t="shared" si="15"/>
        <v>223982159.77330095</v>
      </c>
      <c r="J85" s="16">
        <f t="shared" si="16"/>
        <v>137222112.71092033</v>
      </c>
      <c r="K85" s="19">
        <f t="shared" si="14"/>
        <v>86760047.062380612</v>
      </c>
      <c r="L85" s="16">
        <f t="shared" si="12"/>
        <v>41079873766.213722</v>
      </c>
      <c r="M85" s="17">
        <f>VLOOKUP(B85,Encargos!$A$8:$B$652,2,0)</f>
        <v>2.8509999999999998E-3</v>
      </c>
    </row>
    <row r="86" spans="1:13" x14ac:dyDescent="0.25">
      <c r="A86">
        <f t="shared" si="17"/>
        <v>284</v>
      </c>
      <c r="B86" s="1">
        <v>47058</v>
      </c>
      <c r="C86" s="16">
        <f t="shared" si="13"/>
        <v>41079873766.213722</v>
      </c>
      <c r="D86" s="16">
        <f t="shared" si="9"/>
        <v>83967261.978140846</v>
      </c>
      <c r="E86" s="16">
        <f t="shared" si="10"/>
        <v>41163841028.191864</v>
      </c>
      <c r="F86" s="16">
        <v>0</v>
      </c>
      <c r="G86" s="29">
        <v>0</v>
      </c>
      <c r="H86" s="16">
        <f t="shared" si="11"/>
        <v>137212803.42730623</v>
      </c>
      <c r="I86" s="18">
        <f t="shared" si="15"/>
        <v>224439979.30787763</v>
      </c>
      <c r="J86" s="16">
        <f t="shared" si="16"/>
        <v>137212803.42730623</v>
      </c>
      <c r="K86" s="19">
        <f t="shared" si="14"/>
        <v>87227175.880571395</v>
      </c>
      <c r="L86" s="16">
        <f t="shared" si="12"/>
        <v>41076613852.311295</v>
      </c>
      <c r="M86" s="17">
        <f>VLOOKUP(B86,Encargos!$A$8:$B$652,2,0)</f>
        <v>2.0439999999999998E-3</v>
      </c>
    </row>
    <row r="87" spans="1:13" x14ac:dyDescent="0.25">
      <c r="A87">
        <f t="shared" si="17"/>
        <v>283</v>
      </c>
      <c r="B87" s="1">
        <v>47088</v>
      </c>
      <c r="C87" s="16">
        <f t="shared" si="13"/>
        <v>41076613852.311295</v>
      </c>
      <c r="D87" s="16">
        <f t="shared" si="9"/>
        <v>95010207.840396017</v>
      </c>
      <c r="E87" s="16">
        <f t="shared" si="10"/>
        <v>41171624060.151688</v>
      </c>
      <c r="F87" s="16">
        <v>0</v>
      </c>
      <c r="G87" s="29">
        <v>0</v>
      </c>
      <c r="H87" s="16">
        <f t="shared" si="11"/>
        <v>137238746.8671723</v>
      </c>
      <c r="I87" s="18">
        <f t="shared" si="15"/>
        <v>224959108.98001671</v>
      </c>
      <c r="J87" s="16">
        <f t="shared" si="16"/>
        <v>137238746.8671723</v>
      </c>
      <c r="K87" s="19">
        <f t="shared" si="14"/>
        <v>87720362.112844408</v>
      </c>
      <c r="L87" s="16">
        <f t="shared" si="12"/>
        <v>41083903698.038841</v>
      </c>
      <c r="M87" s="17">
        <f>VLOOKUP(B87,Encargos!$A$8:$B$652,2,0)</f>
        <v>2.313E-3</v>
      </c>
    </row>
    <row r="88" spans="1:13" x14ac:dyDescent="0.25">
      <c r="A88">
        <f t="shared" si="17"/>
        <v>282</v>
      </c>
      <c r="B88" s="1">
        <v>47119</v>
      </c>
      <c r="C88" s="16">
        <f t="shared" si="13"/>
        <v>41083903698.038841</v>
      </c>
      <c r="D88" s="16">
        <f t="shared" si="9"/>
        <v>83975499.158791378</v>
      </c>
      <c r="E88" s="150">
        <f>'Art. 9º-A'!E88</f>
        <v>43020103055.623955</v>
      </c>
      <c r="F88" s="16">
        <v>0</v>
      </c>
      <c r="G88" s="29">
        <v>0</v>
      </c>
      <c r="H88" s="16">
        <f t="shared" si="11"/>
        <v>143400343.51874653</v>
      </c>
      <c r="I88" s="18">
        <f t="shared" si="15"/>
        <v>235560966.2302765</v>
      </c>
      <c r="J88" s="16">
        <f t="shared" si="16"/>
        <v>143400343.51874653</v>
      </c>
      <c r="K88" s="19">
        <f t="shared" si="14"/>
        <v>92160622.71152997</v>
      </c>
      <c r="L88" s="16">
        <f t="shared" si="12"/>
        <v>42927942432.912422</v>
      </c>
      <c r="M88" s="17">
        <f>VLOOKUP(B88,Encargos!$A$8:$B$652,2,0)</f>
        <v>2.0439999999999998E-3</v>
      </c>
    </row>
    <row r="89" spans="1:13" x14ac:dyDescent="0.25">
      <c r="A89">
        <f t="shared" si="17"/>
        <v>281</v>
      </c>
      <c r="B89" s="1">
        <v>47150</v>
      </c>
      <c r="C89" s="16">
        <f t="shared" si="13"/>
        <v>42927942432.912422</v>
      </c>
      <c r="D89" s="16">
        <f t="shared" si="9"/>
        <v>87744714.332872987</v>
      </c>
      <c r="E89" s="16">
        <f t="shared" si="10"/>
        <v>43015687147.245293</v>
      </c>
      <c r="F89" s="16">
        <v>0</v>
      </c>
      <c r="G89" s="29">
        <v>0</v>
      </c>
      <c r="H89" s="16">
        <f t="shared" si="11"/>
        <v>143385623.82415098</v>
      </c>
      <c r="I89" s="18">
        <f t="shared" si="15"/>
        <v>236042452.84525117</v>
      </c>
      <c r="J89" s="16">
        <f t="shared" si="16"/>
        <v>143385623.82415098</v>
      </c>
      <c r="K89" s="19">
        <f t="shared" si="14"/>
        <v>92656829.021100193</v>
      </c>
      <c r="L89" s="16">
        <f t="shared" si="12"/>
        <v>42923030318.22419</v>
      </c>
      <c r="M89" s="17">
        <f>VLOOKUP(B89,Encargos!$A$8:$B$652,2,0)</f>
        <v>2.0439999999999998E-3</v>
      </c>
    </row>
    <row r="90" spans="1:13" x14ac:dyDescent="0.25">
      <c r="A90">
        <f t="shared" si="17"/>
        <v>280</v>
      </c>
      <c r="B90" s="1">
        <v>47178</v>
      </c>
      <c r="C90" s="16">
        <f t="shared" si="13"/>
        <v>42923030318.22419</v>
      </c>
      <c r="D90" s="16">
        <f t="shared" si="9"/>
        <v>110827264.28165486</v>
      </c>
      <c r="E90" s="16">
        <f t="shared" si="10"/>
        <v>43033857582.505844</v>
      </c>
      <c r="F90" s="16">
        <v>0</v>
      </c>
      <c r="G90" s="29">
        <v>0</v>
      </c>
      <c r="H90" s="16">
        <f t="shared" si="11"/>
        <v>143446191.94168615</v>
      </c>
      <c r="I90" s="18">
        <f t="shared" si="15"/>
        <v>236651914.45849752</v>
      </c>
      <c r="J90" s="16">
        <f t="shared" si="16"/>
        <v>143446191.94168615</v>
      </c>
      <c r="K90" s="19">
        <f t="shared" si="14"/>
        <v>93205722.516811371</v>
      </c>
      <c r="L90" s="16">
        <f t="shared" si="12"/>
        <v>42940651859.989037</v>
      </c>
      <c r="M90" s="17">
        <f>VLOOKUP(B90,Encargos!$A$8:$B$652,2,0)</f>
        <v>2.5820000000000001E-3</v>
      </c>
    </row>
    <row r="91" spans="1:13" x14ac:dyDescent="0.25">
      <c r="A91">
        <f t="shared" si="17"/>
        <v>279</v>
      </c>
      <c r="B91" s="1">
        <v>47209</v>
      </c>
      <c r="C91" s="16">
        <f t="shared" si="13"/>
        <v>42940651859.989037</v>
      </c>
      <c r="D91" s="16">
        <f t="shared" si="9"/>
        <v>64668621.701143488</v>
      </c>
      <c r="E91" s="16">
        <f t="shared" si="10"/>
        <v>43005320481.690178</v>
      </c>
      <c r="F91" s="16">
        <v>0</v>
      </c>
      <c r="G91" s="29">
        <v>0</v>
      </c>
      <c r="H91" s="16">
        <f t="shared" si="11"/>
        <v>143351068.2723006</v>
      </c>
      <c r="I91" s="18">
        <f t="shared" si="15"/>
        <v>237008312.24167213</v>
      </c>
      <c r="J91" s="16">
        <f t="shared" si="16"/>
        <v>143351068.2723006</v>
      </c>
      <c r="K91" s="19">
        <f t="shared" si="14"/>
        <v>93657243.969371527</v>
      </c>
      <c r="L91" s="16">
        <f t="shared" si="12"/>
        <v>42911663237.72081</v>
      </c>
      <c r="M91" s="17">
        <f>VLOOKUP(B91,Encargos!$A$8:$B$652,2,0)</f>
        <v>1.506E-3</v>
      </c>
    </row>
    <row r="92" spans="1:13" x14ac:dyDescent="0.25">
      <c r="A92">
        <f t="shared" si="17"/>
        <v>278</v>
      </c>
      <c r="B92" s="1">
        <v>47239</v>
      </c>
      <c r="C92" s="16">
        <f t="shared" si="13"/>
        <v>42911663237.72081</v>
      </c>
      <c r="D92" s="16">
        <f t="shared" si="9"/>
        <v>99254677.068848237</v>
      </c>
      <c r="E92" s="16">
        <f t="shared" si="10"/>
        <v>43010917914.789658</v>
      </c>
      <c r="F92" s="16">
        <v>0</v>
      </c>
      <c r="G92" s="29">
        <v>0</v>
      </c>
      <c r="H92" s="16">
        <f t="shared" si="11"/>
        <v>143369726.3826322</v>
      </c>
      <c r="I92" s="18">
        <f t="shared" si="15"/>
        <v>237556512.46788713</v>
      </c>
      <c r="J92" s="16">
        <f t="shared" si="16"/>
        <v>143369726.3826322</v>
      </c>
      <c r="K92" s="19">
        <f t="shared" si="14"/>
        <v>94186786.085254937</v>
      </c>
      <c r="L92" s="16">
        <f t="shared" si="12"/>
        <v>42916731128.704399</v>
      </c>
      <c r="M92" s="17">
        <f>VLOOKUP(B92,Encargos!$A$8:$B$652,2,0)</f>
        <v>2.313E-3</v>
      </c>
    </row>
    <row r="93" spans="1:13" x14ac:dyDescent="0.25">
      <c r="A93">
        <f t="shared" si="17"/>
        <v>277</v>
      </c>
      <c r="B93" s="1">
        <v>47270</v>
      </c>
      <c r="C93" s="16">
        <f t="shared" si="13"/>
        <v>42916731128.704399</v>
      </c>
      <c r="D93" s="16">
        <f t="shared" si="9"/>
        <v>99266399.100693271</v>
      </c>
      <c r="E93" s="16">
        <f t="shared" si="10"/>
        <v>43015997527.805092</v>
      </c>
      <c r="F93" s="16">
        <v>0</v>
      </c>
      <c r="G93" s="29">
        <v>0</v>
      </c>
      <c r="H93" s="16">
        <f t="shared" si="11"/>
        <v>143386658.42601699</v>
      </c>
      <c r="I93" s="18">
        <f t="shared" si="15"/>
        <v>238105980.6812253</v>
      </c>
      <c r="J93" s="16">
        <f t="shared" si="16"/>
        <v>143386658.42601699</v>
      </c>
      <c r="K93" s="19">
        <f t="shared" si="14"/>
        <v>94719322.255208313</v>
      </c>
      <c r="L93" s="16">
        <f t="shared" si="12"/>
        <v>42921278205.549881</v>
      </c>
      <c r="M93" s="17">
        <f>VLOOKUP(B93,Encargos!$A$8:$B$652,2,0)</f>
        <v>2.313E-3</v>
      </c>
    </row>
    <row r="94" spans="1:13" x14ac:dyDescent="0.25">
      <c r="A94">
        <f t="shared" si="17"/>
        <v>276</v>
      </c>
      <c r="B94" s="1">
        <v>47300</v>
      </c>
      <c r="C94" s="16">
        <f t="shared" si="13"/>
        <v>42921278205.549881</v>
      </c>
      <c r="D94" s="16">
        <f t="shared" si="9"/>
        <v>99276916.48943688</v>
      </c>
      <c r="E94" s="16">
        <f t="shared" si="10"/>
        <v>43020555122.039314</v>
      </c>
      <c r="F94" s="16">
        <v>0</v>
      </c>
      <c r="G94" s="29">
        <v>0</v>
      </c>
      <c r="H94" s="16">
        <f t="shared" si="11"/>
        <v>143401850.40679774</v>
      </c>
      <c r="I94" s="18">
        <f t="shared" si="15"/>
        <v>238656719.81454092</v>
      </c>
      <c r="J94" s="16">
        <f t="shared" si="16"/>
        <v>143401850.40679774</v>
      </c>
      <c r="K94" s="19">
        <f t="shared" si="14"/>
        <v>95254869.407743186</v>
      </c>
      <c r="L94" s="16">
        <f t="shared" si="12"/>
        <v>42925300252.631569</v>
      </c>
      <c r="M94" s="17">
        <f>VLOOKUP(B94,Encargos!$A$8:$B$652,2,0)</f>
        <v>2.313E-3</v>
      </c>
    </row>
    <row r="95" spans="1:13" x14ac:dyDescent="0.25">
      <c r="A95">
        <f t="shared" si="17"/>
        <v>275</v>
      </c>
      <c r="B95" s="1">
        <v>47331</v>
      </c>
      <c r="C95" s="16">
        <f t="shared" si="13"/>
        <v>42925300252.631569</v>
      </c>
      <c r="D95" s="16">
        <f t="shared" si="9"/>
        <v>99286219.484336823</v>
      </c>
      <c r="E95" s="16">
        <f t="shared" si="10"/>
        <v>43024586472.115906</v>
      </c>
      <c r="F95" s="16">
        <v>0</v>
      </c>
      <c r="G95" s="29">
        <v>0</v>
      </c>
      <c r="H95" s="16">
        <f t="shared" si="11"/>
        <v>143415288.24038637</v>
      </c>
      <c r="I95" s="18">
        <f t="shared" si="15"/>
        <v>239208732.80747193</v>
      </c>
      <c r="J95" s="16">
        <f t="shared" si="16"/>
        <v>143415288.24038637</v>
      </c>
      <c r="K95" s="19">
        <f t="shared" si="14"/>
        <v>95793444.567085564</v>
      </c>
      <c r="L95" s="16">
        <f t="shared" si="12"/>
        <v>42928793027.54882</v>
      </c>
      <c r="M95" s="17">
        <f>VLOOKUP(B95,Encargos!$A$8:$B$652,2,0)</f>
        <v>2.313E-3</v>
      </c>
    </row>
    <row r="96" spans="1:13" x14ac:dyDescent="0.25">
      <c r="A96">
        <f t="shared" si="17"/>
        <v>274</v>
      </c>
      <c r="B96" s="1">
        <v>47362</v>
      </c>
      <c r="C96" s="16">
        <f t="shared" si="13"/>
        <v>42928793027.54882</v>
      </c>
      <c r="D96" s="16">
        <f t="shared" si="9"/>
        <v>110842143.59713106</v>
      </c>
      <c r="E96" s="16">
        <f t="shared" si="10"/>
        <v>43039635171.14595</v>
      </c>
      <c r="F96" s="16">
        <v>0</v>
      </c>
      <c r="G96" s="29">
        <v>0</v>
      </c>
      <c r="H96" s="16">
        <f t="shared" si="11"/>
        <v>143465450.57048652</v>
      </c>
      <c r="I96" s="18">
        <f t="shared" si="15"/>
        <v>239826369.75558087</v>
      </c>
      <c r="J96" s="16">
        <f t="shared" si="16"/>
        <v>143465450.57048652</v>
      </c>
      <c r="K96" s="19">
        <f t="shared" si="14"/>
        <v>96360919.185094357</v>
      </c>
      <c r="L96" s="16">
        <f t="shared" si="12"/>
        <v>42943274251.960861</v>
      </c>
      <c r="M96" s="17">
        <f>VLOOKUP(B96,Encargos!$A$8:$B$652,2,0)</f>
        <v>2.5820000000000001E-3</v>
      </c>
    </row>
    <row r="97" spans="1:13" x14ac:dyDescent="0.25">
      <c r="A97">
        <f t="shared" si="17"/>
        <v>273</v>
      </c>
      <c r="B97" s="1">
        <v>47392</v>
      </c>
      <c r="C97" s="16">
        <f t="shared" si="13"/>
        <v>42943274251.960861</v>
      </c>
      <c r="D97" s="16">
        <f t="shared" si="9"/>
        <v>122431274.89234041</v>
      </c>
      <c r="E97" s="16">
        <f t="shared" si="10"/>
        <v>43065705526.853203</v>
      </c>
      <c r="F97" s="16">
        <v>0</v>
      </c>
      <c r="G97" s="29">
        <v>0</v>
      </c>
      <c r="H97" s="16">
        <f t="shared" si="11"/>
        <v>143552351.75617737</v>
      </c>
      <c r="I97" s="18">
        <f t="shared" si="15"/>
        <v>240510114.73575404</v>
      </c>
      <c r="J97" s="16">
        <f t="shared" si="16"/>
        <v>143552351.75617737</v>
      </c>
      <c r="K97" s="19">
        <f t="shared" si="14"/>
        <v>96957762.979576677</v>
      </c>
      <c r="L97" s="16">
        <f t="shared" si="12"/>
        <v>42968747763.873627</v>
      </c>
      <c r="M97" s="17">
        <f>VLOOKUP(B97,Encargos!$A$8:$B$652,2,0)</f>
        <v>2.8509999999999998E-3</v>
      </c>
    </row>
    <row r="98" spans="1:13" x14ac:dyDescent="0.25">
      <c r="A98">
        <f t="shared" si="17"/>
        <v>272</v>
      </c>
      <c r="B98" s="1">
        <v>47423</v>
      </c>
      <c r="C98" s="16">
        <f t="shared" si="13"/>
        <v>42968747763.873627</v>
      </c>
      <c r="D98" s="16">
        <f t="shared" si="9"/>
        <v>76269527.280875698</v>
      </c>
      <c r="E98" s="16">
        <f t="shared" si="10"/>
        <v>43045017291.154503</v>
      </c>
      <c r="F98" s="16">
        <v>0</v>
      </c>
      <c r="G98" s="29">
        <v>0</v>
      </c>
      <c r="H98" s="16">
        <f t="shared" si="11"/>
        <v>143483390.97051501</v>
      </c>
      <c r="I98" s="18">
        <f t="shared" si="15"/>
        <v>240937020.18941</v>
      </c>
      <c r="J98" s="16">
        <f t="shared" si="16"/>
        <v>143483390.97051501</v>
      </c>
      <c r="K98" s="19">
        <f t="shared" si="14"/>
        <v>97453629.218894988</v>
      </c>
      <c r="L98" s="16">
        <f t="shared" si="12"/>
        <v>42947563661.935608</v>
      </c>
      <c r="M98" s="17">
        <f>VLOOKUP(B98,Encargos!$A$8:$B$652,2,0)</f>
        <v>1.7750000000000001E-3</v>
      </c>
    </row>
    <row r="99" spans="1:13" x14ac:dyDescent="0.25">
      <c r="A99">
        <f t="shared" si="17"/>
        <v>271</v>
      </c>
      <c r="B99" s="1">
        <v>47453</v>
      </c>
      <c r="C99" s="16">
        <f t="shared" si="13"/>
        <v>42947563661.935608</v>
      </c>
      <c r="D99" s="16">
        <f t="shared" si="9"/>
        <v>110890609.37511775</v>
      </c>
      <c r="E99" s="16">
        <f t="shared" si="10"/>
        <v>43058454271.310722</v>
      </c>
      <c r="F99" s="16">
        <v>0</v>
      </c>
      <c r="G99" s="29">
        <v>0</v>
      </c>
      <c r="H99" s="16">
        <f t="shared" si="11"/>
        <v>143528180.90436909</v>
      </c>
      <c r="I99" s="18">
        <f t="shared" si="15"/>
        <v>241559119.57553905</v>
      </c>
      <c r="J99" s="16">
        <f t="shared" si="16"/>
        <v>143528180.90436909</v>
      </c>
      <c r="K99" s="19">
        <f t="shared" si="14"/>
        <v>98030938.671169966</v>
      </c>
      <c r="L99" s="16">
        <f t="shared" si="12"/>
        <v>42960423332.639549</v>
      </c>
      <c r="M99" s="17">
        <f>VLOOKUP(B99,Encargos!$A$8:$B$652,2,0)</f>
        <v>2.5820000000000001E-3</v>
      </c>
    </row>
    <row r="100" spans="1:13" x14ac:dyDescent="0.25">
      <c r="A100">
        <f t="shared" si="17"/>
        <v>270</v>
      </c>
      <c r="B100" s="1">
        <v>47484</v>
      </c>
      <c r="C100" s="16">
        <f t="shared" si="13"/>
        <v>42960423332.639549</v>
      </c>
      <c r="D100" s="16">
        <f t="shared" si="9"/>
        <v>87811105.291915238</v>
      </c>
      <c r="E100" s="150">
        <f>'Art. 9º-A'!E100</f>
        <v>44259666864.232521</v>
      </c>
      <c r="F100" s="16">
        <v>0</v>
      </c>
      <c r="G100" s="29">
        <v>0</v>
      </c>
      <c r="H100" s="16">
        <f t="shared" si="11"/>
        <v>147532222.88077509</v>
      </c>
      <c r="I100" s="18">
        <f t="shared" si="15"/>
        <v>248864543.94661054</v>
      </c>
      <c r="J100" s="16">
        <f t="shared" si="16"/>
        <v>147532222.88077509</v>
      </c>
      <c r="K100" s="19">
        <f t="shared" si="14"/>
        <v>101332321.06583545</v>
      </c>
      <c r="L100" s="16">
        <f t="shared" si="12"/>
        <v>44158334543.166687</v>
      </c>
      <c r="M100" s="17">
        <f>VLOOKUP(B100,Encargos!$A$8:$B$652,2,0)</f>
        <v>2.0439999999999998E-3</v>
      </c>
    </row>
    <row r="101" spans="1:13" x14ac:dyDescent="0.25">
      <c r="A101">
        <f t="shared" si="17"/>
        <v>269</v>
      </c>
      <c r="B101" s="1">
        <v>47515</v>
      </c>
      <c r="C101" s="16">
        <f t="shared" si="13"/>
        <v>44158334543.166687</v>
      </c>
      <c r="D101" s="16">
        <f t="shared" si="9"/>
        <v>90259635.806232706</v>
      </c>
      <c r="E101" s="16">
        <f t="shared" si="10"/>
        <v>44248594178.972923</v>
      </c>
      <c r="F101" s="16">
        <v>0</v>
      </c>
      <c r="G101" s="29">
        <v>0</v>
      </c>
      <c r="H101" s="16">
        <f t="shared" si="11"/>
        <v>147495313.92990977</v>
      </c>
      <c r="I101" s="18">
        <f t="shared" si="15"/>
        <v>249373223.07443741</v>
      </c>
      <c r="J101" s="16">
        <f t="shared" si="16"/>
        <v>147495313.92990977</v>
      </c>
      <c r="K101" s="19">
        <f t="shared" si="14"/>
        <v>101877909.14452764</v>
      </c>
      <c r="L101" s="16">
        <f t="shared" si="12"/>
        <v>44146716269.828392</v>
      </c>
      <c r="M101" s="17">
        <f>VLOOKUP(B101,Encargos!$A$8:$B$652,2,0)</f>
        <v>2.0439999999999998E-3</v>
      </c>
    </row>
    <row r="102" spans="1:13" x14ac:dyDescent="0.25">
      <c r="A102">
        <f t="shared" si="17"/>
        <v>268</v>
      </c>
      <c r="B102" s="1">
        <v>47543</v>
      </c>
      <c r="C102" s="16">
        <f t="shared" si="13"/>
        <v>44146716269.828392</v>
      </c>
      <c r="D102" s="16">
        <f t="shared" si="9"/>
        <v>113986821.40869692</v>
      </c>
      <c r="E102" s="16">
        <f t="shared" si="10"/>
        <v>44260703091.237091</v>
      </c>
      <c r="F102" s="16">
        <v>0</v>
      </c>
      <c r="G102" s="29">
        <v>0</v>
      </c>
      <c r="H102" s="16">
        <f t="shared" si="11"/>
        <v>147535676.97079033</v>
      </c>
      <c r="I102" s="18">
        <f t="shared" si="15"/>
        <v>250017104.73641557</v>
      </c>
      <c r="J102" s="16">
        <f t="shared" si="16"/>
        <v>147535676.97079033</v>
      </c>
      <c r="K102" s="19">
        <f t="shared" si="14"/>
        <v>102481427.76562524</v>
      </c>
      <c r="L102" s="16">
        <f t="shared" si="12"/>
        <v>44158221663.471466</v>
      </c>
      <c r="M102" s="17">
        <f>VLOOKUP(B102,Encargos!$A$8:$B$652,2,0)</f>
        <v>2.5820000000000001E-3</v>
      </c>
    </row>
    <row r="103" spans="1:13" x14ac:dyDescent="0.25">
      <c r="A103">
        <f t="shared" si="17"/>
        <v>267</v>
      </c>
      <c r="B103" s="1">
        <v>47574</v>
      </c>
      <c r="C103" s="16">
        <f t="shared" si="13"/>
        <v>44158221663.471466</v>
      </c>
      <c r="D103" s="16">
        <f t="shared" si="9"/>
        <v>90259405.080135673</v>
      </c>
      <c r="E103" s="16">
        <f t="shared" si="10"/>
        <v>44248481068.551605</v>
      </c>
      <c r="F103" s="16">
        <v>0</v>
      </c>
      <c r="G103" s="29">
        <v>0</v>
      </c>
      <c r="H103" s="16">
        <f t="shared" si="11"/>
        <v>147494936.89517203</v>
      </c>
      <c r="I103" s="18">
        <f t="shared" si="15"/>
        <v>250528139.69849694</v>
      </c>
      <c r="J103" s="16">
        <f t="shared" si="16"/>
        <v>147494936.89517203</v>
      </c>
      <c r="K103" s="19">
        <f t="shared" si="14"/>
        <v>103033202.80332491</v>
      </c>
      <c r="L103" s="16">
        <f t="shared" si="12"/>
        <v>44145447865.748283</v>
      </c>
      <c r="M103" s="17">
        <f>VLOOKUP(B103,Encargos!$A$8:$B$652,2,0)</f>
        <v>2.0439999999999998E-3</v>
      </c>
    </row>
    <row r="104" spans="1:13" x14ac:dyDescent="0.25">
      <c r="A104">
        <f t="shared" si="17"/>
        <v>266</v>
      </c>
      <c r="B104" s="1">
        <v>47604</v>
      </c>
      <c r="C104" s="16">
        <f t="shared" si="13"/>
        <v>44145447865.748283</v>
      </c>
      <c r="D104" s="16">
        <f t="shared" si="9"/>
        <v>78358169.961703211</v>
      </c>
      <c r="E104" s="16">
        <f t="shared" si="10"/>
        <v>44223806035.709984</v>
      </c>
      <c r="F104" s="16">
        <v>0</v>
      </c>
      <c r="G104" s="29">
        <v>0</v>
      </c>
      <c r="H104" s="16">
        <f t="shared" si="11"/>
        <v>147412686.78569996</v>
      </c>
      <c r="I104" s="18">
        <f t="shared" si="15"/>
        <v>250972827.1464617</v>
      </c>
      <c r="J104" s="16">
        <f t="shared" si="16"/>
        <v>147412686.78569996</v>
      </c>
      <c r="K104" s="19">
        <f t="shared" si="14"/>
        <v>103560140.36076173</v>
      </c>
      <c r="L104" s="16">
        <f t="shared" si="12"/>
        <v>44120245895.34922</v>
      </c>
      <c r="M104" s="17">
        <f>VLOOKUP(B104,Encargos!$A$8:$B$652,2,0)</f>
        <v>1.7750000000000001E-3</v>
      </c>
    </row>
    <row r="105" spans="1:13" x14ac:dyDescent="0.25">
      <c r="A105">
        <f t="shared" si="17"/>
        <v>265</v>
      </c>
      <c r="B105" s="1">
        <v>47635</v>
      </c>
      <c r="C105" s="16">
        <f t="shared" si="13"/>
        <v>44120245895.34922</v>
      </c>
      <c r="D105" s="16">
        <f t="shared" si="9"/>
        <v>102050128.75594275</v>
      </c>
      <c r="E105" s="16">
        <f t="shared" si="10"/>
        <v>44222296024.105164</v>
      </c>
      <c r="F105" s="16">
        <v>0</v>
      </c>
      <c r="G105" s="29">
        <v>0</v>
      </c>
      <c r="H105" s="16">
        <f t="shared" si="11"/>
        <v>147407653.41368389</v>
      </c>
      <c r="I105" s="18">
        <f t="shared" si="15"/>
        <v>251553327.29565153</v>
      </c>
      <c r="J105" s="16">
        <f t="shared" si="16"/>
        <v>147407653.41368389</v>
      </c>
      <c r="K105" s="19">
        <f t="shared" si="14"/>
        <v>104145673.88196763</v>
      </c>
      <c r="L105" s="16">
        <f t="shared" si="12"/>
        <v>44118150350.22319</v>
      </c>
      <c r="M105" s="17">
        <f>VLOOKUP(B105,Encargos!$A$8:$B$652,2,0)</f>
        <v>2.313E-3</v>
      </c>
    </row>
    <row r="106" spans="1:13" x14ac:dyDescent="0.25">
      <c r="A106">
        <f t="shared" si="17"/>
        <v>264</v>
      </c>
      <c r="B106" s="1">
        <v>47665</v>
      </c>
      <c r="C106" s="16">
        <f t="shared" si="13"/>
        <v>44118150350.22319</v>
      </c>
      <c r="D106" s="16">
        <f t="shared" si="9"/>
        <v>113913064.20427628</v>
      </c>
      <c r="E106" s="16">
        <f t="shared" si="10"/>
        <v>44232063414.427467</v>
      </c>
      <c r="F106" s="16">
        <v>0</v>
      </c>
      <c r="G106" s="29">
        <v>0</v>
      </c>
      <c r="H106" s="16">
        <f t="shared" si="11"/>
        <v>147440211.3814249</v>
      </c>
      <c r="I106" s="18">
        <f t="shared" si="15"/>
        <v>252202837.98672885</v>
      </c>
      <c r="J106" s="16">
        <f t="shared" si="16"/>
        <v>147440211.3814249</v>
      </c>
      <c r="K106" s="19">
        <f t="shared" si="14"/>
        <v>104762626.60530394</v>
      </c>
      <c r="L106" s="16">
        <f t="shared" si="12"/>
        <v>44127300787.822159</v>
      </c>
      <c r="M106" s="17">
        <f>VLOOKUP(B106,Encargos!$A$8:$B$652,2,0)</f>
        <v>2.5820000000000001E-3</v>
      </c>
    </row>
    <row r="107" spans="1:13" x14ac:dyDescent="0.25">
      <c r="A107">
        <f t="shared" si="17"/>
        <v>263</v>
      </c>
      <c r="B107" s="1">
        <v>47696</v>
      </c>
      <c r="C107" s="16">
        <f t="shared" si="13"/>
        <v>44127300787.822159</v>
      </c>
      <c r="D107" s="16">
        <f t="shared" si="9"/>
        <v>78325958.898384333</v>
      </c>
      <c r="E107" s="16">
        <f t="shared" si="10"/>
        <v>44205626746.720543</v>
      </c>
      <c r="F107" s="16">
        <v>0</v>
      </c>
      <c r="G107" s="29">
        <v>0</v>
      </c>
      <c r="H107" s="16">
        <f t="shared" si="11"/>
        <v>147352089.15573516</v>
      </c>
      <c r="I107" s="18">
        <f t="shared" si="15"/>
        <v>252650498.0241552</v>
      </c>
      <c r="J107" s="16">
        <f t="shared" si="16"/>
        <v>147352089.15573516</v>
      </c>
      <c r="K107" s="19">
        <f t="shared" si="14"/>
        <v>105298408.86842003</v>
      </c>
      <c r="L107" s="16">
        <f t="shared" si="12"/>
        <v>44100328337.852127</v>
      </c>
      <c r="M107" s="17">
        <f>VLOOKUP(B107,Encargos!$A$8:$B$652,2,0)</f>
        <v>1.7750000000000001E-3</v>
      </c>
    </row>
    <row r="108" spans="1:13" x14ac:dyDescent="0.25">
      <c r="A108">
        <f t="shared" si="17"/>
        <v>262</v>
      </c>
      <c r="B108" s="1">
        <v>47727</v>
      </c>
      <c r="C108" s="16">
        <f t="shared" si="13"/>
        <v>44100328337.852127</v>
      </c>
      <c r="D108" s="16">
        <f t="shared" si="9"/>
        <v>125730036.0912164</v>
      </c>
      <c r="E108" s="16">
        <f t="shared" si="10"/>
        <v>44226058373.943344</v>
      </c>
      <c r="F108" s="16">
        <v>0</v>
      </c>
      <c r="G108" s="29">
        <v>0</v>
      </c>
      <c r="H108" s="16">
        <f t="shared" si="11"/>
        <v>147420194.57981116</v>
      </c>
      <c r="I108" s="18">
        <f t="shared" si="15"/>
        <v>253370804.5940221</v>
      </c>
      <c r="J108" s="16">
        <f t="shared" si="16"/>
        <v>147420194.57981116</v>
      </c>
      <c r="K108" s="19">
        <f t="shared" si="14"/>
        <v>105950610.01421094</v>
      </c>
      <c r="L108" s="16">
        <f t="shared" si="12"/>
        <v>44120107763.929131</v>
      </c>
      <c r="M108" s="17">
        <f>VLOOKUP(B108,Encargos!$A$8:$B$652,2,0)</f>
        <v>2.8509999999999998E-3</v>
      </c>
    </row>
    <row r="109" spans="1:13" x14ac:dyDescent="0.25">
      <c r="A109">
        <f t="shared" si="17"/>
        <v>261</v>
      </c>
      <c r="B109" s="1">
        <v>47757</v>
      </c>
      <c r="C109" s="16">
        <f t="shared" si="13"/>
        <v>44120107763.929131</v>
      </c>
      <c r="D109" s="16">
        <f t="shared" si="9"/>
        <v>113918118.24646501</v>
      </c>
      <c r="E109" s="16">
        <f t="shared" si="10"/>
        <v>44234025882.175598</v>
      </c>
      <c r="F109" s="16">
        <v>0</v>
      </c>
      <c r="G109" s="29">
        <v>0</v>
      </c>
      <c r="H109" s="16">
        <f t="shared" si="11"/>
        <v>147446752.94058535</v>
      </c>
      <c r="I109" s="18">
        <f t="shared" si="15"/>
        <v>254025008.01148388</v>
      </c>
      <c r="J109" s="16">
        <f t="shared" si="16"/>
        <v>147446752.94058535</v>
      </c>
      <c r="K109" s="19">
        <f t="shared" si="14"/>
        <v>106578255.07089853</v>
      </c>
      <c r="L109" s="16">
        <f t="shared" si="12"/>
        <v>44127447627.104698</v>
      </c>
      <c r="M109" s="17">
        <f>VLOOKUP(B109,Encargos!$A$8:$B$652,2,0)</f>
        <v>2.5820000000000001E-3</v>
      </c>
    </row>
    <row r="110" spans="1:13" x14ac:dyDescent="0.25">
      <c r="A110">
        <f t="shared" si="17"/>
        <v>260</v>
      </c>
      <c r="B110" s="1">
        <v>47788</v>
      </c>
      <c r="C110" s="16">
        <f t="shared" si="13"/>
        <v>44127447627.104698</v>
      </c>
      <c r="D110" s="16">
        <f t="shared" si="9"/>
        <v>102066786.36149317</v>
      </c>
      <c r="E110" s="16">
        <f t="shared" si="10"/>
        <v>44229514413.466194</v>
      </c>
      <c r="F110" s="16">
        <v>0</v>
      </c>
      <c r="G110" s="29">
        <v>0</v>
      </c>
      <c r="H110" s="16">
        <f t="shared" si="11"/>
        <v>147431714.71155399</v>
      </c>
      <c r="I110" s="18">
        <f t="shared" si="15"/>
        <v>254612567.85501441</v>
      </c>
      <c r="J110" s="16">
        <f t="shared" si="16"/>
        <v>147431714.71155399</v>
      </c>
      <c r="K110" s="19">
        <f t="shared" si="14"/>
        <v>107180853.14346042</v>
      </c>
      <c r="L110" s="16">
        <f t="shared" si="12"/>
        <v>44122333560.322739</v>
      </c>
      <c r="M110" s="17">
        <f>VLOOKUP(B110,Encargos!$A$8:$B$652,2,0)</f>
        <v>2.313E-3</v>
      </c>
    </row>
    <row r="111" spans="1:13" x14ac:dyDescent="0.25">
      <c r="A111">
        <f t="shared" si="17"/>
        <v>259</v>
      </c>
      <c r="B111" s="1">
        <v>47818</v>
      </c>
      <c r="C111" s="16">
        <f t="shared" si="13"/>
        <v>44122333560.322739</v>
      </c>
      <c r="D111" s="16">
        <f t="shared" si="9"/>
        <v>125792772.98048012</v>
      </c>
      <c r="E111" s="16">
        <f t="shared" si="10"/>
        <v>44248126333.303215</v>
      </c>
      <c r="F111" s="16">
        <v>0</v>
      </c>
      <c r="G111" s="29">
        <v>0</v>
      </c>
      <c r="H111" s="16">
        <f t="shared" si="11"/>
        <v>147493754.44434407</v>
      </c>
      <c r="I111" s="18">
        <f t="shared" si="15"/>
        <v>255338468.28596911</v>
      </c>
      <c r="J111" s="16">
        <f t="shared" si="16"/>
        <v>147493754.44434407</v>
      </c>
      <c r="K111" s="19">
        <f t="shared" si="14"/>
        <v>107844713.84162503</v>
      </c>
      <c r="L111" s="16">
        <f t="shared" si="12"/>
        <v>44140281619.461586</v>
      </c>
      <c r="M111" s="17">
        <f>VLOOKUP(B111,Encargos!$A$8:$B$652,2,0)</f>
        <v>2.8509999999999998E-3</v>
      </c>
    </row>
    <row r="112" spans="1:13" x14ac:dyDescent="0.25">
      <c r="A112">
        <f t="shared" si="17"/>
        <v>258</v>
      </c>
      <c r="B112" s="1">
        <v>47849</v>
      </c>
      <c r="C112" s="16">
        <f t="shared" si="13"/>
        <v>44140281619.461586</v>
      </c>
      <c r="D112" s="16">
        <f t="shared" si="9"/>
        <v>90222735.63017948</v>
      </c>
      <c r="E112" s="150">
        <f>'Art. 9º-A'!E112</f>
        <v>44873015172.777229</v>
      </c>
      <c r="F112" s="16">
        <v>0</v>
      </c>
      <c r="G112" s="29">
        <v>0</v>
      </c>
      <c r="H112" s="16">
        <f t="shared" si="11"/>
        <v>149576717.24259079</v>
      </c>
      <c r="I112" s="18">
        <f t="shared" si="15"/>
        <v>259577115.07980511</v>
      </c>
      <c r="J112" s="16">
        <f t="shared" si="16"/>
        <v>149576717.24259079</v>
      </c>
      <c r="K112" s="19">
        <f t="shared" si="14"/>
        <v>110000397.83721432</v>
      </c>
      <c r="L112" s="16">
        <f t="shared" si="12"/>
        <v>44763014774.940018</v>
      </c>
      <c r="M112" s="17">
        <f>VLOOKUP(B112,Encargos!$A$8:$B$652,2,0)</f>
        <v>2.0439999999999998E-3</v>
      </c>
    </row>
    <row r="113" spans="1:13" x14ac:dyDescent="0.25">
      <c r="A113">
        <f t="shared" si="17"/>
        <v>257</v>
      </c>
      <c r="B113" s="1">
        <v>47880</v>
      </c>
      <c r="C113" s="16">
        <f t="shared" si="13"/>
        <v>44763014774.940018</v>
      </c>
      <c r="D113" s="16">
        <f t="shared" si="9"/>
        <v>103536853.17443626</v>
      </c>
      <c r="E113" s="16">
        <f t="shared" si="10"/>
        <v>44866551628.114456</v>
      </c>
      <c r="F113" s="16">
        <v>0</v>
      </c>
      <c r="G113" s="29">
        <v>0</v>
      </c>
      <c r="H113" s="16">
        <f t="shared" si="11"/>
        <v>149555172.09371486</v>
      </c>
      <c r="I113" s="18">
        <f t="shared" si="15"/>
        <v>260177516.94698477</v>
      </c>
      <c r="J113" s="16">
        <f t="shared" si="16"/>
        <v>149555172.09371486</v>
      </c>
      <c r="K113" s="19">
        <f t="shared" si="14"/>
        <v>110622344.8532699</v>
      </c>
      <c r="L113" s="16">
        <f t="shared" si="12"/>
        <v>44755929283.261185</v>
      </c>
      <c r="M113" s="17">
        <f>VLOOKUP(B113,Encargos!$A$8:$B$652,2,0)</f>
        <v>2.313E-3</v>
      </c>
    </row>
    <row r="114" spans="1:13" x14ac:dyDescent="0.25">
      <c r="A114">
        <f t="shared" si="17"/>
        <v>256</v>
      </c>
      <c r="B114" s="1">
        <v>47908</v>
      </c>
      <c r="C114" s="16">
        <f t="shared" si="13"/>
        <v>44755929283.261185</v>
      </c>
      <c r="D114" s="16">
        <f t="shared" si="9"/>
        <v>115559809.40938038</v>
      </c>
      <c r="E114" s="16">
        <f t="shared" si="10"/>
        <v>44871489092.670563</v>
      </c>
      <c r="F114" s="16">
        <v>0</v>
      </c>
      <c r="G114" s="29">
        <v>0</v>
      </c>
      <c r="H114" s="16">
        <f t="shared" si="11"/>
        <v>149571630.30890188</v>
      </c>
      <c r="I114" s="18">
        <f t="shared" si="15"/>
        <v>260849295.29574186</v>
      </c>
      <c r="J114" s="16">
        <f t="shared" si="16"/>
        <v>149571630.30890188</v>
      </c>
      <c r="K114" s="19">
        <f t="shared" si="14"/>
        <v>111277664.98683998</v>
      </c>
      <c r="L114" s="16">
        <f t="shared" si="12"/>
        <v>44760211427.683723</v>
      </c>
      <c r="M114" s="17">
        <f>VLOOKUP(B114,Encargos!$A$8:$B$652,2,0)</f>
        <v>2.5820000000000001E-3</v>
      </c>
    </row>
    <row r="115" spans="1:13" x14ac:dyDescent="0.25">
      <c r="A115">
        <f t="shared" si="17"/>
        <v>255</v>
      </c>
      <c r="B115" s="1">
        <v>47939</v>
      </c>
      <c r="C115" s="16">
        <f t="shared" si="13"/>
        <v>44760211427.683723</v>
      </c>
      <c r="D115" s="16">
        <f t="shared" si="9"/>
        <v>67408878.410091683</v>
      </c>
      <c r="E115" s="16">
        <f t="shared" si="10"/>
        <v>44827620306.093819</v>
      </c>
      <c r="F115" s="16">
        <v>0</v>
      </c>
      <c r="G115" s="29">
        <v>0</v>
      </c>
      <c r="H115" s="16">
        <f t="shared" si="11"/>
        <v>149425401.02031273</v>
      </c>
      <c r="I115" s="18">
        <f t="shared" si="15"/>
        <v>261242134.33445731</v>
      </c>
      <c r="J115" s="16">
        <f t="shared" si="16"/>
        <v>149425401.02031273</v>
      </c>
      <c r="K115" s="19">
        <f t="shared" si="14"/>
        <v>111816733.31414458</v>
      </c>
      <c r="L115" s="16">
        <f t="shared" si="12"/>
        <v>44715803572.779671</v>
      </c>
      <c r="M115" s="17">
        <f>VLOOKUP(B115,Encargos!$A$8:$B$652,2,0)</f>
        <v>1.506E-3</v>
      </c>
    </row>
    <row r="116" spans="1:13" x14ac:dyDescent="0.25">
      <c r="A116">
        <f t="shared" si="17"/>
        <v>254</v>
      </c>
      <c r="B116" s="1">
        <v>47969</v>
      </c>
      <c r="C116" s="16">
        <f t="shared" si="13"/>
        <v>44715803572.779671</v>
      </c>
      <c r="D116" s="16">
        <f t="shared" si="9"/>
        <v>103427653.66383937</v>
      </c>
      <c r="E116" s="16">
        <f t="shared" si="10"/>
        <v>44819231226.443512</v>
      </c>
      <c r="F116" s="16">
        <v>0</v>
      </c>
      <c r="G116" s="29">
        <v>0</v>
      </c>
      <c r="H116" s="16">
        <f t="shared" si="11"/>
        <v>149397437.42147839</v>
      </c>
      <c r="I116" s="18">
        <f t="shared" si="15"/>
        <v>261846387.39117286</v>
      </c>
      <c r="J116" s="16">
        <f t="shared" si="16"/>
        <v>149397437.42147839</v>
      </c>
      <c r="K116" s="19">
        <f t="shared" si="14"/>
        <v>112448949.96969447</v>
      </c>
      <c r="L116" s="16">
        <f t="shared" si="12"/>
        <v>44706782276.473816</v>
      </c>
      <c r="M116" s="17">
        <f>VLOOKUP(B116,Encargos!$A$8:$B$652,2,0)</f>
        <v>2.313E-3</v>
      </c>
    </row>
    <row r="117" spans="1:13" x14ac:dyDescent="0.25">
      <c r="A117">
        <f t="shared" si="17"/>
        <v>253</v>
      </c>
      <c r="B117" s="1">
        <v>48000</v>
      </c>
      <c r="C117" s="16">
        <f t="shared" si="13"/>
        <v>44706782276.473816</v>
      </c>
      <c r="D117" s="16">
        <f t="shared" si="9"/>
        <v>91380662.973112464</v>
      </c>
      <c r="E117" s="16">
        <f t="shared" si="10"/>
        <v>44798162939.44693</v>
      </c>
      <c r="F117" s="16">
        <v>0</v>
      </c>
      <c r="G117" s="29">
        <v>0</v>
      </c>
      <c r="H117" s="16">
        <f t="shared" si="11"/>
        <v>149327209.79815644</v>
      </c>
      <c r="I117" s="18">
        <f t="shared" si="15"/>
        <v>262381601.40700045</v>
      </c>
      <c r="J117" s="16">
        <f t="shared" si="16"/>
        <v>149327209.79815644</v>
      </c>
      <c r="K117" s="19">
        <f t="shared" si="14"/>
        <v>113054391.60884401</v>
      </c>
      <c r="L117" s="16">
        <f t="shared" si="12"/>
        <v>44685108547.838089</v>
      </c>
      <c r="M117" s="17">
        <f>VLOOKUP(B117,Encargos!$A$8:$B$652,2,0)</f>
        <v>2.0439999999999998E-3</v>
      </c>
    </row>
    <row r="118" spans="1:13" x14ac:dyDescent="0.25">
      <c r="A118">
        <f t="shared" si="17"/>
        <v>252</v>
      </c>
      <c r="B118" s="1">
        <v>48030</v>
      </c>
      <c r="C118" s="16">
        <f t="shared" si="13"/>
        <v>44685108547.838089</v>
      </c>
      <c r="D118" s="16">
        <f t="shared" si="9"/>
        <v>103356656.0711495</v>
      </c>
      <c r="E118" s="16">
        <f t="shared" si="10"/>
        <v>44788465203.909241</v>
      </c>
      <c r="F118" s="16">
        <v>0</v>
      </c>
      <c r="G118" s="29">
        <v>0</v>
      </c>
      <c r="H118" s="16">
        <f t="shared" si="11"/>
        <v>149294884.0130308</v>
      </c>
      <c r="I118" s="18">
        <f t="shared" si="15"/>
        <v>262988490.05105481</v>
      </c>
      <c r="J118" s="16">
        <f t="shared" si="16"/>
        <v>149294884.0130308</v>
      </c>
      <c r="K118" s="19">
        <f t="shared" si="14"/>
        <v>113693606.03802401</v>
      </c>
      <c r="L118" s="16">
        <f t="shared" si="12"/>
        <v>44674771597.871216</v>
      </c>
      <c r="M118" s="17">
        <f>VLOOKUP(B118,Encargos!$A$8:$B$652,2,0)</f>
        <v>2.313E-3</v>
      </c>
    </row>
    <row r="119" spans="1:13" x14ac:dyDescent="0.25">
      <c r="A119">
        <f t="shared" si="17"/>
        <v>251</v>
      </c>
      <c r="B119" s="1">
        <v>48061</v>
      </c>
      <c r="C119" s="16">
        <f t="shared" si="13"/>
        <v>44674771597.871216</v>
      </c>
      <c r="D119" s="16">
        <f t="shared" si="9"/>
        <v>91315233.146048754</v>
      </c>
      <c r="E119" s="16">
        <f t="shared" si="10"/>
        <v>44766086831.017265</v>
      </c>
      <c r="F119" s="16">
        <v>0</v>
      </c>
      <c r="G119" s="29">
        <v>0</v>
      </c>
      <c r="H119" s="16">
        <f t="shared" si="11"/>
        <v>149220289.43672422</v>
      </c>
      <c r="I119" s="18">
        <f t="shared" si="15"/>
        <v>263526038.52471921</v>
      </c>
      <c r="J119" s="16">
        <f t="shared" si="16"/>
        <v>149220289.43672422</v>
      </c>
      <c r="K119" s="19">
        <f t="shared" si="14"/>
        <v>114305749.08799499</v>
      </c>
      <c r="L119" s="16">
        <f t="shared" si="12"/>
        <v>44651781081.929268</v>
      </c>
      <c r="M119" s="17">
        <f>VLOOKUP(B119,Encargos!$A$8:$B$652,2,0)</f>
        <v>2.0439999999999998E-3</v>
      </c>
    </row>
    <row r="120" spans="1:13" x14ac:dyDescent="0.25">
      <c r="A120">
        <f t="shared" si="17"/>
        <v>250</v>
      </c>
      <c r="B120" s="1">
        <v>48092</v>
      </c>
      <c r="C120" s="16">
        <f t="shared" si="13"/>
        <v>44651781081.929268</v>
      </c>
      <c r="D120" s="16">
        <f t="shared" si="9"/>
        <v>127302227.86458033</v>
      </c>
      <c r="E120" s="16">
        <f t="shared" si="10"/>
        <v>44779083309.793846</v>
      </c>
      <c r="F120" s="16">
        <v>0</v>
      </c>
      <c r="G120" s="29">
        <v>0</v>
      </c>
      <c r="H120" s="16">
        <f t="shared" si="11"/>
        <v>149263611.03264615</v>
      </c>
      <c r="I120" s="18">
        <f t="shared" si="15"/>
        <v>264277351.26055315</v>
      </c>
      <c r="J120" s="16">
        <f t="shared" si="16"/>
        <v>149263611.03264615</v>
      </c>
      <c r="K120" s="19">
        <f t="shared" si="14"/>
        <v>115013740.227907</v>
      </c>
      <c r="L120" s="16">
        <f t="shared" si="12"/>
        <v>44664069569.565941</v>
      </c>
      <c r="M120" s="17">
        <f>VLOOKUP(B120,Encargos!$A$8:$B$652,2,0)</f>
        <v>2.8509999999999998E-3</v>
      </c>
    </row>
    <row r="121" spans="1:13" x14ac:dyDescent="0.25">
      <c r="A121">
        <f t="shared" si="17"/>
        <v>249</v>
      </c>
      <c r="B121" s="1">
        <v>48122</v>
      </c>
      <c r="C121" s="16">
        <f t="shared" si="13"/>
        <v>44664069569.565941</v>
      </c>
      <c r="D121" s="16">
        <f t="shared" si="9"/>
        <v>103307992.91440602</v>
      </c>
      <c r="E121" s="16">
        <f t="shared" si="10"/>
        <v>44767377562.480347</v>
      </c>
      <c r="F121" s="16">
        <v>0</v>
      </c>
      <c r="G121" s="29">
        <v>0</v>
      </c>
      <c r="H121" s="16">
        <f t="shared" si="11"/>
        <v>149224591.87493449</v>
      </c>
      <c r="I121" s="18">
        <f t="shared" si="15"/>
        <v>264888624.77401888</v>
      </c>
      <c r="J121" s="16">
        <f t="shared" si="16"/>
        <v>149224591.87493449</v>
      </c>
      <c r="K121" s="19">
        <f t="shared" si="14"/>
        <v>115664032.89908439</v>
      </c>
      <c r="L121" s="16">
        <f t="shared" si="12"/>
        <v>44651713529.581261</v>
      </c>
      <c r="M121" s="17">
        <f>VLOOKUP(B121,Encargos!$A$8:$B$652,2,0)</f>
        <v>2.313E-3</v>
      </c>
    </row>
    <row r="122" spans="1:13" x14ac:dyDescent="0.25">
      <c r="A122">
        <f t="shared" si="17"/>
        <v>248</v>
      </c>
      <c r="B122" s="1">
        <v>48153</v>
      </c>
      <c r="C122" s="16">
        <f t="shared" si="13"/>
        <v>44651713529.581261</v>
      </c>
      <c r="D122" s="16">
        <f t="shared" si="9"/>
        <v>115290724.33337882</v>
      </c>
      <c r="E122" s="16">
        <f t="shared" si="10"/>
        <v>44767004253.914642</v>
      </c>
      <c r="F122" s="16">
        <v>0</v>
      </c>
      <c r="G122" s="29">
        <v>0</v>
      </c>
      <c r="H122" s="16">
        <f t="shared" si="11"/>
        <v>149223347.51304883</v>
      </c>
      <c r="I122" s="18">
        <f t="shared" si="15"/>
        <v>265572567.20318535</v>
      </c>
      <c r="J122" s="16">
        <f t="shared" si="16"/>
        <v>149223347.51304883</v>
      </c>
      <c r="K122" s="19">
        <f t="shared" si="14"/>
        <v>116349219.69013652</v>
      </c>
      <c r="L122" s="16">
        <f t="shared" si="12"/>
        <v>44650655034.224503</v>
      </c>
      <c r="M122" s="17">
        <f>VLOOKUP(B122,Encargos!$A$8:$B$652,2,0)</f>
        <v>2.5820000000000001E-3</v>
      </c>
    </row>
    <row r="123" spans="1:13" x14ac:dyDescent="0.25">
      <c r="A123">
        <f t="shared" si="17"/>
        <v>247</v>
      </c>
      <c r="B123" s="1">
        <v>48183</v>
      </c>
      <c r="C123" s="16">
        <f t="shared" si="13"/>
        <v>44650655034.224503</v>
      </c>
      <c r="D123" s="16">
        <f t="shared" si="9"/>
        <v>127299017.50257404</v>
      </c>
      <c r="E123" s="16">
        <f t="shared" si="10"/>
        <v>44777954051.727074</v>
      </c>
      <c r="F123" s="16">
        <v>0</v>
      </c>
      <c r="G123" s="29">
        <v>0</v>
      </c>
      <c r="H123" s="16">
        <f t="shared" si="11"/>
        <v>149259846.83909026</v>
      </c>
      <c r="I123" s="18">
        <f t="shared" si="15"/>
        <v>266329714.59228155</v>
      </c>
      <c r="J123" s="16">
        <f t="shared" si="16"/>
        <v>149259846.83909026</v>
      </c>
      <c r="K123" s="19">
        <f t="shared" si="14"/>
        <v>117069867.75319129</v>
      </c>
      <c r="L123" s="16">
        <f t="shared" si="12"/>
        <v>44660884183.973877</v>
      </c>
      <c r="M123" s="17">
        <f>VLOOKUP(B123,Encargos!$A$8:$B$652,2,0)</f>
        <v>2.8509999999999998E-3</v>
      </c>
    </row>
    <row r="124" spans="1:13" x14ac:dyDescent="0.25">
      <c r="A124">
        <f t="shared" si="17"/>
        <v>246</v>
      </c>
      <c r="B124" s="1">
        <v>48214</v>
      </c>
      <c r="C124" s="16">
        <f t="shared" si="13"/>
        <v>44660884183.973877</v>
      </c>
      <c r="D124" s="16">
        <f t="shared" si="9"/>
        <v>91286847.272042602</v>
      </c>
      <c r="E124" s="16">
        <f t="shared" si="10"/>
        <v>44752171031.245918</v>
      </c>
      <c r="F124" s="16">
        <v>0</v>
      </c>
      <c r="G124" s="29">
        <v>0</v>
      </c>
      <c r="H124" s="16">
        <f t="shared" si="11"/>
        <v>149173903.43748641</v>
      </c>
      <c r="I124" s="18">
        <f t="shared" si="15"/>
        <v>266874092.52890816</v>
      </c>
      <c r="J124" s="16">
        <f t="shared" si="16"/>
        <v>149173903.43748641</v>
      </c>
      <c r="K124" s="19">
        <f t="shared" si="14"/>
        <v>117700189.09142175</v>
      </c>
      <c r="L124" s="16">
        <f t="shared" si="12"/>
        <v>44634470842.154495</v>
      </c>
      <c r="M124" s="17">
        <f>VLOOKUP(B124,Encargos!$A$8:$B$652,2,0)</f>
        <v>2.0439999999999998E-3</v>
      </c>
    </row>
    <row r="125" spans="1:13" x14ac:dyDescent="0.25">
      <c r="A125">
        <f t="shared" si="17"/>
        <v>245</v>
      </c>
      <c r="B125" s="1">
        <v>48245</v>
      </c>
      <c r="C125" s="16">
        <f t="shared" si="13"/>
        <v>44634470842.154495</v>
      </c>
      <c r="D125" s="16">
        <f t="shared" si="9"/>
        <v>115246203.71444291</v>
      </c>
      <c r="E125" s="16">
        <f t="shared" si="10"/>
        <v>44749717045.868935</v>
      </c>
      <c r="F125" s="16">
        <v>0</v>
      </c>
      <c r="G125" s="29">
        <v>0</v>
      </c>
      <c r="H125" s="16">
        <f t="shared" si="11"/>
        <v>149165723.48622978</v>
      </c>
      <c r="I125" s="18">
        <f t="shared" si="15"/>
        <v>267563161.43581775</v>
      </c>
      <c r="J125" s="16">
        <f t="shared" si="16"/>
        <v>149165723.48622978</v>
      </c>
      <c r="K125" s="19">
        <f t="shared" si="14"/>
        <v>118397437.94958797</v>
      </c>
      <c r="L125" s="16">
        <f t="shared" si="12"/>
        <v>44631319607.919342</v>
      </c>
      <c r="M125" s="17">
        <f>VLOOKUP(B125,Encargos!$A$8:$B$652,2,0)</f>
        <v>2.5820000000000001E-3</v>
      </c>
    </row>
    <row r="126" spans="1:13" x14ac:dyDescent="0.25">
      <c r="A126">
        <f t="shared" si="17"/>
        <v>244</v>
      </c>
      <c r="B126" s="1">
        <v>48274</v>
      </c>
      <c r="C126" s="16">
        <f t="shared" si="13"/>
        <v>44631319607.919342</v>
      </c>
      <c r="D126" s="16">
        <f t="shared" si="9"/>
        <v>103232242.25311744</v>
      </c>
      <c r="E126" s="16">
        <f t="shared" si="10"/>
        <v>44734551850.172462</v>
      </c>
      <c r="F126" s="16">
        <v>0</v>
      </c>
      <c r="G126" s="29">
        <v>0</v>
      </c>
      <c r="H126" s="16">
        <f t="shared" si="11"/>
        <v>149115172.83390823</v>
      </c>
      <c r="I126" s="18">
        <f t="shared" si="15"/>
        <v>268182035.02821881</v>
      </c>
      <c r="J126" s="16">
        <f t="shared" si="16"/>
        <v>149115172.83390823</v>
      </c>
      <c r="K126" s="19">
        <f t="shared" si="14"/>
        <v>119066862.19431058</v>
      </c>
      <c r="L126" s="16">
        <f t="shared" si="12"/>
        <v>44615484987.978149</v>
      </c>
      <c r="M126" s="17">
        <f>VLOOKUP(B126,Encargos!$A$8:$B$652,2,0)</f>
        <v>2.313E-3</v>
      </c>
    </row>
    <row r="127" spans="1:13" x14ac:dyDescent="0.25">
      <c r="A127">
        <f t="shared" si="17"/>
        <v>243</v>
      </c>
      <c r="B127" s="1">
        <v>48305</v>
      </c>
      <c r="C127" s="16">
        <f t="shared" si="13"/>
        <v>44615484987.978149</v>
      </c>
      <c r="D127" s="16">
        <f t="shared" si="9"/>
        <v>67190920.391895086</v>
      </c>
      <c r="E127" s="16">
        <f t="shared" si="10"/>
        <v>44682675908.370041</v>
      </c>
      <c r="F127" s="16">
        <v>0</v>
      </c>
      <c r="G127" s="29">
        <v>0</v>
      </c>
      <c r="H127" s="16">
        <f t="shared" si="11"/>
        <v>148942253.02790016</v>
      </c>
      <c r="I127" s="18">
        <f t="shared" si="15"/>
        <v>268585917.17297125</v>
      </c>
      <c r="J127" s="16">
        <f t="shared" si="16"/>
        <v>148942253.02790016</v>
      </c>
      <c r="K127" s="19">
        <f t="shared" si="14"/>
        <v>119643664.14507109</v>
      </c>
      <c r="L127" s="16">
        <f t="shared" si="12"/>
        <v>44563032244.224968</v>
      </c>
      <c r="M127" s="17">
        <f>VLOOKUP(B127,Encargos!$A$8:$B$652,2,0)</f>
        <v>1.506E-3</v>
      </c>
    </row>
    <row r="128" spans="1:13" x14ac:dyDescent="0.25">
      <c r="A128">
        <f t="shared" si="17"/>
        <v>242</v>
      </c>
      <c r="B128" s="1">
        <v>48335</v>
      </c>
      <c r="C128" s="16">
        <f t="shared" si="13"/>
        <v>44563032244.224968</v>
      </c>
      <c r="D128" s="16">
        <f t="shared" si="9"/>
        <v>115061749.25458887</v>
      </c>
      <c r="E128" s="16">
        <f t="shared" si="10"/>
        <v>44678093993.479553</v>
      </c>
      <c r="F128" s="16">
        <v>0</v>
      </c>
      <c r="G128" s="29">
        <v>0</v>
      </c>
      <c r="H128" s="16">
        <f t="shared" si="11"/>
        <v>148926979.9782652</v>
      </c>
      <c r="I128" s="18">
        <f t="shared" si="15"/>
        <v>269279406.01111186</v>
      </c>
      <c r="J128" s="16">
        <f t="shared" si="16"/>
        <v>148926979.9782652</v>
      </c>
      <c r="K128" s="19">
        <f t="shared" si="14"/>
        <v>120352426.03284666</v>
      </c>
      <c r="L128" s="16">
        <f t="shared" si="12"/>
        <v>44557741567.446709</v>
      </c>
      <c r="M128" s="17">
        <f>VLOOKUP(B128,Encargos!$A$8:$B$652,2,0)</f>
        <v>2.5820000000000001E-3</v>
      </c>
    </row>
    <row r="129" spans="1:13" x14ac:dyDescent="0.25">
      <c r="A129">
        <f t="shared" si="17"/>
        <v>241</v>
      </c>
      <c r="B129" s="1">
        <v>48366</v>
      </c>
      <c r="C129" s="16">
        <f t="shared" si="13"/>
        <v>44557741567.446709</v>
      </c>
      <c r="D129" s="16">
        <f t="shared" si="9"/>
        <v>103062056.24550423</v>
      </c>
      <c r="E129" s="16">
        <f t="shared" si="10"/>
        <v>44660803623.692215</v>
      </c>
      <c r="F129" s="16">
        <v>0</v>
      </c>
      <c r="G129" s="29">
        <v>0</v>
      </c>
      <c r="H129" s="16">
        <f t="shared" si="11"/>
        <v>148869345.41230738</v>
      </c>
      <c r="I129" s="18">
        <f t="shared" si="15"/>
        <v>269902249.27721554</v>
      </c>
      <c r="J129" s="16">
        <f t="shared" si="16"/>
        <v>148869345.41230738</v>
      </c>
      <c r="K129" s="19">
        <f t="shared" si="14"/>
        <v>121032903.86490816</v>
      </c>
      <c r="L129" s="16">
        <f t="shared" si="12"/>
        <v>44539770719.827309</v>
      </c>
      <c r="M129" s="17">
        <f>VLOOKUP(B129,Encargos!$A$8:$B$652,2,0)</f>
        <v>2.313E-3</v>
      </c>
    </row>
    <row r="130" spans="1:13" x14ac:dyDescent="0.25">
      <c r="A130">
        <f t="shared" si="17"/>
        <v>240</v>
      </c>
      <c r="B130" s="1">
        <v>48396</v>
      </c>
      <c r="C130" s="16">
        <f t="shared" si="13"/>
        <v>44539770719.827309</v>
      </c>
      <c r="D130" s="16">
        <f t="shared" si="9"/>
        <v>91039291.351327017</v>
      </c>
      <c r="E130" s="16">
        <f t="shared" si="10"/>
        <v>44630810011.178635</v>
      </c>
      <c r="F130" s="16">
        <v>0</v>
      </c>
      <c r="G130" s="29">
        <v>0</v>
      </c>
      <c r="H130" s="16">
        <f t="shared" si="11"/>
        <v>148769366.7039288</v>
      </c>
      <c r="I130" s="18">
        <f t="shared" si="15"/>
        <v>270453929.47473824</v>
      </c>
      <c r="J130" s="16">
        <f t="shared" si="16"/>
        <v>148769366.7039288</v>
      </c>
      <c r="K130" s="19">
        <f t="shared" si="14"/>
        <v>121684562.77080944</v>
      </c>
      <c r="L130" s="16">
        <f t="shared" si="12"/>
        <v>44509125448.407822</v>
      </c>
      <c r="M130" s="17">
        <f>VLOOKUP(B130,Encargos!$A$8:$B$652,2,0)</f>
        <v>2.0439999999999998E-3</v>
      </c>
    </row>
    <row r="131" spans="1:13" x14ac:dyDescent="0.25">
      <c r="A131">
        <f t="shared" si="17"/>
        <v>239</v>
      </c>
      <c r="B131" s="1">
        <v>48427</v>
      </c>
      <c r="C131" s="16">
        <f t="shared" si="13"/>
        <v>44509125448.407822</v>
      </c>
      <c r="D131" s="16">
        <f t="shared" si="9"/>
        <v>114922561.90778901</v>
      </c>
      <c r="E131" s="16">
        <f t="shared" si="10"/>
        <v>44624048010.315613</v>
      </c>
      <c r="F131" s="16">
        <v>0</v>
      </c>
      <c r="G131" s="29">
        <v>0</v>
      </c>
      <c r="H131" s="16">
        <f t="shared" si="11"/>
        <v>148746826.70105204</v>
      </c>
      <c r="I131" s="18">
        <f t="shared" si="15"/>
        <v>271152241.52064198</v>
      </c>
      <c r="J131" s="16">
        <f t="shared" si="16"/>
        <v>148746826.70105204</v>
      </c>
      <c r="K131" s="19">
        <f t="shared" si="14"/>
        <v>122405414.81958994</v>
      </c>
      <c r="L131" s="16">
        <f t="shared" si="12"/>
        <v>44501642595.496017</v>
      </c>
      <c r="M131" s="17">
        <f>VLOOKUP(B131,Encargos!$A$8:$B$652,2,0)</f>
        <v>2.5820000000000001E-3</v>
      </c>
    </row>
    <row r="132" spans="1:13" x14ac:dyDescent="0.25">
      <c r="A132">
        <f t="shared" si="17"/>
        <v>238</v>
      </c>
      <c r="B132" s="1">
        <v>48458</v>
      </c>
      <c r="C132" s="16">
        <f t="shared" si="13"/>
        <v>44501642595.496017</v>
      </c>
      <c r="D132" s="16">
        <f t="shared" si="9"/>
        <v>114903241.18157072</v>
      </c>
      <c r="E132" s="16">
        <f t="shared" si="10"/>
        <v>44616545836.677589</v>
      </c>
      <c r="F132" s="16">
        <v>0</v>
      </c>
      <c r="G132" s="29">
        <v>0</v>
      </c>
      <c r="H132" s="16">
        <f t="shared" si="11"/>
        <v>148721819.45559198</v>
      </c>
      <c r="I132" s="18">
        <f t="shared" si="15"/>
        <v>271852356.60824817</v>
      </c>
      <c r="J132" s="16">
        <f t="shared" si="16"/>
        <v>148721819.45559198</v>
      </c>
      <c r="K132" s="19">
        <f t="shared" si="14"/>
        <v>123130537.1526562</v>
      </c>
      <c r="L132" s="16">
        <f t="shared" si="12"/>
        <v>44493415299.524933</v>
      </c>
      <c r="M132" s="17">
        <f>VLOOKUP(B132,Encargos!$A$8:$B$652,2,0)</f>
        <v>2.5820000000000001E-3</v>
      </c>
    </row>
    <row r="133" spans="1:13" x14ac:dyDescent="0.25">
      <c r="A133">
        <f t="shared" si="17"/>
        <v>237</v>
      </c>
      <c r="B133" s="1">
        <v>48488</v>
      </c>
      <c r="C133" s="16">
        <f t="shared" si="13"/>
        <v>44493415299.524933</v>
      </c>
      <c r="D133" s="16">
        <f t="shared" ref="D133:D196" si="18">C133*M133</f>
        <v>114881998.30337338</v>
      </c>
      <c r="E133" s="16">
        <f t="shared" ref="E133:E196" si="19">C133+D133</f>
        <v>44608297297.828308</v>
      </c>
      <c r="F133" s="16">
        <v>0</v>
      </c>
      <c r="G133" s="29">
        <v>0</v>
      </c>
      <c r="H133" s="16">
        <f t="shared" ref="H133:H196" si="20">SUM(E133:G133)*$N$4</f>
        <v>148694324.32609436</v>
      </c>
      <c r="I133" s="18">
        <f t="shared" si="15"/>
        <v>272554279.39301074</v>
      </c>
      <c r="J133" s="16">
        <f t="shared" si="16"/>
        <v>148694324.32609436</v>
      </c>
      <c r="K133" s="19">
        <f t="shared" si="14"/>
        <v>123859955.06691638</v>
      </c>
      <c r="L133" s="16">
        <f t="shared" ref="L133:L196" si="21">SUM(E133:H133)-I133</f>
        <v>44484437342.761391</v>
      </c>
      <c r="M133" s="17">
        <f>VLOOKUP(B133,Encargos!$A$8:$B$652,2,0)</f>
        <v>2.5820000000000001E-3</v>
      </c>
    </row>
    <row r="134" spans="1:13" x14ac:dyDescent="0.25">
      <c r="A134">
        <f t="shared" si="17"/>
        <v>236</v>
      </c>
      <c r="B134" s="1">
        <v>48519</v>
      </c>
      <c r="C134" s="16">
        <f t="shared" si="13"/>
        <v>44484437342.761391</v>
      </c>
      <c r="D134" s="16">
        <f t="shared" si="18"/>
        <v>102892503.57380709</v>
      </c>
      <c r="E134" s="16">
        <f t="shared" si="19"/>
        <v>44587329846.335197</v>
      </c>
      <c r="F134" s="16">
        <v>0</v>
      </c>
      <c r="G134" s="29">
        <v>0</v>
      </c>
      <c r="H134" s="16">
        <f t="shared" si="20"/>
        <v>148624432.82111734</v>
      </c>
      <c r="I134" s="18">
        <f t="shared" si="15"/>
        <v>273184697.44124675</v>
      </c>
      <c r="J134" s="16">
        <f t="shared" si="16"/>
        <v>148624432.82111734</v>
      </c>
      <c r="K134" s="19">
        <f t="shared" si="14"/>
        <v>124560264.62012941</v>
      </c>
      <c r="L134" s="16">
        <f t="shared" si="21"/>
        <v>44462769581.715065</v>
      </c>
      <c r="M134" s="17">
        <f>VLOOKUP(B134,Encargos!$A$8:$B$652,2,0)</f>
        <v>2.313E-3</v>
      </c>
    </row>
    <row r="135" spans="1:13" x14ac:dyDescent="0.25">
      <c r="A135">
        <f t="shared" si="17"/>
        <v>235</v>
      </c>
      <c r="B135" s="1">
        <v>48549</v>
      </c>
      <c r="C135" s="16">
        <f t="shared" ref="C135:C198" si="22">L134</f>
        <v>44462769581.715065</v>
      </c>
      <c r="D135" s="16">
        <f t="shared" si="18"/>
        <v>90881901.025025591</v>
      </c>
      <c r="E135" s="16">
        <f t="shared" si="19"/>
        <v>44553651482.740089</v>
      </c>
      <c r="F135" s="16">
        <v>0</v>
      </c>
      <c r="G135" s="29">
        <v>0</v>
      </c>
      <c r="H135" s="16">
        <f t="shared" si="20"/>
        <v>148512171.60913363</v>
      </c>
      <c r="I135" s="18">
        <f t="shared" si="15"/>
        <v>273743086.96281666</v>
      </c>
      <c r="J135" s="16">
        <f t="shared" si="16"/>
        <v>148512171.60913363</v>
      </c>
      <c r="K135" s="19">
        <f t="shared" ref="K135:K198" si="23">I135-J135</f>
        <v>125230915.35368302</v>
      </c>
      <c r="L135" s="16">
        <f t="shared" si="21"/>
        <v>44428420567.386406</v>
      </c>
      <c r="M135" s="17">
        <f>VLOOKUP(B135,Encargos!$A$8:$B$652,2,0)</f>
        <v>2.0439999999999998E-3</v>
      </c>
    </row>
    <row r="136" spans="1:13" x14ac:dyDescent="0.25">
      <c r="A136">
        <f t="shared" si="17"/>
        <v>234</v>
      </c>
      <c r="B136" s="1">
        <v>48580</v>
      </c>
      <c r="C136" s="16">
        <f t="shared" si="22"/>
        <v>44428420567.386406</v>
      </c>
      <c r="D136" s="16">
        <f t="shared" si="18"/>
        <v>90811691.6397378</v>
      </c>
      <c r="E136" s="16">
        <f t="shared" si="19"/>
        <v>44519232259.026146</v>
      </c>
      <c r="F136" s="16">
        <v>0</v>
      </c>
      <c r="G136" s="29">
        <v>0</v>
      </c>
      <c r="H136" s="16">
        <f t="shared" si="20"/>
        <v>148397440.86342049</v>
      </c>
      <c r="I136" s="18">
        <f t="shared" si="15"/>
        <v>274302617.83256865</v>
      </c>
      <c r="J136" s="16">
        <f t="shared" si="16"/>
        <v>148397440.86342049</v>
      </c>
      <c r="K136" s="19">
        <f t="shared" si="23"/>
        <v>125905176.96914816</v>
      </c>
      <c r="L136" s="16">
        <f t="shared" si="21"/>
        <v>44393327082.056999</v>
      </c>
      <c r="M136" s="17">
        <f>VLOOKUP(B136,Encargos!$A$8:$B$652,2,0)</f>
        <v>2.0439999999999998E-3</v>
      </c>
    </row>
    <row r="137" spans="1:13" x14ac:dyDescent="0.25">
      <c r="A137">
        <f t="shared" si="17"/>
        <v>233</v>
      </c>
      <c r="B137" s="1">
        <v>48611</v>
      </c>
      <c r="C137" s="16">
        <f t="shared" si="22"/>
        <v>44393327082.056999</v>
      </c>
      <c r="D137" s="16">
        <f t="shared" si="18"/>
        <v>126565375.5109445</v>
      </c>
      <c r="E137" s="16">
        <f t="shared" si="19"/>
        <v>44519892457.567947</v>
      </c>
      <c r="F137" s="16">
        <v>0</v>
      </c>
      <c r="G137" s="29">
        <v>0</v>
      </c>
      <c r="H137" s="16">
        <f t="shared" si="20"/>
        <v>148399641.5252265</v>
      </c>
      <c r="I137" s="18">
        <f t="shared" si="15"/>
        <v>275084654.59600931</v>
      </c>
      <c r="J137" s="16">
        <f t="shared" si="16"/>
        <v>148399641.5252265</v>
      </c>
      <c r="K137" s="19">
        <f t="shared" si="23"/>
        <v>126685013.07078281</v>
      </c>
      <c r="L137" s="16">
        <f t="shared" si="21"/>
        <v>44393207444.497162</v>
      </c>
      <c r="M137" s="17">
        <f>VLOOKUP(B137,Encargos!$A$8:$B$652,2,0)</f>
        <v>2.8509999999999998E-3</v>
      </c>
    </row>
    <row r="138" spans="1:13" x14ac:dyDescent="0.25">
      <c r="A138">
        <f t="shared" si="17"/>
        <v>232</v>
      </c>
      <c r="B138" s="1">
        <v>48639</v>
      </c>
      <c r="C138" s="16">
        <f t="shared" si="22"/>
        <v>44393207444.497162</v>
      </c>
      <c r="D138" s="16">
        <f t="shared" si="18"/>
        <v>102681488.81912193</v>
      </c>
      <c r="E138" s="16">
        <f t="shared" si="19"/>
        <v>44495888933.316284</v>
      </c>
      <c r="F138" s="16">
        <v>0</v>
      </c>
      <c r="G138" s="29">
        <v>0</v>
      </c>
      <c r="H138" s="16">
        <f t="shared" si="20"/>
        <v>148319629.77772096</v>
      </c>
      <c r="I138" s="18">
        <f t="shared" ref="I138:I201" si="24">PMT($N$4,A138,-SUM(E138:G138))</f>
        <v>275720925.40208983</v>
      </c>
      <c r="J138" s="16">
        <f t="shared" ref="J138:J201" si="25">H138</f>
        <v>148319629.77772096</v>
      </c>
      <c r="K138" s="19">
        <f t="shared" si="23"/>
        <v>127401295.62436888</v>
      </c>
      <c r="L138" s="16">
        <f t="shared" si="21"/>
        <v>44368487637.69191</v>
      </c>
      <c r="M138" s="17">
        <f>VLOOKUP(B138,Encargos!$A$8:$B$652,2,0)</f>
        <v>2.313E-3</v>
      </c>
    </row>
    <row r="139" spans="1:13" x14ac:dyDescent="0.25">
      <c r="A139">
        <f t="shared" si="17"/>
        <v>231</v>
      </c>
      <c r="B139" s="1">
        <v>48670</v>
      </c>
      <c r="C139" s="16">
        <f t="shared" si="22"/>
        <v>44368487637.69191</v>
      </c>
      <c r="D139" s="16">
        <f t="shared" si="18"/>
        <v>78754065.556903139</v>
      </c>
      <c r="E139" s="16">
        <f t="shared" si="19"/>
        <v>44447241703.24881</v>
      </c>
      <c r="F139" s="16">
        <v>0</v>
      </c>
      <c r="G139" s="29">
        <v>0</v>
      </c>
      <c r="H139" s="16">
        <f t="shared" si="20"/>
        <v>148157472.3441627</v>
      </c>
      <c r="I139" s="18">
        <f t="shared" si="24"/>
        <v>276210330.04467851</v>
      </c>
      <c r="J139" s="16">
        <f t="shared" si="25"/>
        <v>148157472.3441627</v>
      </c>
      <c r="K139" s="19">
        <f t="shared" si="23"/>
        <v>128052857.70051581</v>
      </c>
      <c r="L139" s="16">
        <f t="shared" si="21"/>
        <v>44319188845.548294</v>
      </c>
      <c r="M139" s="17">
        <f>VLOOKUP(B139,Encargos!$A$8:$B$652,2,0)</f>
        <v>1.7750000000000001E-3</v>
      </c>
    </row>
    <row r="140" spans="1:13" x14ac:dyDescent="0.25">
      <c r="A140">
        <f t="shared" ref="A140:A203" si="26">A139-1</f>
        <v>230</v>
      </c>
      <c r="B140" s="1">
        <v>48700</v>
      </c>
      <c r="C140" s="16">
        <f t="shared" si="22"/>
        <v>44319188845.548294</v>
      </c>
      <c r="D140" s="16">
        <f t="shared" si="18"/>
        <v>114432145.5992057</v>
      </c>
      <c r="E140" s="16">
        <f t="shared" si="19"/>
        <v>44433620991.147499</v>
      </c>
      <c r="F140" s="16">
        <v>0</v>
      </c>
      <c r="G140" s="29">
        <v>0</v>
      </c>
      <c r="H140" s="16">
        <f t="shared" si="20"/>
        <v>148112069.97049168</v>
      </c>
      <c r="I140" s="18">
        <f t="shared" si="24"/>
        <v>276923505.11685389</v>
      </c>
      <c r="J140" s="16">
        <f t="shared" si="25"/>
        <v>148112069.97049168</v>
      </c>
      <c r="K140" s="19">
        <f t="shared" si="23"/>
        <v>128811435.14636222</v>
      </c>
      <c r="L140" s="16">
        <f t="shared" si="21"/>
        <v>44304809556.001137</v>
      </c>
      <c r="M140" s="17">
        <f>VLOOKUP(B140,Encargos!$A$8:$B$652,2,0)</f>
        <v>2.5820000000000001E-3</v>
      </c>
    </row>
    <row r="141" spans="1:13" x14ac:dyDescent="0.25">
      <c r="A141">
        <f t="shared" si="26"/>
        <v>229</v>
      </c>
      <c r="B141" s="1">
        <v>48731</v>
      </c>
      <c r="C141" s="16">
        <f t="shared" si="22"/>
        <v>44304809556.001137</v>
      </c>
      <c r="D141" s="16">
        <f t="shared" si="18"/>
        <v>78641036.961902022</v>
      </c>
      <c r="E141" s="16">
        <f t="shared" si="19"/>
        <v>44383450592.963036</v>
      </c>
      <c r="F141" s="16">
        <v>0</v>
      </c>
      <c r="G141" s="29">
        <v>0</v>
      </c>
      <c r="H141" s="16">
        <f t="shared" si="20"/>
        <v>147944835.3098768</v>
      </c>
      <c r="I141" s="18">
        <f t="shared" si="24"/>
        <v>277415044.33843631</v>
      </c>
      <c r="J141" s="16">
        <f t="shared" si="25"/>
        <v>147944835.3098768</v>
      </c>
      <c r="K141" s="19">
        <f t="shared" si="23"/>
        <v>129470209.02855951</v>
      </c>
      <c r="L141" s="16">
        <f t="shared" si="21"/>
        <v>44253980383.934471</v>
      </c>
      <c r="M141" s="17">
        <f>VLOOKUP(B141,Encargos!$A$8:$B$652,2,0)</f>
        <v>1.7750000000000001E-3</v>
      </c>
    </row>
    <row r="142" spans="1:13" x14ac:dyDescent="0.25">
      <c r="A142">
        <f t="shared" si="26"/>
        <v>228</v>
      </c>
      <c r="B142" s="1">
        <v>48761</v>
      </c>
      <c r="C142" s="16">
        <f t="shared" si="22"/>
        <v>44253980383.934471</v>
      </c>
      <c r="D142" s="16">
        <f t="shared" si="18"/>
        <v>114263777.35131881</v>
      </c>
      <c r="E142" s="16">
        <f t="shared" si="19"/>
        <v>44368244161.285789</v>
      </c>
      <c r="F142" s="16">
        <v>0</v>
      </c>
      <c r="G142" s="29">
        <v>0</v>
      </c>
      <c r="H142" s="16">
        <f t="shared" si="20"/>
        <v>147894147.20428598</v>
      </c>
      <c r="I142" s="18">
        <f t="shared" si="24"/>
        <v>278131329.98291808</v>
      </c>
      <c r="J142" s="16">
        <f t="shared" si="25"/>
        <v>147894147.20428598</v>
      </c>
      <c r="K142" s="19">
        <f t="shared" si="23"/>
        <v>130237182.7786321</v>
      </c>
      <c r="L142" s="16">
        <f t="shared" si="21"/>
        <v>44238006978.507156</v>
      </c>
      <c r="M142" s="17">
        <f>VLOOKUP(B142,Encargos!$A$8:$B$652,2,0)</f>
        <v>2.5820000000000001E-3</v>
      </c>
    </row>
    <row r="143" spans="1:13" x14ac:dyDescent="0.25">
      <c r="A143">
        <f t="shared" si="26"/>
        <v>227</v>
      </c>
      <c r="B143" s="1">
        <v>48792</v>
      </c>
      <c r="C143" s="16">
        <f t="shared" si="22"/>
        <v>44238006978.507156</v>
      </c>
      <c r="D143" s="16">
        <f t="shared" si="18"/>
        <v>102322510.14128704</v>
      </c>
      <c r="E143" s="16">
        <f t="shared" si="19"/>
        <v>44340329488.648445</v>
      </c>
      <c r="F143" s="16">
        <v>0</v>
      </c>
      <c r="G143" s="29">
        <v>0</v>
      </c>
      <c r="H143" s="16">
        <f t="shared" si="20"/>
        <v>147801098.29549482</v>
      </c>
      <c r="I143" s="18">
        <f t="shared" si="24"/>
        <v>278774647.74916857</v>
      </c>
      <c r="J143" s="16">
        <f t="shared" si="25"/>
        <v>147801098.29549482</v>
      </c>
      <c r="K143" s="19">
        <f t="shared" si="23"/>
        <v>130973549.45367375</v>
      </c>
      <c r="L143" s="16">
        <f t="shared" si="21"/>
        <v>44209355939.194771</v>
      </c>
      <c r="M143" s="17">
        <f>VLOOKUP(B143,Encargos!$A$8:$B$652,2,0)</f>
        <v>2.313E-3</v>
      </c>
    </row>
    <row r="144" spans="1:13" x14ac:dyDescent="0.25">
      <c r="A144">
        <f t="shared" si="26"/>
        <v>226</v>
      </c>
      <c r="B144" s="1">
        <v>48823</v>
      </c>
      <c r="C144" s="16">
        <f t="shared" si="22"/>
        <v>44209355939.194771</v>
      </c>
      <c r="D144" s="16">
        <f t="shared" si="18"/>
        <v>102256240.28735751</v>
      </c>
      <c r="E144" s="16">
        <f t="shared" si="19"/>
        <v>44311612179.482132</v>
      </c>
      <c r="F144" s="16">
        <v>0</v>
      </c>
      <c r="G144" s="29">
        <v>0</v>
      </c>
      <c r="H144" s="16">
        <f t="shared" si="20"/>
        <v>147705373.93160713</v>
      </c>
      <c r="I144" s="18">
        <f t="shared" si="24"/>
        <v>279419453.50941241</v>
      </c>
      <c r="J144" s="16">
        <f t="shared" si="25"/>
        <v>147705373.93160713</v>
      </c>
      <c r="K144" s="19">
        <f t="shared" si="23"/>
        <v>131714079.57780528</v>
      </c>
      <c r="L144" s="16">
        <f t="shared" si="21"/>
        <v>44179898099.904327</v>
      </c>
      <c r="M144" s="17">
        <f>VLOOKUP(B144,Encargos!$A$8:$B$652,2,0)</f>
        <v>2.313E-3</v>
      </c>
    </row>
    <row r="145" spans="1:13" x14ac:dyDescent="0.25">
      <c r="A145">
        <f t="shared" si="26"/>
        <v>225</v>
      </c>
      <c r="B145" s="1">
        <v>48853</v>
      </c>
      <c r="C145" s="16">
        <f t="shared" si="22"/>
        <v>44179898099.904327</v>
      </c>
      <c r="D145" s="16">
        <f t="shared" si="18"/>
        <v>125956889.48282723</v>
      </c>
      <c r="E145" s="16">
        <f t="shared" si="19"/>
        <v>44305854989.387154</v>
      </c>
      <c r="F145" s="16">
        <v>0</v>
      </c>
      <c r="G145" s="29">
        <v>0</v>
      </c>
      <c r="H145" s="16">
        <f t="shared" si="20"/>
        <v>147686183.29795718</v>
      </c>
      <c r="I145" s="18">
        <f t="shared" si="24"/>
        <v>280216078.37136781</v>
      </c>
      <c r="J145" s="16">
        <f t="shared" si="25"/>
        <v>147686183.29795718</v>
      </c>
      <c r="K145" s="19">
        <f t="shared" si="23"/>
        <v>132529895.07341063</v>
      </c>
      <c r="L145" s="16">
        <f t="shared" si="21"/>
        <v>44173325094.313744</v>
      </c>
      <c r="M145" s="17">
        <f>VLOOKUP(B145,Encargos!$A$8:$B$652,2,0)</f>
        <v>2.8509999999999998E-3</v>
      </c>
    </row>
    <row r="146" spans="1:13" x14ac:dyDescent="0.25">
      <c r="A146">
        <f t="shared" si="26"/>
        <v>224</v>
      </c>
      <c r="B146" s="1">
        <v>48884</v>
      </c>
      <c r="C146" s="16">
        <f t="shared" si="22"/>
        <v>44173325094.313744</v>
      </c>
      <c r="D146" s="16">
        <f t="shared" si="18"/>
        <v>102172900.94314769</v>
      </c>
      <c r="E146" s="16">
        <f t="shared" si="19"/>
        <v>44275497995.256889</v>
      </c>
      <c r="F146" s="16">
        <v>0</v>
      </c>
      <c r="G146" s="29">
        <v>0</v>
      </c>
      <c r="H146" s="16">
        <f t="shared" si="20"/>
        <v>147584993.31752297</v>
      </c>
      <c r="I146" s="18">
        <f t="shared" si="24"/>
        <v>280864218.16064078</v>
      </c>
      <c r="J146" s="16">
        <f t="shared" si="25"/>
        <v>147584993.31752297</v>
      </c>
      <c r="K146" s="19">
        <f t="shared" si="23"/>
        <v>133279224.8431178</v>
      </c>
      <c r="L146" s="16">
        <f t="shared" si="21"/>
        <v>44142218770.413765</v>
      </c>
      <c r="M146" s="17">
        <f>VLOOKUP(B146,Encargos!$A$8:$B$652,2,0)</f>
        <v>2.313E-3</v>
      </c>
    </row>
    <row r="147" spans="1:13" x14ac:dyDescent="0.25">
      <c r="A147">
        <f t="shared" si="26"/>
        <v>223</v>
      </c>
      <c r="B147" s="1">
        <v>48914</v>
      </c>
      <c r="C147" s="16">
        <f t="shared" si="22"/>
        <v>44142218770.413765</v>
      </c>
      <c r="D147" s="16">
        <f t="shared" si="18"/>
        <v>90226695.166725725</v>
      </c>
      <c r="E147" s="16">
        <f t="shared" si="19"/>
        <v>44232445465.58049</v>
      </c>
      <c r="F147" s="16">
        <v>0</v>
      </c>
      <c r="G147" s="29">
        <v>0</v>
      </c>
      <c r="H147" s="16">
        <f t="shared" si="20"/>
        <v>147441484.8852683</v>
      </c>
      <c r="I147" s="18">
        <f t="shared" si="24"/>
        <v>281438304.62256104</v>
      </c>
      <c r="J147" s="16">
        <f t="shared" si="25"/>
        <v>147441484.8852683</v>
      </c>
      <c r="K147" s="19">
        <f t="shared" si="23"/>
        <v>133996819.73729274</v>
      </c>
      <c r="L147" s="16">
        <f t="shared" si="21"/>
        <v>44098448645.843201</v>
      </c>
      <c r="M147" s="17">
        <f>VLOOKUP(B147,Encargos!$A$8:$B$652,2,0)</f>
        <v>2.0439999999999998E-3</v>
      </c>
    </row>
    <row r="148" spans="1:13" x14ac:dyDescent="0.25">
      <c r="A148">
        <f t="shared" si="26"/>
        <v>222</v>
      </c>
      <c r="B148" s="1">
        <v>48945</v>
      </c>
      <c r="C148" s="16">
        <f t="shared" si="22"/>
        <v>44098448645.843201</v>
      </c>
      <c r="D148" s="16">
        <f t="shared" si="18"/>
        <v>90137229.032103494</v>
      </c>
      <c r="E148" s="16">
        <f t="shared" si="19"/>
        <v>44188585874.875305</v>
      </c>
      <c r="F148" s="16">
        <v>0</v>
      </c>
      <c r="G148" s="29">
        <v>0</v>
      </c>
      <c r="H148" s="16">
        <f t="shared" si="20"/>
        <v>147295286.24958435</v>
      </c>
      <c r="I148" s="18">
        <f t="shared" si="24"/>
        <v>282013564.51720959</v>
      </c>
      <c r="J148" s="16">
        <f t="shared" si="25"/>
        <v>147295286.24958435</v>
      </c>
      <c r="K148" s="19">
        <f t="shared" si="23"/>
        <v>134718278.26762524</v>
      </c>
      <c r="L148" s="16">
        <f t="shared" si="21"/>
        <v>44053867596.607681</v>
      </c>
      <c r="M148" s="17">
        <f>VLOOKUP(B148,Encargos!$A$8:$B$652,2,0)</f>
        <v>2.0439999999999998E-3</v>
      </c>
    </row>
    <row r="149" spans="1:13" x14ac:dyDescent="0.25">
      <c r="A149">
        <f t="shared" si="26"/>
        <v>221</v>
      </c>
      <c r="B149" s="1">
        <v>48976</v>
      </c>
      <c r="C149" s="16">
        <f t="shared" si="22"/>
        <v>44053867596.607681</v>
      </c>
      <c r="D149" s="16">
        <f t="shared" si="18"/>
        <v>113747086.13444103</v>
      </c>
      <c r="E149" s="16">
        <f t="shared" si="19"/>
        <v>44167614682.742119</v>
      </c>
      <c r="F149" s="16">
        <v>0</v>
      </c>
      <c r="G149" s="29">
        <v>0</v>
      </c>
      <c r="H149" s="16">
        <f t="shared" si="20"/>
        <v>147225382.27580708</v>
      </c>
      <c r="I149" s="18">
        <f t="shared" si="24"/>
        <v>282741723.540793</v>
      </c>
      <c r="J149" s="16">
        <f t="shared" si="25"/>
        <v>147225382.27580708</v>
      </c>
      <c r="K149" s="19">
        <f t="shared" si="23"/>
        <v>135516341.26498592</v>
      </c>
      <c r="L149" s="16">
        <f t="shared" si="21"/>
        <v>44032098341.477135</v>
      </c>
      <c r="M149" s="17">
        <f>VLOOKUP(B149,Encargos!$A$8:$B$652,2,0)</f>
        <v>2.5820000000000001E-3</v>
      </c>
    </row>
    <row r="150" spans="1:13" x14ac:dyDescent="0.25">
      <c r="A150">
        <f t="shared" si="26"/>
        <v>220</v>
      </c>
      <c r="B150" s="1">
        <v>49004</v>
      </c>
      <c r="C150" s="16">
        <f t="shared" si="22"/>
        <v>44032098341.477135</v>
      </c>
      <c r="D150" s="16">
        <f t="shared" si="18"/>
        <v>113690877.91769397</v>
      </c>
      <c r="E150" s="16">
        <f t="shared" si="19"/>
        <v>44145789219.394829</v>
      </c>
      <c r="F150" s="16">
        <v>0</v>
      </c>
      <c r="G150" s="29">
        <v>0</v>
      </c>
      <c r="H150" s="16">
        <f t="shared" si="20"/>
        <v>147152630.73131612</v>
      </c>
      <c r="I150" s="18">
        <f t="shared" si="24"/>
        <v>283471762.67097533</v>
      </c>
      <c r="J150" s="16">
        <f t="shared" si="25"/>
        <v>147152630.73131612</v>
      </c>
      <c r="K150" s="19">
        <f t="shared" si="23"/>
        <v>136319131.93965921</v>
      </c>
      <c r="L150" s="16">
        <f t="shared" si="21"/>
        <v>44009470087.45517</v>
      </c>
      <c r="M150" s="17">
        <f>VLOOKUP(B150,Encargos!$A$8:$B$652,2,0)</f>
        <v>2.5820000000000001E-3</v>
      </c>
    </row>
    <row r="151" spans="1:13" x14ac:dyDescent="0.25">
      <c r="A151">
        <f t="shared" si="26"/>
        <v>219</v>
      </c>
      <c r="B151" s="1">
        <v>49035</v>
      </c>
      <c r="C151" s="16">
        <f t="shared" si="22"/>
        <v>44009470087.45517</v>
      </c>
      <c r="D151" s="16">
        <f t="shared" si="18"/>
        <v>66278261.951707482</v>
      </c>
      <c r="E151" s="16">
        <f t="shared" si="19"/>
        <v>44075748349.406876</v>
      </c>
      <c r="F151" s="16">
        <v>0</v>
      </c>
      <c r="G151" s="29">
        <v>0</v>
      </c>
      <c r="H151" s="16">
        <f t="shared" si="20"/>
        <v>146919161.1646896</v>
      </c>
      <c r="I151" s="18">
        <f t="shared" si="24"/>
        <v>283898671.14555782</v>
      </c>
      <c r="J151" s="16">
        <f t="shared" si="25"/>
        <v>146919161.1646896</v>
      </c>
      <c r="K151" s="19">
        <f t="shared" si="23"/>
        <v>136979509.98086822</v>
      </c>
      <c r="L151" s="16">
        <f t="shared" si="21"/>
        <v>43938768839.426003</v>
      </c>
      <c r="M151" s="17">
        <f>VLOOKUP(B151,Encargos!$A$8:$B$652,2,0)</f>
        <v>1.506E-3</v>
      </c>
    </row>
    <row r="152" spans="1:13" x14ac:dyDescent="0.25">
      <c r="A152">
        <f t="shared" si="26"/>
        <v>218</v>
      </c>
      <c r="B152" s="1">
        <v>49065</v>
      </c>
      <c r="C152" s="16">
        <f t="shared" si="22"/>
        <v>43938768839.426003</v>
      </c>
      <c r="D152" s="16">
        <f t="shared" si="18"/>
        <v>125269429.96120353</v>
      </c>
      <c r="E152" s="16">
        <f t="shared" si="19"/>
        <v>44064038269.387207</v>
      </c>
      <c r="F152" s="16">
        <v>0</v>
      </c>
      <c r="G152" s="29">
        <v>0</v>
      </c>
      <c r="H152" s="16">
        <f t="shared" si="20"/>
        <v>146880127.56462404</v>
      </c>
      <c r="I152" s="18">
        <f t="shared" si="24"/>
        <v>284708066.25699377</v>
      </c>
      <c r="J152" s="16">
        <f t="shared" si="25"/>
        <v>146880127.56462404</v>
      </c>
      <c r="K152" s="19">
        <f t="shared" si="23"/>
        <v>137827938.69236973</v>
      </c>
      <c r="L152" s="16">
        <f t="shared" si="21"/>
        <v>43926210330.694832</v>
      </c>
      <c r="M152" s="17">
        <f>VLOOKUP(B152,Encargos!$A$8:$B$652,2,0)</f>
        <v>2.8509999999999998E-3</v>
      </c>
    </row>
    <row r="153" spans="1:13" x14ac:dyDescent="0.25">
      <c r="A153">
        <f t="shared" si="26"/>
        <v>217</v>
      </c>
      <c r="B153" s="1">
        <v>49096</v>
      </c>
      <c r="C153" s="16">
        <f t="shared" si="22"/>
        <v>43926210330.694832</v>
      </c>
      <c r="D153" s="16">
        <f t="shared" si="18"/>
        <v>66152872.758026414</v>
      </c>
      <c r="E153" s="16">
        <f t="shared" si="19"/>
        <v>43992363203.452858</v>
      </c>
      <c r="F153" s="16">
        <v>0</v>
      </c>
      <c r="G153" s="29">
        <v>0</v>
      </c>
      <c r="H153" s="16">
        <f t="shared" si="20"/>
        <v>146641210.67817619</v>
      </c>
      <c r="I153" s="18">
        <f t="shared" si="24"/>
        <v>285136836.6047768</v>
      </c>
      <c r="J153" s="16">
        <f t="shared" si="25"/>
        <v>146641210.67817619</v>
      </c>
      <c r="K153" s="19">
        <f t="shared" si="23"/>
        <v>138495625.92660061</v>
      </c>
      <c r="L153" s="16">
        <f t="shared" si="21"/>
        <v>43853867577.52626</v>
      </c>
      <c r="M153" s="17">
        <f>VLOOKUP(B153,Encargos!$A$8:$B$652,2,0)</f>
        <v>1.506E-3</v>
      </c>
    </row>
    <row r="154" spans="1:13" x14ac:dyDescent="0.25">
      <c r="A154">
        <f t="shared" si="26"/>
        <v>216</v>
      </c>
      <c r="B154" s="1">
        <v>49126</v>
      </c>
      <c r="C154" s="16">
        <f t="shared" si="22"/>
        <v>43853867577.52626</v>
      </c>
      <c r="D154" s="16">
        <f t="shared" si="18"/>
        <v>113230686.0851728</v>
      </c>
      <c r="E154" s="16">
        <f t="shared" si="19"/>
        <v>43967098263.611435</v>
      </c>
      <c r="F154" s="16">
        <v>0</v>
      </c>
      <c r="G154" s="29">
        <v>0</v>
      </c>
      <c r="H154" s="16">
        <f t="shared" si="20"/>
        <v>146556994.21203813</v>
      </c>
      <c r="I154" s="18">
        <f t="shared" si="24"/>
        <v>285873059.91689032</v>
      </c>
      <c r="J154" s="16">
        <f t="shared" si="25"/>
        <v>146556994.21203813</v>
      </c>
      <c r="K154" s="19">
        <f t="shared" si="23"/>
        <v>139316065.70485219</v>
      </c>
      <c r="L154" s="16">
        <f t="shared" si="21"/>
        <v>43827782197.906578</v>
      </c>
      <c r="M154" s="17">
        <f>VLOOKUP(B154,Encargos!$A$8:$B$652,2,0)</f>
        <v>2.5820000000000001E-3</v>
      </c>
    </row>
    <row r="155" spans="1:13" x14ac:dyDescent="0.25">
      <c r="A155">
        <f t="shared" si="26"/>
        <v>215</v>
      </c>
      <c r="B155" s="1">
        <v>49157</v>
      </c>
      <c r="C155" s="16">
        <f t="shared" si="22"/>
        <v>43827782197.906578</v>
      </c>
      <c r="D155" s="16">
        <f t="shared" si="18"/>
        <v>101373660.22375791</v>
      </c>
      <c r="E155" s="16">
        <f t="shared" si="19"/>
        <v>43929155858.130333</v>
      </c>
      <c r="F155" s="16">
        <v>0</v>
      </c>
      <c r="G155" s="29">
        <v>0</v>
      </c>
      <c r="H155" s="16">
        <f t="shared" si="20"/>
        <v>146430519.52710113</v>
      </c>
      <c r="I155" s="18">
        <f t="shared" si="24"/>
        <v>286534284.30447799</v>
      </c>
      <c r="J155" s="16">
        <f t="shared" si="25"/>
        <v>146430519.52710113</v>
      </c>
      <c r="K155" s="19">
        <f t="shared" si="23"/>
        <v>140103764.77737686</v>
      </c>
      <c r="L155" s="16">
        <f t="shared" si="21"/>
        <v>43789052093.352951</v>
      </c>
      <c r="M155" s="17">
        <f>VLOOKUP(B155,Encargos!$A$8:$B$652,2,0)</f>
        <v>2.313E-3</v>
      </c>
    </row>
    <row r="156" spans="1:13" x14ac:dyDescent="0.25">
      <c r="A156">
        <f t="shared" si="26"/>
        <v>214</v>
      </c>
      <c r="B156" s="1">
        <v>49188</v>
      </c>
      <c r="C156" s="16">
        <f t="shared" si="22"/>
        <v>43789052093.352951</v>
      </c>
      <c r="D156" s="16">
        <f t="shared" si="18"/>
        <v>101284077.49192537</v>
      </c>
      <c r="E156" s="16">
        <f t="shared" si="19"/>
        <v>43890336170.844879</v>
      </c>
      <c r="F156" s="16">
        <v>0</v>
      </c>
      <c r="G156" s="29">
        <v>0</v>
      </c>
      <c r="H156" s="16">
        <f t="shared" si="20"/>
        <v>146301120.56948295</v>
      </c>
      <c r="I156" s="18">
        <f t="shared" si="24"/>
        <v>287197038.1040743</v>
      </c>
      <c r="J156" s="16">
        <f t="shared" si="25"/>
        <v>146301120.56948295</v>
      </c>
      <c r="K156" s="19">
        <f t="shared" si="23"/>
        <v>140895917.53459135</v>
      </c>
      <c r="L156" s="16">
        <f t="shared" si="21"/>
        <v>43749440253.310287</v>
      </c>
      <c r="M156" s="17">
        <f>VLOOKUP(B156,Encargos!$A$8:$B$652,2,0)</f>
        <v>2.313E-3</v>
      </c>
    </row>
    <row r="157" spans="1:13" x14ac:dyDescent="0.25">
      <c r="A157">
        <f t="shared" si="26"/>
        <v>213</v>
      </c>
      <c r="B157" s="1">
        <v>49218</v>
      </c>
      <c r="C157" s="16">
        <f t="shared" si="22"/>
        <v>43749440253.310287</v>
      </c>
      <c r="D157" s="16">
        <f t="shared" si="18"/>
        <v>124729654.16218762</v>
      </c>
      <c r="E157" s="16">
        <f t="shared" si="19"/>
        <v>43874169907.472473</v>
      </c>
      <c r="F157" s="16">
        <v>0</v>
      </c>
      <c r="G157" s="29">
        <v>0</v>
      </c>
      <c r="H157" s="16">
        <f t="shared" si="20"/>
        <v>146247233.02490824</v>
      </c>
      <c r="I157" s="18">
        <f t="shared" si="24"/>
        <v>288015836.85970902</v>
      </c>
      <c r="J157" s="16">
        <f t="shared" si="25"/>
        <v>146247233.02490824</v>
      </c>
      <c r="K157" s="19">
        <f t="shared" si="23"/>
        <v>141768603.83480078</v>
      </c>
      <c r="L157" s="16">
        <f t="shared" si="21"/>
        <v>43732401303.637672</v>
      </c>
      <c r="M157" s="17">
        <f>VLOOKUP(B157,Encargos!$A$8:$B$652,2,0)</f>
        <v>2.8509999999999998E-3</v>
      </c>
    </row>
    <row r="158" spans="1:13" x14ac:dyDescent="0.25">
      <c r="A158">
        <f t="shared" si="26"/>
        <v>212</v>
      </c>
      <c r="B158" s="1">
        <v>49249</v>
      </c>
      <c r="C158" s="16">
        <f t="shared" si="22"/>
        <v>43732401303.637672</v>
      </c>
      <c r="D158" s="16">
        <f t="shared" si="18"/>
        <v>89389028.264635399</v>
      </c>
      <c r="E158" s="16">
        <f t="shared" si="19"/>
        <v>43821790331.902306</v>
      </c>
      <c r="F158" s="16">
        <v>0</v>
      </c>
      <c r="G158" s="29">
        <v>0</v>
      </c>
      <c r="H158" s="16">
        <f t="shared" si="20"/>
        <v>146072634.43967435</v>
      </c>
      <c r="I158" s="18">
        <f t="shared" si="24"/>
        <v>288604541.23025024</v>
      </c>
      <c r="J158" s="16">
        <f t="shared" si="25"/>
        <v>146072634.43967435</v>
      </c>
      <c r="K158" s="19">
        <f t="shared" si="23"/>
        <v>142531906.79057589</v>
      </c>
      <c r="L158" s="16">
        <f t="shared" si="21"/>
        <v>43679258425.111732</v>
      </c>
      <c r="M158" s="17">
        <f>VLOOKUP(B158,Encargos!$A$8:$B$652,2,0)</f>
        <v>2.0439999999999998E-3</v>
      </c>
    </row>
    <row r="159" spans="1:13" x14ac:dyDescent="0.25">
      <c r="A159">
        <f t="shared" si="26"/>
        <v>211</v>
      </c>
      <c r="B159" s="1">
        <v>49279</v>
      </c>
      <c r="C159" s="16">
        <f t="shared" si="22"/>
        <v>43679258425.111732</v>
      </c>
      <c r="D159" s="16">
        <f t="shared" si="18"/>
        <v>101030124.73728344</v>
      </c>
      <c r="E159" s="16">
        <f t="shared" si="19"/>
        <v>43780288549.849014</v>
      </c>
      <c r="F159" s="16">
        <v>0</v>
      </c>
      <c r="G159" s="29">
        <v>0</v>
      </c>
      <c r="H159" s="16">
        <f t="shared" si="20"/>
        <v>145934295.16616338</v>
      </c>
      <c r="I159" s="18">
        <f t="shared" si="24"/>
        <v>289272083.53411585</v>
      </c>
      <c r="J159" s="16">
        <f t="shared" si="25"/>
        <v>145934295.16616338</v>
      </c>
      <c r="K159" s="19">
        <f t="shared" si="23"/>
        <v>143337788.36795247</v>
      </c>
      <c r="L159" s="16">
        <f t="shared" si="21"/>
        <v>43636950761.481056</v>
      </c>
      <c r="M159" s="17">
        <f>VLOOKUP(B159,Encargos!$A$8:$B$652,2,0)</f>
        <v>2.313E-3</v>
      </c>
    </row>
    <row r="160" spans="1:13" x14ac:dyDescent="0.25">
      <c r="A160">
        <f t="shared" si="26"/>
        <v>210</v>
      </c>
      <c r="B160" s="1">
        <v>49310</v>
      </c>
      <c r="C160" s="16">
        <f t="shared" si="22"/>
        <v>43636950761.481056</v>
      </c>
      <c r="D160" s="16">
        <f t="shared" si="18"/>
        <v>89193927.356467277</v>
      </c>
      <c r="E160" s="16">
        <f t="shared" si="19"/>
        <v>43726144688.837524</v>
      </c>
      <c r="F160" s="16">
        <v>0</v>
      </c>
      <c r="G160" s="29">
        <v>0</v>
      </c>
      <c r="H160" s="16">
        <f t="shared" si="20"/>
        <v>145753815.62945843</v>
      </c>
      <c r="I160" s="18">
        <f t="shared" si="24"/>
        <v>289863355.67285949</v>
      </c>
      <c r="J160" s="16">
        <f t="shared" si="25"/>
        <v>145753815.62945843</v>
      </c>
      <c r="K160" s="19">
        <f t="shared" si="23"/>
        <v>144109540.04340106</v>
      </c>
      <c r="L160" s="16">
        <f t="shared" si="21"/>
        <v>43582035148.794121</v>
      </c>
      <c r="M160" s="17">
        <f>VLOOKUP(B160,Encargos!$A$8:$B$652,2,0)</f>
        <v>2.0439999999999998E-3</v>
      </c>
    </row>
    <row r="161" spans="1:13" x14ac:dyDescent="0.25">
      <c r="A161">
        <f t="shared" si="26"/>
        <v>209</v>
      </c>
      <c r="B161" s="1">
        <v>49341</v>
      </c>
      <c r="C161" s="16">
        <f t="shared" si="22"/>
        <v>43582035148.794121</v>
      </c>
      <c r="D161" s="16">
        <f t="shared" si="18"/>
        <v>89081679.84413518</v>
      </c>
      <c r="E161" s="16">
        <f t="shared" si="19"/>
        <v>43671116828.638252</v>
      </c>
      <c r="F161" s="16">
        <v>0</v>
      </c>
      <c r="G161" s="29">
        <v>0</v>
      </c>
      <c r="H161" s="16">
        <f t="shared" si="20"/>
        <v>145570389.42879418</v>
      </c>
      <c r="I161" s="18">
        <f t="shared" si="24"/>
        <v>290455836.37185484</v>
      </c>
      <c r="J161" s="16">
        <f t="shared" si="25"/>
        <v>145570389.42879418</v>
      </c>
      <c r="K161" s="19">
        <f t="shared" si="23"/>
        <v>144885446.94306067</v>
      </c>
      <c r="L161" s="16">
        <f t="shared" si="21"/>
        <v>43526231381.69519</v>
      </c>
      <c r="M161" s="17">
        <f>VLOOKUP(B161,Encargos!$A$8:$B$652,2,0)</f>
        <v>2.0439999999999998E-3</v>
      </c>
    </row>
    <row r="162" spans="1:13" x14ac:dyDescent="0.25">
      <c r="A162">
        <f t="shared" si="26"/>
        <v>208</v>
      </c>
      <c r="B162" s="1">
        <v>49369</v>
      </c>
      <c r="C162" s="16">
        <f t="shared" si="22"/>
        <v>43526231381.69519</v>
      </c>
      <c r="D162" s="16">
        <f t="shared" si="18"/>
        <v>112384729.42753698</v>
      </c>
      <c r="E162" s="16">
        <f t="shared" si="19"/>
        <v>43638616111.122726</v>
      </c>
      <c r="F162" s="16">
        <v>0</v>
      </c>
      <c r="G162" s="29">
        <v>0</v>
      </c>
      <c r="H162" s="16">
        <f t="shared" si="20"/>
        <v>145462053.70374244</v>
      </c>
      <c r="I162" s="18">
        <f t="shared" si="24"/>
        <v>291205793.34136689</v>
      </c>
      <c r="J162" s="16">
        <f t="shared" si="25"/>
        <v>145462053.70374244</v>
      </c>
      <c r="K162" s="19">
        <f t="shared" si="23"/>
        <v>145743739.63762444</v>
      </c>
      <c r="L162" s="16">
        <f t="shared" si="21"/>
        <v>43492872371.4851</v>
      </c>
      <c r="M162" s="17">
        <f>VLOOKUP(B162,Encargos!$A$8:$B$652,2,0)</f>
        <v>2.5820000000000001E-3</v>
      </c>
    </row>
    <row r="163" spans="1:13" x14ac:dyDescent="0.25">
      <c r="A163">
        <f t="shared" si="26"/>
        <v>207</v>
      </c>
      <c r="B163" s="1">
        <v>49400</v>
      </c>
      <c r="C163" s="16">
        <f t="shared" si="22"/>
        <v>43492872371.4851</v>
      </c>
      <c r="D163" s="16">
        <f t="shared" si="18"/>
        <v>65500265.791456558</v>
      </c>
      <c r="E163" s="16">
        <f t="shared" si="19"/>
        <v>43558372637.276558</v>
      </c>
      <c r="F163" s="16">
        <v>0</v>
      </c>
      <c r="G163" s="29">
        <v>0</v>
      </c>
      <c r="H163" s="16">
        <f t="shared" si="20"/>
        <v>145194575.45758852</v>
      </c>
      <c r="I163" s="18">
        <f t="shared" si="24"/>
        <v>291644349.26613897</v>
      </c>
      <c r="J163" s="16">
        <f t="shared" si="25"/>
        <v>145194575.45758852</v>
      </c>
      <c r="K163" s="19">
        <f t="shared" si="23"/>
        <v>146449773.80855045</v>
      </c>
      <c r="L163" s="16">
        <f t="shared" si="21"/>
        <v>43411922863.46801</v>
      </c>
      <c r="M163" s="17">
        <f>VLOOKUP(B163,Encargos!$A$8:$B$652,2,0)</f>
        <v>1.506E-3</v>
      </c>
    </row>
    <row r="164" spans="1:13" x14ac:dyDescent="0.25">
      <c r="A164">
        <f t="shared" si="26"/>
        <v>206</v>
      </c>
      <c r="B164" s="1">
        <v>49430</v>
      </c>
      <c r="C164" s="16">
        <f t="shared" si="22"/>
        <v>43411922863.46801</v>
      </c>
      <c r="D164" s="16">
        <f t="shared" si="18"/>
        <v>100411777.5832015</v>
      </c>
      <c r="E164" s="16">
        <f t="shared" si="19"/>
        <v>43512334641.051208</v>
      </c>
      <c r="F164" s="16">
        <v>0</v>
      </c>
      <c r="G164" s="29">
        <v>0</v>
      </c>
      <c r="H164" s="16">
        <f t="shared" si="20"/>
        <v>145041115.47017071</v>
      </c>
      <c r="I164" s="18">
        <f t="shared" si="24"/>
        <v>292318922.64599156</v>
      </c>
      <c r="J164" s="16">
        <f t="shared" si="25"/>
        <v>145041115.47017071</v>
      </c>
      <c r="K164" s="19">
        <f t="shared" si="23"/>
        <v>147277807.17582086</v>
      </c>
      <c r="L164" s="16">
        <f t="shared" si="21"/>
        <v>43365056833.875389</v>
      </c>
      <c r="M164" s="17">
        <f>VLOOKUP(B164,Encargos!$A$8:$B$652,2,0)</f>
        <v>2.313E-3</v>
      </c>
    </row>
    <row r="165" spans="1:13" x14ac:dyDescent="0.25">
      <c r="A165">
        <f t="shared" si="26"/>
        <v>205</v>
      </c>
      <c r="B165" s="1">
        <v>49461</v>
      </c>
      <c r="C165" s="16">
        <f t="shared" si="22"/>
        <v>43365056833.875389</v>
      </c>
      <c r="D165" s="16">
        <f t="shared" si="18"/>
        <v>100303376.45675378</v>
      </c>
      <c r="E165" s="16">
        <f t="shared" si="19"/>
        <v>43465360210.332146</v>
      </c>
      <c r="F165" s="16">
        <v>0</v>
      </c>
      <c r="G165" s="29">
        <v>0</v>
      </c>
      <c r="H165" s="16">
        <f t="shared" si="20"/>
        <v>144884534.03444049</v>
      </c>
      <c r="I165" s="18">
        <f t="shared" si="24"/>
        <v>292995056.31407177</v>
      </c>
      <c r="J165" s="16">
        <f t="shared" si="25"/>
        <v>144884534.03444049</v>
      </c>
      <c r="K165" s="19">
        <f t="shared" si="23"/>
        <v>148110522.27963129</v>
      </c>
      <c r="L165" s="16">
        <f t="shared" si="21"/>
        <v>43317249688.052513</v>
      </c>
      <c r="M165" s="17">
        <f>VLOOKUP(B165,Encargos!$A$8:$B$652,2,0)</f>
        <v>2.313E-3</v>
      </c>
    </row>
    <row r="166" spans="1:13" x14ac:dyDescent="0.25">
      <c r="A166">
        <f t="shared" si="26"/>
        <v>204</v>
      </c>
      <c r="B166" s="1">
        <v>49491</v>
      </c>
      <c r="C166" s="16">
        <f t="shared" si="22"/>
        <v>43317249688.052513</v>
      </c>
      <c r="D166" s="16">
        <f t="shared" si="18"/>
        <v>100192798.52846546</v>
      </c>
      <c r="E166" s="16">
        <f t="shared" si="19"/>
        <v>43417442486.580978</v>
      </c>
      <c r="F166" s="16">
        <v>0</v>
      </c>
      <c r="G166" s="29">
        <v>0</v>
      </c>
      <c r="H166" s="16">
        <f t="shared" si="20"/>
        <v>144724808.28860328</v>
      </c>
      <c r="I166" s="18">
        <f t="shared" si="24"/>
        <v>293672753.87932616</v>
      </c>
      <c r="J166" s="16">
        <f t="shared" si="25"/>
        <v>144724808.28860328</v>
      </c>
      <c r="K166" s="19">
        <f t="shared" si="23"/>
        <v>148947945.59072289</v>
      </c>
      <c r="L166" s="16">
        <f t="shared" si="21"/>
        <v>43268494540.990257</v>
      </c>
      <c r="M166" s="17">
        <f>VLOOKUP(B166,Encargos!$A$8:$B$652,2,0)</f>
        <v>2.313E-3</v>
      </c>
    </row>
    <row r="167" spans="1:13" x14ac:dyDescent="0.25">
      <c r="A167">
        <f t="shared" si="26"/>
        <v>203</v>
      </c>
      <c r="B167" s="1">
        <v>49522</v>
      </c>
      <c r="C167" s="16">
        <f t="shared" si="22"/>
        <v>43268494540.990257</v>
      </c>
      <c r="D167" s="16">
        <f t="shared" si="18"/>
        <v>100080027.87331046</v>
      </c>
      <c r="E167" s="16">
        <f t="shared" si="19"/>
        <v>43368574568.863571</v>
      </c>
      <c r="F167" s="16">
        <v>0</v>
      </c>
      <c r="G167" s="29">
        <v>0</v>
      </c>
      <c r="H167" s="16">
        <f t="shared" si="20"/>
        <v>144561915.22954524</v>
      </c>
      <c r="I167" s="18">
        <f t="shared" si="24"/>
        <v>294352018.95904911</v>
      </c>
      <c r="J167" s="16">
        <f t="shared" si="25"/>
        <v>144561915.22954524</v>
      </c>
      <c r="K167" s="19">
        <f t="shared" si="23"/>
        <v>149790103.72950387</v>
      </c>
      <c r="L167" s="16">
        <f t="shared" si="21"/>
        <v>43218784465.134071</v>
      </c>
      <c r="M167" s="17">
        <f>VLOOKUP(B167,Encargos!$A$8:$B$652,2,0)</f>
        <v>2.313E-3</v>
      </c>
    </row>
    <row r="168" spans="1:13" x14ac:dyDescent="0.25">
      <c r="A168">
        <f t="shared" si="26"/>
        <v>202</v>
      </c>
      <c r="B168" s="1">
        <v>49553</v>
      </c>
      <c r="C168" s="16">
        <f t="shared" si="22"/>
        <v>43218784465.134071</v>
      </c>
      <c r="D168" s="16">
        <f t="shared" si="18"/>
        <v>111590901.48897618</v>
      </c>
      <c r="E168" s="16">
        <f t="shared" si="19"/>
        <v>43330375366.623047</v>
      </c>
      <c r="F168" s="16">
        <v>0</v>
      </c>
      <c r="G168" s="29">
        <v>0</v>
      </c>
      <c r="H168" s="16">
        <f t="shared" si="20"/>
        <v>144434584.55541018</v>
      </c>
      <c r="I168" s="18">
        <f t="shared" si="24"/>
        <v>295112035.87200141</v>
      </c>
      <c r="J168" s="16">
        <f t="shared" si="25"/>
        <v>144434584.55541018</v>
      </c>
      <c r="K168" s="19">
        <f t="shared" si="23"/>
        <v>150677451.31659123</v>
      </c>
      <c r="L168" s="16">
        <f t="shared" si="21"/>
        <v>43179697915.306458</v>
      </c>
      <c r="M168" s="17">
        <f>VLOOKUP(B168,Encargos!$A$8:$B$652,2,0)</f>
        <v>2.5820000000000001E-3</v>
      </c>
    </row>
    <row r="169" spans="1:13" x14ac:dyDescent="0.25">
      <c r="A169">
        <f t="shared" si="26"/>
        <v>201</v>
      </c>
      <c r="B169" s="1">
        <v>49583</v>
      </c>
      <c r="C169" s="16">
        <f t="shared" si="22"/>
        <v>43179697915.306458</v>
      </c>
      <c r="D169" s="16">
        <f t="shared" si="18"/>
        <v>123105318.7565387</v>
      </c>
      <c r="E169" s="16">
        <f t="shared" si="19"/>
        <v>43302803234.062996</v>
      </c>
      <c r="F169" s="16">
        <v>0</v>
      </c>
      <c r="G169" s="29">
        <v>0</v>
      </c>
      <c r="H169" s="16">
        <f t="shared" si="20"/>
        <v>144342677.44687667</v>
      </c>
      <c r="I169" s="18">
        <f t="shared" si="24"/>
        <v>295953400.28627253</v>
      </c>
      <c r="J169" s="16">
        <f t="shared" si="25"/>
        <v>144342677.44687667</v>
      </c>
      <c r="K169" s="19">
        <f t="shared" si="23"/>
        <v>151610722.83939585</v>
      </c>
      <c r="L169" s="16">
        <f t="shared" si="21"/>
        <v>43151192511.223602</v>
      </c>
      <c r="M169" s="17">
        <f>VLOOKUP(B169,Encargos!$A$8:$B$652,2,0)</f>
        <v>2.8509999999999998E-3</v>
      </c>
    </row>
    <row r="170" spans="1:13" x14ac:dyDescent="0.25">
      <c r="A170">
        <f t="shared" si="26"/>
        <v>200</v>
      </c>
      <c r="B170" s="1">
        <v>49614</v>
      </c>
      <c r="C170" s="16">
        <f t="shared" si="22"/>
        <v>43151192511.223602</v>
      </c>
      <c r="D170" s="16">
        <f t="shared" si="18"/>
        <v>76593366.707421899</v>
      </c>
      <c r="E170" s="16">
        <f t="shared" si="19"/>
        <v>43227785877.931023</v>
      </c>
      <c r="F170" s="16">
        <v>0</v>
      </c>
      <c r="G170" s="29">
        <v>0</v>
      </c>
      <c r="H170" s="16">
        <f t="shared" si="20"/>
        <v>144092619.59310341</v>
      </c>
      <c r="I170" s="18">
        <f t="shared" si="24"/>
        <v>296478717.57178068</v>
      </c>
      <c r="J170" s="16">
        <f t="shared" si="25"/>
        <v>144092619.59310341</v>
      </c>
      <c r="K170" s="19">
        <f t="shared" si="23"/>
        <v>152386097.97867727</v>
      </c>
      <c r="L170" s="16">
        <f t="shared" si="21"/>
        <v>43075399779.952347</v>
      </c>
      <c r="M170" s="17">
        <f>VLOOKUP(B170,Encargos!$A$8:$B$652,2,0)</f>
        <v>1.7750000000000001E-3</v>
      </c>
    </row>
    <row r="171" spans="1:13" x14ac:dyDescent="0.25">
      <c r="A171">
        <f t="shared" si="26"/>
        <v>199</v>
      </c>
      <c r="B171" s="1">
        <v>49644</v>
      </c>
      <c r="C171" s="16">
        <f t="shared" si="22"/>
        <v>43075399779.952347</v>
      </c>
      <c r="D171" s="16">
        <f t="shared" si="18"/>
        <v>111220682.23183696</v>
      </c>
      <c r="E171" s="16">
        <f t="shared" si="19"/>
        <v>43186620462.184181</v>
      </c>
      <c r="F171" s="16">
        <v>0</v>
      </c>
      <c r="G171" s="29">
        <v>0</v>
      </c>
      <c r="H171" s="16">
        <f>SUM(E171:G171)*$N$4</f>
        <v>143955401.54061395</v>
      </c>
      <c r="I171" s="18">
        <f t="shared" si="24"/>
        <v>297244225.62055099</v>
      </c>
      <c r="J171" s="16">
        <f t="shared" si="25"/>
        <v>143955401.54061395</v>
      </c>
      <c r="K171" s="19">
        <f t="shared" si="23"/>
        <v>153288824.07993704</v>
      </c>
      <c r="L171" s="16">
        <f t="shared" si="21"/>
        <v>43033331638.10424</v>
      </c>
      <c r="M171" s="17">
        <f>VLOOKUP(B171,Encargos!$A$8:$B$652,2,0)</f>
        <v>2.5820000000000001E-3</v>
      </c>
    </row>
    <row r="172" spans="1:13" x14ac:dyDescent="0.25">
      <c r="A172">
        <f t="shared" si="26"/>
        <v>198</v>
      </c>
      <c r="B172" s="1">
        <v>49675</v>
      </c>
      <c r="C172" s="16">
        <f t="shared" si="22"/>
        <v>43033331638.10424</v>
      </c>
      <c r="D172" s="16">
        <f t="shared" si="18"/>
        <v>87960129.86828506</v>
      </c>
      <c r="E172" s="16">
        <f t="shared" si="19"/>
        <v>43121291767.972527</v>
      </c>
      <c r="F172" s="16">
        <v>0</v>
      </c>
      <c r="G172" s="29">
        <v>0</v>
      </c>
      <c r="H172" s="16">
        <f t="shared" si="20"/>
        <v>143737639.22657511</v>
      </c>
      <c r="I172" s="18">
        <f t="shared" si="24"/>
        <v>297851792.81771934</v>
      </c>
      <c r="J172" s="16">
        <f t="shared" si="25"/>
        <v>143737639.22657511</v>
      </c>
      <c r="K172" s="19">
        <f t="shared" si="23"/>
        <v>154114153.59114423</v>
      </c>
      <c r="L172" s="16">
        <f t="shared" si="21"/>
        <v>42967177614.381386</v>
      </c>
      <c r="M172" s="17">
        <f>VLOOKUP(B172,Encargos!$A$8:$B$652,2,0)</f>
        <v>2.0439999999999998E-3</v>
      </c>
    </row>
    <row r="173" spans="1:13" x14ac:dyDescent="0.25">
      <c r="A173">
        <f t="shared" si="26"/>
        <v>197</v>
      </c>
      <c r="B173" s="1">
        <v>49706</v>
      </c>
      <c r="C173" s="16">
        <f t="shared" si="22"/>
        <v>42967177614.381386</v>
      </c>
      <c r="D173" s="16">
        <f t="shared" si="18"/>
        <v>87824911.043795541</v>
      </c>
      <c r="E173" s="16">
        <f t="shared" si="19"/>
        <v>43055002525.425179</v>
      </c>
      <c r="F173" s="16">
        <v>0</v>
      </c>
      <c r="G173" s="29">
        <v>0</v>
      </c>
      <c r="H173" s="16">
        <f t="shared" si="20"/>
        <v>143516675.08475059</v>
      </c>
      <c r="I173" s="18">
        <f t="shared" si="24"/>
        <v>298460601.88223881</v>
      </c>
      <c r="J173" s="16">
        <f t="shared" si="25"/>
        <v>143516675.08475059</v>
      </c>
      <c r="K173" s="19">
        <f t="shared" si="23"/>
        <v>154943926.79748821</v>
      </c>
      <c r="L173" s="16">
        <f t="shared" si="21"/>
        <v>42900058598.627686</v>
      </c>
      <c r="M173" s="17">
        <f>VLOOKUP(B173,Encargos!$A$8:$B$652,2,0)</f>
        <v>2.0439999999999998E-3</v>
      </c>
    </row>
    <row r="174" spans="1:13" x14ac:dyDescent="0.25">
      <c r="A174">
        <f t="shared" si="26"/>
        <v>196</v>
      </c>
      <c r="B174" s="1">
        <v>49735</v>
      </c>
      <c r="C174" s="16">
        <f t="shared" si="22"/>
        <v>42900058598.627686</v>
      </c>
      <c r="D174" s="16">
        <f t="shared" si="18"/>
        <v>110767951.30165669</v>
      </c>
      <c r="E174" s="16">
        <f t="shared" si="19"/>
        <v>43010826549.929344</v>
      </c>
      <c r="F174" s="16">
        <v>0</v>
      </c>
      <c r="G174" s="29">
        <v>0</v>
      </c>
      <c r="H174" s="16">
        <f t="shared" si="20"/>
        <v>143369421.83309782</v>
      </c>
      <c r="I174" s="18">
        <f t="shared" si="24"/>
        <v>299231227.1562987</v>
      </c>
      <c r="J174" s="16">
        <f t="shared" si="25"/>
        <v>143369421.83309782</v>
      </c>
      <c r="K174" s="19">
        <f t="shared" si="23"/>
        <v>155861805.32320088</v>
      </c>
      <c r="L174" s="16">
        <f t="shared" si="21"/>
        <v>42854964744.606148</v>
      </c>
      <c r="M174" s="17">
        <f>VLOOKUP(B174,Encargos!$A$8:$B$652,2,0)</f>
        <v>2.5820000000000001E-3</v>
      </c>
    </row>
    <row r="175" spans="1:13" x14ac:dyDescent="0.25">
      <c r="A175">
        <f t="shared" si="26"/>
        <v>195</v>
      </c>
      <c r="B175" s="1">
        <v>49766</v>
      </c>
      <c r="C175" s="16">
        <f t="shared" si="22"/>
        <v>42854964744.606148</v>
      </c>
      <c r="D175" s="16">
        <f t="shared" si="18"/>
        <v>76067562.42167592</v>
      </c>
      <c r="E175" s="16">
        <f t="shared" si="19"/>
        <v>42931032307.027824</v>
      </c>
      <c r="F175" s="16">
        <v>0</v>
      </c>
      <c r="G175" s="29">
        <v>0</v>
      </c>
      <c r="H175" s="16">
        <f t="shared" si="20"/>
        <v>143103441.02342609</v>
      </c>
      <c r="I175" s="18">
        <f t="shared" si="24"/>
        <v>299762362.58450115</v>
      </c>
      <c r="J175" s="16">
        <f t="shared" si="25"/>
        <v>143103441.02342609</v>
      </c>
      <c r="K175" s="19">
        <f t="shared" si="23"/>
        <v>156658921.56107506</v>
      </c>
      <c r="L175" s="16">
        <f t="shared" si="21"/>
        <v>42774373385.466751</v>
      </c>
      <c r="M175" s="17">
        <f>VLOOKUP(B175,Encargos!$A$8:$B$652,2,0)</f>
        <v>1.7750000000000001E-3</v>
      </c>
    </row>
    <row r="176" spans="1:13" x14ac:dyDescent="0.25">
      <c r="A176">
        <f t="shared" si="26"/>
        <v>194</v>
      </c>
      <c r="B176" s="1">
        <v>49796</v>
      </c>
      <c r="C176" s="16">
        <f t="shared" si="22"/>
        <v>42774373385.466751</v>
      </c>
      <c r="D176" s="16">
        <f t="shared" si="18"/>
        <v>98937125.640584588</v>
      </c>
      <c r="E176" s="16">
        <f t="shared" si="19"/>
        <v>42873310511.107338</v>
      </c>
      <c r="F176" s="16">
        <v>0</v>
      </c>
      <c r="G176" s="29">
        <v>0</v>
      </c>
      <c r="H176" s="16">
        <f t="shared" si="20"/>
        <v>142911035.03702447</v>
      </c>
      <c r="I176" s="18">
        <f t="shared" si="24"/>
        <v>300455712.9291591</v>
      </c>
      <c r="J176" s="16">
        <f t="shared" si="25"/>
        <v>142911035.03702447</v>
      </c>
      <c r="K176" s="19">
        <f t="shared" si="23"/>
        <v>157544677.89213464</v>
      </c>
      <c r="L176" s="16">
        <f t="shared" si="21"/>
        <v>42715765833.215202</v>
      </c>
      <c r="M176" s="17">
        <f>VLOOKUP(B176,Encargos!$A$8:$B$652,2,0)</f>
        <v>2.313E-3</v>
      </c>
    </row>
    <row r="177" spans="1:13" x14ac:dyDescent="0.25">
      <c r="A177">
        <f t="shared" si="26"/>
        <v>193</v>
      </c>
      <c r="B177" s="1">
        <v>49827</v>
      </c>
      <c r="C177" s="16">
        <f t="shared" si="22"/>
        <v>42715765833.215202</v>
      </c>
      <c r="D177" s="16">
        <f t="shared" si="18"/>
        <v>87311025.363091871</v>
      </c>
      <c r="E177" s="16">
        <f t="shared" si="19"/>
        <v>42803076858.578293</v>
      </c>
      <c r="F177" s="16">
        <v>0</v>
      </c>
      <c r="G177" s="29">
        <v>0</v>
      </c>
      <c r="H177" s="16">
        <f t="shared" si="20"/>
        <v>142676922.86192766</v>
      </c>
      <c r="I177" s="18">
        <f t="shared" si="24"/>
        <v>301069844.40638638</v>
      </c>
      <c r="J177" s="16">
        <f t="shared" si="25"/>
        <v>142676922.86192766</v>
      </c>
      <c r="K177" s="19">
        <f t="shared" si="23"/>
        <v>158392921.54445872</v>
      </c>
      <c r="L177" s="16">
        <f t="shared" si="21"/>
        <v>42644683937.033836</v>
      </c>
      <c r="M177" s="17">
        <f>VLOOKUP(B177,Encargos!$A$8:$B$652,2,0)</f>
        <v>2.0439999999999998E-3</v>
      </c>
    </row>
    <row r="178" spans="1:13" x14ac:dyDescent="0.25">
      <c r="A178">
        <f t="shared" si="26"/>
        <v>192</v>
      </c>
      <c r="B178" s="1">
        <v>49857</v>
      </c>
      <c r="C178" s="16">
        <f t="shared" si="22"/>
        <v>42644683937.033836</v>
      </c>
      <c r="D178" s="16">
        <f t="shared" si="18"/>
        <v>98637153.946359262</v>
      </c>
      <c r="E178" s="16">
        <f t="shared" si="19"/>
        <v>42743321090.980194</v>
      </c>
      <c r="F178" s="16">
        <v>0</v>
      </c>
      <c r="G178" s="29">
        <v>0</v>
      </c>
      <c r="H178" s="16">
        <f t="shared" si="20"/>
        <v>142477736.96993399</v>
      </c>
      <c r="I178" s="18">
        <f t="shared" si="24"/>
        <v>301766218.95649832</v>
      </c>
      <c r="J178" s="16">
        <f t="shared" si="25"/>
        <v>142477736.96993399</v>
      </c>
      <c r="K178" s="19">
        <f t="shared" si="23"/>
        <v>159288481.98656434</v>
      </c>
      <c r="L178" s="16">
        <f t="shared" si="21"/>
        <v>42584032608.993629</v>
      </c>
      <c r="M178" s="17">
        <f>VLOOKUP(B178,Encargos!$A$8:$B$652,2,0)</f>
        <v>2.313E-3</v>
      </c>
    </row>
    <row r="179" spans="1:13" x14ac:dyDescent="0.25">
      <c r="A179">
        <f t="shared" si="26"/>
        <v>191</v>
      </c>
      <c r="B179" s="1">
        <v>49888</v>
      </c>
      <c r="C179" s="16">
        <f t="shared" si="22"/>
        <v>42584032608.993629</v>
      </c>
      <c r="D179" s="16">
        <f t="shared" si="18"/>
        <v>87041762.652782977</v>
      </c>
      <c r="E179" s="16">
        <f t="shared" si="19"/>
        <v>42671074371.646416</v>
      </c>
      <c r="F179" s="16">
        <v>0</v>
      </c>
      <c r="G179" s="29">
        <v>0</v>
      </c>
      <c r="H179" s="16">
        <f t="shared" si="20"/>
        <v>142236914.57215473</v>
      </c>
      <c r="I179" s="18">
        <f t="shared" si="24"/>
        <v>302383029.1080454</v>
      </c>
      <c r="J179" s="16">
        <f t="shared" si="25"/>
        <v>142236914.57215473</v>
      </c>
      <c r="K179" s="19">
        <f t="shared" si="23"/>
        <v>160146114.53589067</v>
      </c>
      <c r="L179" s="16">
        <f t="shared" si="21"/>
        <v>42510928257.110519</v>
      </c>
      <c r="M179" s="17">
        <f>VLOOKUP(B179,Encargos!$A$8:$B$652,2,0)</f>
        <v>2.0439999999999998E-3</v>
      </c>
    </row>
    <row r="180" spans="1:13" x14ac:dyDescent="0.25">
      <c r="A180">
        <f t="shared" si="26"/>
        <v>190</v>
      </c>
      <c r="B180" s="1">
        <v>49919</v>
      </c>
      <c r="C180" s="16">
        <f t="shared" si="22"/>
        <v>42510928257.110519</v>
      </c>
      <c r="D180" s="16">
        <f t="shared" si="18"/>
        <v>121198656.46102208</v>
      </c>
      <c r="E180" s="16">
        <f t="shared" si="19"/>
        <v>42632126913.571541</v>
      </c>
      <c r="F180" s="16">
        <v>0</v>
      </c>
      <c r="G180" s="29">
        <v>0</v>
      </c>
      <c r="H180" s="16">
        <f t="shared" si="20"/>
        <v>142107089.71190515</v>
      </c>
      <c r="I180" s="18">
        <f t="shared" si="24"/>
        <v>303245123.12403244</v>
      </c>
      <c r="J180" s="16">
        <f t="shared" si="25"/>
        <v>142107089.71190515</v>
      </c>
      <c r="K180" s="19">
        <f t="shared" si="23"/>
        <v>161138033.41212729</v>
      </c>
      <c r="L180" s="16">
        <f t="shared" si="21"/>
        <v>42470988880.159416</v>
      </c>
      <c r="M180" s="17">
        <f>VLOOKUP(B180,Encargos!$A$8:$B$652,2,0)</f>
        <v>2.8509999999999998E-3</v>
      </c>
    </row>
    <row r="181" spans="1:13" x14ac:dyDescent="0.25">
      <c r="A181">
        <f t="shared" si="26"/>
        <v>189</v>
      </c>
      <c r="B181" s="1">
        <v>49949</v>
      </c>
      <c r="C181" s="16">
        <f t="shared" si="22"/>
        <v>42470988880.159416</v>
      </c>
      <c r="D181" s="16">
        <f t="shared" si="18"/>
        <v>98235397.27980873</v>
      </c>
      <c r="E181" s="16">
        <f t="shared" si="19"/>
        <v>42569224277.439224</v>
      </c>
      <c r="F181" s="16">
        <v>0</v>
      </c>
      <c r="G181" s="29">
        <v>0</v>
      </c>
      <c r="H181" s="16">
        <f t="shared" si="20"/>
        <v>141897414.25813076</v>
      </c>
      <c r="I181" s="18">
        <f t="shared" si="24"/>
        <v>303946529.09381837</v>
      </c>
      <c r="J181" s="16">
        <f t="shared" si="25"/>
        <v>141897414.25813076</v>
      </c>
      <c r="K181" s="19">
        <f t="shared" si="23"/>
        <v>162049114.83568761</v>
      </c>
      <c r="L181" s="16">
        <f t="shared" si="21"/>
        <v>42407175162.603539</v>
      </c>
      <c r="M181" s="17">
        <f>VLOOKUP(B181,Encargos!$A$8:$B$652,2,0)</f>
        <v>2.313E-3</v>
      </c>
    </row>
    <row r="182" spans="1:13" x14ac:dyDescent="0.25">
      <c r="A182">
        <f t="shared" si="26"/>
        <v>188</v>
      </c>
      <c r="B182" s="1">
        <v>49980</v>
      </c>
      <c r="C182" s="16">
        <f t="shared" si="22"/>
        <v>42407175162.603539</v>
      </c>
      <c r="D182" s="16">
        <f t="shared" si="18"/>
        <v>109495326.26984234</v>
      </c>
      <c r="E182" s="16">
        <f t="shared" si="19"/>
        <v>42516670488.873383</v>
      </c>
      <c r="F182" s="16">
        <v>0</v>
      </c>
      <c r="G182" s="29">
        <v>0</v>
      </c>
      <c r="H182" s="16">
        <f t="shared" si="20"/>
        <v>141722234.96291128</v>
      </c>
      <c r="I182" s="18">
        <f t="shared" si="24"/>
        <v>304731319.03193861</v>
      </c>
      <c r="J182" s="16">
        <f t="shared" si="25"/>
        <v>141722234.96291128</v>
      </c>
      <c r="K182" s="19">
        <f t="shared" si="23"/>
        <v>163009084.06902733</v>
      </c>
      <c r="L182" s="16">
        <f t="shared" si="21"/>
        <v>42353661404.804359</v>
      </c>
      <c r="M182" s="17">
        <f>VLOOKUP(B182,Encargos!$A$8:$B$652,2,0)</f>
        <v>2.5820000000000001E-3</v>
      </c>
    </row>
    <row r="183" spans="1:13" x14ac:dyDescent="0.25">
      <c r="A183">
        <f t="shared" si="26"/>
        <v>187</v>
      </c>
      <c r="B183" s="1">
        <v>50010</v>
      </c>
      <c r="C183" s="16">
        <f t="shared" si="22"/>
        <v>42353661404.804359</v>
      </c>
      <c r="D183" s="16">
        <f t="shared" si="18"/>
        <v>120750288.66509722</v>
      </c>
      <c r="E183" s="16">
        <f t="shared" si="19"/>
        <v>42474411693.46946</v>
      </c>
      <c r="F183" s="16">
        <v>0</v>
      </c>
      <c r="G183" s="29">
        <v>0</v>
      </c>
      <c r="H183" s="16">
        <f t="shared" si="20"/>
        <v>141581372.31156486</v>
      </c>
      <c r="I183" s="18">
        <f t="shared" si="24"/>
        <v>305600108.02249873</v>
      </c>
      <c r="J183" s="16">
        <f t="shared" si="25"/>
        <v>141581372.31156486</v>
      </c>
      <c r="K183" s="19">
        <f t="shared" si="23"/>
        <v>164018735.71093386</v>
      </c>
      <c r="L183" s="16">
        <f t="shared" si="21"/>
        <v>42310392957.758522</v>
      </c>
      <c r="M183" s="17">
        <f>VLOOKUP(B183,Encargos!$A$8:$B$652,2,0)</f>
        <v>2.8509999999999998E-3</v>
      </c>
    </row>
    <row r="184" spans="1:13" x14ac:dyDescent="0.25">
      <c r="A184">
        <f t="shared" si="26"/>
        <v>186</v>
      </c>
      <c r="B184" s="1">
        <v>50041</v>
      </c>
      <c r="C184" s="16">
        <f t="shared" si="22"/>
        <v>42310392957.758522</v>
      </c>
      <c r="D184" s="16">
        <f t="shared" si="18"/>
        <v>86482443.205658406</v>
      </c>
      <c r="E184" s="16">
        <f t="shared" si="19"/>
        <v>42396875400.96418</v>
      </c>
      <c r="F184" s="16">
        <v>0</v>
      </c>
      <c r="G184" s="29">
        <v>0</v>
      </c>
      <c r="H184" s="16">
        <f t="shared" si="20"/>
        <v>141322918.00321394</v>
      </c>
      <c r="I184" s="18">
        <f t="shared" si="24"/>
        <v>306224754.64329666</v>
      </c>
      <c r="J184" s="16">
        <f t="shared" si="25"/>
        <v>141322918.00321394</v>
      </c>
      <c r="K184" s="19">
        <f t="shared" si="23"/>
        <v>164901836.64008272</v>
      </c>
      <c r="L184" s="16">
        <f t="shared" si="21"/>
        <v>42231973564.324097</v>
      </c>
      <c r="M184" s="17">
        <f>VLOOKUP(B184,Encargos!$A$8:$B$652,2,0)</f>
        <v>2.0439999999999998E-3</v>
      </c>
    </row>
    <row r="185" spans="1:13" x14ac:dyDescent="0.25">
      <c r="A185">
        <f t="shared" si="26"/>
        <v>185</v>
      </c>
      <c r="B185" s="1">
        <v>50072</v>
      </c>
      <c r="C185" s="16">
        <f t="shared" si="22"/>
        <v>42231973564.324097</v>
      </c>
      <c r="D185" s="16">
        <f t="shared" si="18"/>
        <v>109042955.74308482</v>
      </c>
      <c r="E185" s="16">
        <f t="shared" si="19"/>
        <v>42341016520.067184</v>
      </c>
      <c r="F185" s="16">
        <v>0</v>
      </c>
      <c r="G185" s="29">
        <v>0</v>
      </c>
      <c r="H185" s="16">
        <f t="shared" si="20"/>
        <v>141136721.73355728</v>
      </c>
      <c r="I185" s="18">
        <f t="shared" si="24"/>
        <v>307015426.95978564</v>
      </c>
      <c r="J185" s="16">
        <f t="shared" si="25"/>
        <v>141136721.73355728</v>
      </c>
      <c r="K185" s="19">
        <f t="shared" si="23"/>
        <v>165878705.22622836</v>
      </c>
      <c r="L185" s="16">
        <f t="shared" si="21"/>
        <v>42175137814.840958</v>
      </c>
      <c r="M185" s="17">
        <f>VLOOKUP(B185,Encargos!$A$8:$B$652,2,0)</f>
        <v>2.5820000000000001E-3</v>
      </c>
    </row>
    <row r="186" spans="1:13" x14ac:dyDescent="0.25">
      <c r="A186">
        <f t="shared" si="26"/>
        <v>184</v>
      </c>
      <c r="B186" s="1">
        <v>50100</v>
      </c>
      <c r="C186" s="16">
        <f t="shared" si="22"/>
        <v>42175137814.840958</v>
      </c>
      <c r="D186" s="16">
        <f t="shared" si="18"/>
        <v>97551093.765727133</v>
      </c>
      <c r="E186" s="16">
        <f t="shared" si="19"/>
        <v>42272688908.606682</v>
      </c>
      <c r="F186" s="16">
        <v>0</v>
      </c>
      <c r="G186" s="29">
        <v>0</v>
      </c>
      <c r="H186" s="16">
        <f t="shared" si="20"/>
        <v>140908963.02868894</v>
      </c>
      <c r="I186" s="18">
        <f t="shared" si="24"/>
        <v>307725553.64234364</v>
      </c>
      <c r="J186" s="16">
        <f t="shared" si="25"/>
        <v>140908963.02868894</v>
      </c>
      <c r="K186" s="19">
        <f t="shared" si="23"/>
        <v>166816590.6136547</v>
      </c>
      <c r="L186" s="16">
        <f t="shared" si="21"/>
        <v>42105872317.993027</v>
      </c>
      <c r="M186" s="17">
        <f>VLOOKUP(B186,Encargos!$A$8:$B$652,2,0)</f>
        <v>2.313E-3</v>
      </c>
    </row>
    <row r="187" spans="1:13" x14ac:dyDescent="0.25">
      <c r="A187">
        <f t="shared" si="26"/>
        <v>183</v>
      </c>
      <c r="B187" s="1">
        <v>50131</v>
      </c>
      <c r="C187" s="16">
        <f t="shared" si="22"/>
        <v>42105872317.993027</v>
      </c>
      <c r="D187" s="16">
        <f t="shared" si="18"/>
        <v>63411443.710897498</v>
      </c>
      <c r="E187" s="16">
        <f t="shared" si="19"/>
        <v>42169283761.703926</v>
      </c>
      <c r="F187" s="16">
        <v>0</v>
      </c>
      <c r="G187" s="29">
        <v>0</v>
      </c>
      <c r="H187" s="16">
        <f t="shared" si="20"/>
        <v>140564279.20567977</v>
      </c>
      <c r="I187" s="18">
        <f t="shared" si="24"/>
        <v>308188988.32612908</v>
      </c>
      <c r="J187" s="16">
        <f t="shared" si="25"/>
        <v>140564279.20567977</v>
      </c>
      <c r="K187" s="19">
        <f t="shared" si="23"/>
        <v>167624709.1204493</v>
      </c>
      <c r="L187" s="16">
        <f t="shared" si="21"/>
        <v>42001659052.583481</v>
      </c>
      <c r="M187" s="17">
        <f>VLOOKUP(B187,Encargos!$A$8:$B$652,2,0)</f>
        <v>1.506E-3</v>
      </c>
    </row>
    <row r="188" spans="1:13" x14ac:dyDescent="0.25">
      <c r="A188">
        <f t="shared" si="26"/>
        <v>182</v>
      </c>
      <c r="B188" s="1">
        <v>50161</v>
      </c>
      <c r="C188" s="16">
        <f t="shared" si="22"/>
        <v>42001659052.583481</v>
      </c>
      <c r="D188" s="16">
        <f t="shared" si="18"/>
        <v>108448283.67377055</v>
      </c>
      <c r="E188" s="16">
        <f t="shared" si="19"/>
        <v>42110107336.257248</v>
      </c>
      <c r="F188" s="16">
        <v>0</v>
      </c>
      <c r="G188" s="29">
        <v>0</v>
      </c>
      <c r="H188" s="16">
        <f t="shared" si="20"/>
        <v>140367024.45419085</v>
      </c>
      <c r="I188" s="18">
        <f t="shared" si="24"/>
        <v>308984732.29398715</v>
      </c>
      <c r="J188" s="16">
        <f t="shared" si="25"/>
        <v>140367024.45419085</v>
      </c>
      <c r="K188" s="19">
        <f t="shared" si="23"/>
        <v>168617707.8397963</v>
      </c>
      <c r="L188" s="16">
        <f t="shared" si="21"/>
        <v>41941489628.417458</v>
      </c>
      <c r="M188" s="17">
        <f>VLOOKUP(B188,Encargos!$A$8:$B$652,2,0)</f>
        <v>2.5820000000000001E-3</v>
      </c>
    </row>
    <row r="189" spans="1:13" x14ac:dyDescent="0.25">
      <c r="A189">
        <f t="shared" si="26"/>
        <v>181</v>
      </c>
      <c r="B189" s="1">
        <v>50192</v>
      </c>
      <c r="C189" s="16">
        <f t="shared" si="22"/>
        <v>41941489628.417458</v>
      </c>
      <c r="D189" s="16">
        <f t="shared" si="18"/>
        <v>85728404.800485268</v>
      </c>
      <c r="E189" s="16">
        <f t="shared" si="19"/>
        <v>42027218033.217941</v>
      </c>
      <c r="F189" s="16">
        <v>0</v>
      </c>
      <c r="G189" s="29">
        <v>0</v>
      </c>
      <c r="H189" s="16">
        <f t="shared" si="20"/>
        <v>140090726.77739313</v>
      </c>
      <c r="I189" s="18">
        <f t="shared" si="24"/>
        <v>309616297.08679605</v>
      </c>
      <c r="J189" s="16">
        <f t="shared" si="25"/>
        <v>140090726.77739313</v>
      </c>
      <c r="K189" s="19">
        <f t="shared" si="23"/>
        <v>169525570.30940291</v>
      </c>
      <c r="L189" s="16">
        <f t="shared" si="21"/>
        <v>41857692462.908531</v>
      </c>
      <c r="M189" s="17">
        <f>VLOOKUP(B189,Encargos!$A$8:$B$652,2,0)</f>
        <v>2.0439999999999998E-3</v>
      </c>
    </row>
    <row r="190" spans="1:13" x14ac:dyDescent="0.25">
      <c r="A190">
        <f t="shared" si="26"/>
        <v>180</v>
      </c>
      <c r="B190" s="1">
        <v>50222</v>
      </c>
      <c r="C190" s="16">
        <f t="shared" si="22"/>
        <v>41857692462.908531</v>
      </c>
      <c r="D190" s="16">
        <f t="shared" si="18"/>
        <v>85557123.394185036</v>
      </c>
      <c r="E190" s="16">
        <f t="shared" si="19"/>
        <v>41943249586.302719</v>
      </c>
      <c r="F190" s="16">
        <v>0</v>
      </c>
      <c r="G190" s="29">
        <v>0</v>
      </c>
      <c r="H190" s="16">
        <f t="shared" si="20"/>
        <v>139810831.9543424</v>
      </c>
      <c r="I190" s="18">
        <f t="shared" si="24"/>
        <v>310249152.7980414</v>
      </c>
      <c r="J190" s="16">
        <f t="shared" si="25"/>
        <v>139810831.9543424</v>
      </c>
      <c r="K190" s="19">
        <f t="shared" si="23"/>
        <v>170438320.84369901</v>
      </c>
      <c r="L190" s="16">
        <f t="shared" si="21"/>
        <v>41772811265.459023</v>
      </c>
      <c r="M190" s="17">
        <f>VLOOKUP(B190,Encargos!$A$8:$B$652,2,0)</f>
        <v>2.0439999999999998E-3</v>
      </c>
    </row>
    <row r="191" spans="1:13" x14ac:dyDescent="0.25">
      <c r="A191">
        <f t="shared" si="26"/>
        <v>179</v>
      </c>
      <c r="B191" s="1">
        <v>50253</v>
      </c>
      <c r="C191" s="16">
        <f t="shared" si="22"/>
        <v>41772811265.459023</v>
      </c>
      <c r="D191" s="16">
        <f t="shared" si="18"/>
        <v>96620512.457006723</v>
      </c>
      <c r="E191" s="16">
        <f t="shared" si="19"/>
        <v>41869431777.916031</v>
      </c>
      <c r="F191" s="16">
        <v>0</v>
      </c>
      <c r="G191" s="29">
        <v>0</v>
      </c>
      <c r="H191" s="16">
        <f t="shared" si="20"/>
        <v>139564772.59305346</v>
      </c>
      <c r="I191" s="18">
        <f t="shared" si="24"/>
        <v>310966759.08846337</v>
      </c>
      <c r="J191" s="16">
        <f t="shared" si="25"/>
        <v>139564772.59305346</v>
      </c>
      <c r="K191" s="19">
        <f t="shared" si="23"/>
        <v>171401986.49540991</v>
      </c>
      <c r="L191" s="16">
        <f t="shared" si="21"/>
        <v>41698029791.420624</v>
      </c>
      <c r="M191" s="17">
        <f>VLOOKUP(B191,Encargos!$A$8:$B$652,2,0)</f>
        <v>2.313E-3</v>
      </c>
    </row>
    <row r="192" spans="1:13" x14ac:dyDescent="0.25">
      <c r="A192">
        <f t="shared" si="26"/>
        <v>178</v>
      </c>
      <c r="B192" s="1">
        <v>50284</v>
      </c>
      <c r="C192" s="16">
        <f t="shared" si="22"/>
        <v>41698029791.420624</v>
      </c>
      <c r="D192" s="16">
        <f t="shared" si="18"/>
        <v>118881082.9353402</v>
      </c>
      <c r="E192" s="16">
        <f t="shared" si="19"/>
        <v>41816910874.355965</v>
      </c>
      <c r="F192" s="16">
        <v>0</v>
      </c>
      <c r="G192" s="29">
        <v>0</v>
      </c>
      <c r="H192" s="16">
        <f t="shared" si="20"/>
        <v>139389702.91451991</v>
      </c>
      <c r="I192" s="18">
        <f t="shared" si="24"/>
        <v>311853325.31862462</v>
      </c>
      <c r="J192" s="16">
        <f t="shared" si="25"/>
        <v>139389702.91451991</v>
      </c>
      <c r="K192" s="19">
        <f t="shared" si="23"/>
        <v>172463622.40410471</v>
      </c>
      <c r="L192" s="16">
        <f t="shared" si="21"/>
        <v>41644447251.951859</v>
      </c>
      <c r="M192" s="17">
        <f>VLOOKUP(B192,Encargos!$A$8:$B$652,2,0)</f>
        <v>2.8509999999999998E-3</v>
      </c>
    </row>
    <row r="193" spans="1:13" x14ac:dyDescent="0.25">
      <c r="A193">
        <f t="shared" si="26"/>
        <v>177</v>
      </c>
      <c r="B193" s="1">
        <v>50314</v>
      </c>
      <c r="C193" s="16">
        <f t="shared" si="22"/>
        <v>41644447251.951859</v>
      </c>
      <c r="D193" s="16">
        <f t="shared" si="18"/>
        <v>96323606.493764654</v>
      </c>
      <c r="E193" s="16">
        <f t="shared" si="19"/>
        <v>41740770858.445625</v>
      </c>
      <c r="F193" s="16">
        <v>0</v>
      </c>
      <c r="G193" s="29">
        <v>0</v>
      </c>
      <c r="H193" s="16">
        <f t="shared" si="20"/>
        <v>139135902.86148542</v>
      </c>
      <c r="I193" s="18">
        <f t="shared" si="24"/>
        <v>312574642.06008655</v>
      </c>
      <c r="J193" s="16">
        <f t="shared" si="25"/>
        <v>139135902.86148542</v>
      </c>
      <c r="K193" s="19">
        <f t="shared" si="23"/>
        <v>173438739.19860113</v>
      </c>
      <c r="L193" s="16">
        <f t="shared" si="21"/>
        <v>41567332119.247025</v>
      </c>
      <c r="M193" s="17">
        <f>VLOOKUP(B193,Encargos!$A$8:$B$652,2,0)</f>
        <v>2.313E-3</v>
      </c>
    </row>
    <row r="194" spans="1:13" x14ac:dyDescent="0.25">
      <c r="A194">
        <f t="shared" si="26"/>
        <v>176</v>
      </c>
      <c r="B194" s="1">
        <v>50345</v>
      </c>
      <c r="C194" s="16">
        <f t="shared" si="22"/>
        <v>41567332119.247025</v>
      </c>
      <c r="D194" s="16">
        <f t="shared" si="18"/>
        <v>96145239.191818371</v>
      </c>
      <c r="E194" s="16">
        <f t="shared" si="19"/>
        <v>41663477358.438843</v>
      </c>
      <c r="F194" s="16">
        <v>0</v>
      </c>
      <c r="G194" s="29">
        <v>0</v>
      </c>
      <c r="H194" s="16">
        <f t="shared" si="20"/>
        <v>138878257.86146283</v>
      </c>
      <c r="I194" s="18">
        <f t="shared" si="24"/>
        <v>313297627.20717156</v>
      </c>
      <c r="J194" s="16">
        <f t="shared" si="25"/>
        <v>138878257.86146283</v>
      </c>
      <c r="K194" s="19">
        <f t="shared" si="23"/>
        <v>174419369.34570873</v>
      </c>
      <c r="L194" s="16">
        <f t="shared" si="21"/>
        <v>41489057989.09314</v>
      </c>
      <c r="M194" s="17">
        <f>VLOOKUP(B194,Encargos!$A$8:$B$652,2,0)</f>
        <v>2.313E-3</v>
      </c>
    </row>
    <row r="195" spans="1:13" x14ac:dyDescent="0.25">
      <c r="A195">
        <f t="shared" si="26"/>
        <v>175</v>
      </c>
      <c r="B195" s="1">
        <v>50375</v>
      </c>
      <c r="C195" s="16">
        <f t="shared" si="22"/>
        <v>41489057989.09314</v>
      </c>
      <c r="D195" s="16">
        <f t="shared" si="18"/>
        <v>95964191.128772423</v>
      </c>
      <c r="E195" s="16">
        <f t="shared" si="19"/>
        <v>41585022180.221909</v>
      </c>
      <c r="F195" s="16">
        <v>0</v>
      </c>
      <c r="G195" s="29">
        <v>0</v>
      </c>
      <c r="H195" s="16">
        <f t="shared" si="20"/>
        <v>138616740.60073972</v>
      </c>
      <c r="I195" s="18">
        <f t="shared" si="24"/>
        <v>314022284.61890167</v>
      </c>
      <c r="J195" s="16">
        <f t="shared" si="25"/>
        <v>138616740.60073972</v>
      </c>
      <c r="K195" s="19">
        <f t="shared" si="23"/>
        <v>175405544.01816195</v>
      </c>
      <c r="L195" s="16">
        <f t="shared" si="21"/>
        <v>41409616636.203743</v>
      </c>
      <c r="M195" s="17">
        <f>VLOOKUP(B195,Encargos!$A$8:$B$652,2,0)</f>
        <v>2.313E-3</v>
      </c>
    </row>
    <row r="196" spans="1:13" x14ac:dyDescent="0.25">
      <c r="A196">
        <f t="shared" si="26"/>
        <v>174</v>
      </c>
      <c r="B196" s="1">
        <v>50406</v>
      </c>
      <c r="C196" s="16">
        <f t="shared" si="22"/>
        <v>41409616636.203743</v>
      </c>
      <c r="D196" s="16">
        <f t="shared" si="18"/>
        <v>84641256.404400438</v>
      </c>
      <c r="E196" s="16">
        <f t="shared" si="19"/>
        <v>41494257892.608147</v>
      </c>
      <c r="F196" s="16">
        <v>0</v>
      </c>
      <c r="G196" s="29">
        <v>0</v>
      </c>
      <c r="H196" s="16">
        <f t="shared" si="20"/>
        <v>138314192.97536048</v>
      </c>
      <c r="I196" s="18">
        <f t="shared" si="24"/>
        <v>314664146.16866273</v>
      </c>
      <c r="J196" s="16">
        <f t="shared" si="25"/>
        <v>138314192.97536048</v>
      </c>
      <c r="K196" s="19">
        <f t="shared" si="23"/>
        <v>176349953.19330224</v>
      </c>
      <c r="L196" s="16">
        <f t="shared" si="21"/>
        <v>41317907939.414841</v>
      </c>
      <c r="M196" s="17">
        <f>VLOOKUP(B196,Encargos!$A$8:$B$652,2,0)</f>
        <v>2.0439999999999998E-3</v>
      </c>
    </row>
    <row r="197" spans="1:13" x14ac:dyDescent="0.25">
      <c r="A197">
        <f t="shared" si="26"/>
        <v>173</v>
      </c>
      <c r="B197" s="1">
        <v>50437</v>
      </c>
      <c r="C197" s="16">
        <f t="shared" si="22"/>
        <v>41317907939.414841</v>
      </c>
      <c r="D197" s="16">
        <f t="shared" ref="D197:D260" si="27">C197*M197</f>
        <v>106682838.29956913</v>
      </c>
      <c r="E197" s="16">
        <f t="shared" ref="E197:E260" si="28">C197+D197</f>
        <v>41424590777.714409</v>
      </c>
      <c r="F197" s="16">
        <v>0</v>
      </c>
      <c r="G197" s="29">
        <v>0</v>
      </c>
      <c r="H197" s="16">
        <f t="shared" ref="H197:H260" si="29">SUM(E197:G197)*$N$4</f>
        <v>138081969.25904804</v>
      </c>
      <c r="I197" s="18">
        <f t="shared" si="24"/>
        <v>315476608.99407017</v>
      </c>
      <c r="J197" s="16">
        <f t="shared" si="25"/>
        <v>138081969.25904804</v>
      </c>
      <c r="K197" s="19">
        <f t="shared" si="23"/>
        <v>177394639.73502213</v>
      </c>
      <c r="L197" s="16">
        <f t="shared" ref="L197:L260" si="30">SUM(E197:H197)-I197</f>
        <v>41247196137.979385</v>
      </c>
      <c r="M197" s="17">
        <f>VLOOKUP(B197,Encargos!$A$8:$B$652,2,0)</f>
        <v>2.5820000000000001E-3</v>
      </c>
    </row>
    <row r="198" spans="1:13" x14ac:dyDescent="0.25">
      <c r="A198">
        <f t="shared" si="26"/>
        <v>172</v>
      </c>
      <c r="B198" s="1">
        <v>50465</v>
      </c>
      <c r="C198" s="16">
        <f t="shared" si="22"/>
        <v>41247196137.979385</v>
      </c>
      <c r="D198" s="16">
        <f t="shared" si="27"/>
        <v>84309268.90602985</v>
      </c>
      <c r="E198" s="16">
        <f t="shared" si="28"/>
        <v>41331505406.885414</v>
      </c>
      <c r="F198" s="16">
        <v>0</v>
      </c>
      <c r="G198" s="29">
        <v>0</v>
      </c>
      <c r="H198" s="16">
        <f t="shared" si="29"/>
        <v>137771684.68961805</v>
      </c>
      <c r="I198" s="18">
        <f t="shared" si="24"/>
        <v>316121443.18285412</v>
      </c>
      <c r="J198" s="16">
        <f t="shared" si="25"/>
        <v>137771684.68961805</v>
      </c>
      <c r="K198" s="19">
        <f t="shared" si="23"/>
        <v>178349758.49323606</v>
      </c>
      <c r="L198" s="16">
        <f t="shared" si="30"/>
        <v>41153155648.392181</v>
      </c>
      <c r="M198" s="17">
        <f>VLOOKUP(B198,Encargos!$A$8:$B$652,2,0)</f>
        <v>2.0439999999999998E-3</v>
      </c>
    </row>
    <row r="199" spans="1:13" x14ac:dyDescent="0.25">
      <c r="A199">
        <f t="shared" si="26"/>
        <v>171</v>
      </c>
      <c r="B199" s="1">
        <v>50496</v>
      </c>
      <c r="C199" s="16">
        <f t="shared" ref="C199:C262" si="31">L198</f>
        <v>41153155648.392181</v>
      </c>
      <c r="D199" s="16">
        <f t="shared" si="27"/>
        <v>84117050.145313606</v>
      </c>
      <c r="E199" s="16">
        <f t="shared" si="28"/>
        <v>41237272698.537498</v>
      </c>
      <c r="F199" s="16">
        <v>0</v>
      </c>
      <c r="G199" s="29">
        <v>0</v>
      </c>
      <c r="H199" s="16">
        <f t="shared" si="29"/>
        <v>137457575.66179168</v>
      </c>
      <c r="I199" s="18">
        <f t="shared" si="24"/>
        <v>316767595.41271991</v>
      </c>
      <c r="J199" s="16">
        <f t="shared" si="25"/>
        <v>137457575.66179168</v>
      </c>
      <c r="K199" s="19">
        <f t="shared" ref="K199:K262" si="32">I199-J199</f>
        <v>179310019.75092822</v>
      </c>
      <c r="L199" s="16">
        <f t="shared" si="30"/>
        <v>41057962678.786568</v>
      </c>
      <c r="M199" s="17">
        <f>VLOOKUP(B199,Encargos!$A$8:$B$652,2,0)</f>
        <v>2.0439999999999998E-3</v>
      </c>
    </row>
    <row r="200" spans="1:13" x14ac:dyDescent="0.25">
      <c r="A200">
        <f t="shared" si="26"/>
        <v>170</v>
      </c>
      <c r="B200" s="1">
        <v>50526</v>
      </c>
      <c r="C200" s="16">
        <f t="shared" si="31"/>
        <v>41057962678.786568</v>
      </c>
      <c r="D200" s="16">
        <f t="shared" si="27"/>
        <v>94967067.676033333</v>
      </c>
      <c r="E200" s="16">
        <f t="shared" si="28"/>
        <v>41152929746.462601</v>
      </c>
      <c r="F200" s="16">
        <v>0</v>
      </c>
      <c r="G200" s="29">
        <v>0</v>
      </c>
      <c r="H200" s="16">
        <f t="shared" si="29"/>
        <v>137176432.48820868</v>
      </c>
      <c r="I200" s="18">
        <f t="shared" si="24"/>
        <v>317500278.86090946</v>
      </c>
      <c r="J200" s="16">
        <f t="shared" si="25"/>
        <v>137176432.48820868</v>
      </c>
      <c r="K200" s="19">
        <f t="shared" si="32"/>
        <v>180323846.37270078</v>
      </c>
      <c r="L200" s="16">
        <f t="shared" si="30"/>
        <v>40972605900.089897</v>
      </c>
      <c r="M200" s="17">
        <f>VLOOKUP(B200,Encargos!$A$8:$B$652,2,0)</f>
        <v>2.313E-3</v>
      </c>
    </row>
    <row r="201" spans="1:13" x14ac:dyDescent="0.25">
      <c r="A201">
        <f t="shared" si="26"/>
        <v>169</v>
      </c>
      <c r="B201" s="1">
        <v>50557</v>
      </c>
      <c r="C201" s="16">
        <f t="shared" si="31"/>
        <v>40972605900.089897</v>
      </c>
      <c r="D201" s="16">
        <f t="shared" si="27"/>
        <v>83748006.459783748</v>
      </c>
      <c r="E201" s="16">
        <f t="shared" si="28"/>
        <v>41056353906.549683</v>
      </c>
      <c r="F201" s="16">
        <v>0</v>
      </c>
      <c r="G201" s="29">
        <v>0</v>
      </c>
      <c r="H201" s="16">
        <f t="shared" si="29"/>
        <v>136854513.02183229</v>
      </c>
      <c r="I201" s="18">
        <f t="shared" si="24"/>
        <v>318149249.43090117</v>
      </c>
      <c r="J201" s="16">
        <f t="shared" si="25"/>
        <v>136854513.02183229</v>
      </c>
      <c r="K201" s="19">
        <f t="shared" si="32"/>
        <v>181294736.40906888</v>
      </c>
      <c r="L201" s="16">
        <f t="shared" si="30"/>
        <v>40875059170.140617</v>
      </c>
      <c r="M201" s="17">
        <f>VLOOKUP(B201,Encargos!$A$8:$B$652,2,0)</f>
        <v>2.0439999999999998E-3</v>
      </c>
    </row>
    <row r="202" spans="1:13" x14ac:dyDescent="0.25">
      <c r="A202">
        <f t="shared" si="26"/>
        <v>168</v>
      </c>
      <c r="B202" s="1">
        <v>50587</v>
      </c>
      <c r="C202" s="16">
        <f t="shared" si="31"/>
        <v>40875059170.140617</v>
      </c>
      <c r="D202" s="16">
        <f t="shared" si="27"/>
        <v>94544011.860535249</v>
      </c>
      <c r="E202" s="16">
        <f t="shared" si="28"/>
        <v>40969603182.001152</v>
      </c>
      <c r="F202" s="16">
        <v>0</v>
      </c>
      <c r="G202" s="29">
        <v>0</v>
      </c>
      <c r="H202" s="16">
        <f t="shared" si="29"/>
        <v>136565343.94000384</v>
      </c>
      <c r="I202" s="18">
        <f t="shared" ref="I202:I265" si="33">PMT($N$4,A202,-SUM(E202:G202))</f>
        <v>318885128.64483488</v>
      </c>
      <c r="J202" s="16">
        <f t="shared" ref="J202:J265" si="34">H202</f>
        <v>136565343.94000384</v>
      </c>
      <c r="K202" s="19">
        <f t="shared" si="32"/>
        <v>182319784.70483103</v>
      </c>
      <c r="L202" s="16">
        <f t="shared" si="30"/>
        <v>40787283397.296318</v>
      </c>
      <c r="M202" s="17">
        <f>VLOOKUP(B202,Encargos!$A$8:$B$652,2,0)</f>
        <v>2.313E-3</v>
      </c>
    </row>
    <row r="203" spans="1:13" x14ac:dyDescent="0.25">
      <c r="A203">
        <f t="shared" si="26"/>
        <v>167</v>
      </c>
      <c r="B203" s="1">
        <v>50618</v>
      </c>
      <c r="C203" s="16">
        <f t="shared" si="31"/>
        <v>40787283397.296318</v>
      </c>
      <c r="D203" s="16">
        <f t="shared" si="27"/>
        <v>94340986.497946382</v>
      </c>
      <c r="E203" s="16">
        <f t="shared" si="28"/>
        <v>40881624383.794266</v>
      </c>
      <c r="F203" s="16">
        <v>0</v>
      </c>
      <c r="G203" s="29">
        <v>0</v>
      </c>
      <c r="H203" s="16">
        <f t="shared" si="29"/>
        <v>136272081.27931422</v>
      </c>
      <c r="I203" s="18">
        <f t="shared" si="33"/>
        <v>319622709.94739032</v>
      </c>
      <c r="J203" s="16">
        <f t="shared" si="34"/>
        <v>136272081.27931422</v>
      </c>
      <c r="K203" s="19">
        <f t="shared" si="32"/>
        <v>183350628.6680761</v>
      </c>
      <c r="L203" s="16">
        <f t="shared" si="30"/>
        <v>40698273755.12619</v>
      </c>
      <c r="M203" s="17">
        <f>VLOOKUP(B203,Encargos!$A$8:$B$652,2,0)</f>
        <v>2.313E-3</v>
      </c>
    </row>
    <row r="204" spans="1:13" x14ac:dyDescent="0.25">
      <c r="A204">
        <f t="shared" ref="A204:A267" si="35">A203-1</f>
        <v>166</v>
      </c>
      <c r="B204" s="1">
        <v>50649</v>
      </c>
      <c r="C204" s="16">
        <f t="shared" si="31"/>
        <v>40698273755.12619</v>
      </c>
      <c r="D204" s="16">
        <f t="shared" si="27"/>
        <v>105082942.83573583</v>
      </c>
      <c r="E204" s="16">
        <f t="shared" si="28"/>
        <v>40803356697.961929</v>
      </c>
      <c r="F204" s="16">
        <v>0</v>
      </c>
      <c r="G204" s="29">
        <v>0</v>
      </c>
      <c r="H204" s="16">
        <f t="shared" si="29"/>
        <v>136011188.99320644</v>
      </c>
      <c r="I204" s="18">
        <f t="shared" si="33"/>
        <v>320447975.78447449</v>
      </c>
      <c r="J204" s="16">
        <f t="shared" si="34"/>
        <v>136011188.99320644</v>
      </c>
      <c r="K204" s="19">
        <f t="shared" si="32"/>
        <v>184436786.79126805</v>
      </c>
      <c r="L204" s="16">
        <f t="shared" si="30"/>
        <v>40618919911.170662</v>
      </c>
      <c r="M204" s="17">
        <f>VLOOKUP(B204,Encargos!$A$8:$B$652,2,0)</f>
        <v>2.5820000000000001E-3</v>
      </c>
    </row>
    <row r="205" spans="1:13" x14ac:dyDescent="0.25">
      <c r="A205">
        <f t="shared" si="35"/>
        <v>165</v>
      </c>
      <c r="B205" s="1">
        <v>50679</v>
      </c>
      <c r="C205" s="16">
        <f t="shared" si="31"/>
        <v>40618919911.170662</v>
      </c>
      <c r="D205" s="16">
        <f t="shared" si="27"/>
        <v>104878051.21064265</v>
      </c>
      <c r="E205" s="16">
        <f t="shared" si="28"/>
        <v>40723797962.381302</v>
      </c>
      <c r="F205" s="16">
        <v>0</v>
      </c>
      <c r="G205" s="29">
        <v>0</v>
      </c>
      <c r="H205" s="16">
        <f t="shared" si="29"/>
        <v>135745993.20793769</v>
      </c>
      <c r="I205" s="18">
        <f t="shared" si="33"/>
        <v>321275372.45795</v>
      </c>
      <c r="J205" s="16">
        <f t="shared" si="34"/>
        <v>135745993.20793769</v>
      </c>
      <c r="K205" s="19">
        <f t="shared" si="32"/>
        <v>185529379.25001231</v>
      </c>
      <c r="L205" s="16">
        <f t="shared" si="30"/>
        <v>40538268583.131294</v>
      </c>
      <c r="M205" s="17">
        <f>VLOOKUP(B205,Encargos!$A$8:$B$652,2,0)</f>
        <v>2.5820000000000001E-3</v>
      </c>
    </row>
    <row r="206" spans="1:13" x14ac:dyDescent="0.25">
      <c r="A206">
        <f t="shared" si="35"/>
        <v>164</v>
      </c>
      <c r="B206" s="1">
        <v>50710</v>
      </c>
      <c r="C206" s="16">
        <f t="shared" si="31"/>
        <v>40538268583.131294</v>
      </c>
      <c r="D206" s="16">
        <f t="shared" si="27"/>
        <v>93765015.232782677</v>
      </c>
      <c r="E206" s="16">
        <f t="shared" si="28"/>
        <v>40632033598.364075</v>
      </c>
      <c r="F206" s="16">
        <v>0</v>
      </c>
      <c r="G206" s="29">
        <v>0</v>
      </c>
      <c r="H206" s="16">
        <f t="shared" si="29"/>
        <v>135440111.99454692</v>
      </c>
      <c r="I206" s="18">
        <f t="shared" si="33"/>
        <v>322018482.3944453</v>
      </c>
      <c r="J206" s="16">
        <f t="shared" si="34"/>
        <v>135440111.99454692</v>
      </c>
      <c r="K206" s="19">
        <f t="shared" si="32"/>
        <v>186578370.39989838</v>
      </c>
      <c r="L206" s="16">
        <f t="shared" si="30"/>
        <v>40445455227.964172</v>
      </c>
      <c r="M206" s="17">
        <f>VLOOKUP(B206,Encargos!$A$8:$B$652,2,0)</f>
        <v>2.313E-3</v>
      </c>
    </row>
    <row r="207" spans="1:13" x14ac:dyDescent="0.25">
      <c r="A207">
        <f t="shared" si="35"/>
        <v>163</v>
      </c>
      <c r="B207" s="1">
        <v>50740</v>
      </c>
      <c r="C207" s="16">
        <f t="shared" si="31"/>
        <v>40445455227.964172</v>
      </c>
      <c r="D207" s="16">
        <f t="shared" si="27"/>
        <v>82670510.485958755</v>
      </c>
      <c r="E207" s="16">
        <f t="shared" si="28"/>
        <v>40528125738.450134</v>
      </c>
      <c r="F207" s="16">
        <v>0</v>
      </c>
      <c r="G207" s="29">
        <v>0</v>
      </c>
      <c r="H207" s="16">
        <f t="shared" si="29"/>
        <v>135093752.46150047</v>
      </c>
      <c r="I207" s="18">
        <f t="shared" si="33"/>
        <v>322676688.17245954</v>
      </c>
      <c r="J207" s="16">
        <f t="shared" si="34"/>
        <v>135093752.46150047</v>
      </c>
      <c r="K207" s="19">
        <f t="shared" si="32"/>
        <v>187582935.71095908</v>
      </c>
      <c r="L207" s="16">
        <f t="shared" si="30"/>
        <v>40340542802.739174</v>
      </c>
      <c r="M207" s="17">
        <f>VLOOKUP(B207,Encargos!$A$8:$B$652,2,0)</f>
        <v>2.0439999999999998E-3</v>
      </c>
    </row>
    <row r="208" spans="1:13" x14ac:dyDescent="0.25">
      <c r="A208">
        <f t="shared" si="35"/>
        <v>162</v>
      </c>
      <c r="B208" s="1">
        <v>50771</v>
      </c>
      <c r="C208" s="16">
        <f t="shared" si="31"/>
        <v>40340542802.739174</v>
      </c>
      <c r="D208" s="16">
        <f t="shared" si="27"/>
        <v>82456069.488798857</v>
      </c>
      <c r="E208" s="16">
        <f t="shared" si="28"/>
        <v>40422998872.227974</v>
      </c>
      <c r="F208" s="16">
        <v>0</v>
      </c>
      <c r="G208" s="29">
        <v>0</v>
      </c>
      <c r="H208" s="16">
        <f t="shared" si="29"/>
        <v>134743329.57409325</v>
      </c>
      <c r="I208" s="18">
        <f t="shared" si="33"/>
        <v>323336239.323084</v>
      </c>
      <c r="J208" s="16">
        <f t="shared" si="34"/>
        <v>134743329.57409325</v>
      </c>
      <c r="K208" s="19">
        <f t="shared" si="32"/>
        <v>188592909.74899074</v>
      </c>
      <c r="L208" s="16">
        <f t="shared" si="30"/>
        <v>40234405962.478989</v>
      </c>
      <c r="M208" s="17">
        <f>VLOOKUP(B208,Encargos!$A$8:$B$652,2,0)</f>
        <v>2.0439999999999998E-3</v>
      </c>
    </row>
    <row r="209" spans="1:13" x14ac:dyDescent="0.25">
      <c r="A209">
        <f t="shared" si="35"/>
        <v>161</v>
      </c>
      <c r="B209" s="1">
        <v>50802</v>
      </c>
      <c r="C209" s="16">
        <f t="shared" si="31"/>
        <v>40234405962.478989</v>
      </c>
      <c r="D209" s="16">
        <f t="shared" si="27"/>
        <v>114708291.39902759</v>
      </c>
      <c r="E209" s="16">
        <f t="shared" si="28"/>
        <v>40349114253.878014</v>
      </c>
      <c r="F209" s="16">
        <v>0</v>
      </c>
      <c r="G209" s="29">
        <v>0</v>
      </c>
      <c r="H209" s="16">
        <f t="shared" si="29"/>
        <v>134497047.51292673</v>
      </c>
      <c r="I209" s="18">
        <f t="shared" si="33"/>
        <v>324258070.94139409</v>
      </c>
      <c r="J209" s="16">
        <f t="shared" si="34"/>
        <v>134497047.51292673</v>
      </c>
      <c r="K209" s="19">
        <f t="shared" si="32"/>
        <v>189761023.42846736</v>
      </c>
      <c r="L209" s="16">
        <f t="shared" si="30"/>
        <v>40159353230.449547</v>
      </c>
      <c r="M209" s="17">
        <f>VLOOKUP(B209,Encargos!$A$8:$B$652,2,0)</f>
        <v>2.8509999999999998E-3</v>
      </c>
    </row>
    <row r="210" spans="1:13" x14ac:dyDescent="0.25">
      <c r="A210">
        <f t="shared" si="35"/>
        <v>160</v>
      </c>
      <c r="B210" s="1">
        <v>50830</v>
      </c>
      <c r="C210" s="16">
        <f t="shared" si="31"/>
        <v>40159353230.449547</v>
      </c>
      <c r="D210" s="16">
        <f t="shared" si="27"/>
        <v>92888584.022029802</v>
      </c>
      <c r="E210" s="16">
        <f t="shared" si="28"/>
        <v>40252241814.471573</v>
      </c>
      <c r="F210" s="16">
        <v>0</v>
      </c>
      <c r="G210" s="29">
        <v>0</v>
      </c>
      <c r="H210" s="16">
        <f t="shared" si="29"/>
        <v>134174139.38157192</v>
      </c>
      <c r="I210" s="18">
        <f t="shared" si="33"/>
        <v>325008079.85948163</v>
      </c>
      <c r="J210" s="16">
        <f t="shared" si="34"/>
        <v>134174139.38157192</v>
      </c>
      <c r="K210" s="19">
        <f t="shared" si="32"/>
        <v>190833940.47790971</v>
      </c>
      <c r="L210" s="16">
        <f t="shared" si="30"/>
        <v>40061407873.99366</v>
      </c>
      <c r="M210" s="17">
        <f>VLOOKUP(B210,Encargos!$A$8:$B$652,2,0)</f>
        <v>2.313E-3</v>
      </c>
    </row>
    <row r="211" spans="1:13" x14ac:dyDescent="0.25">
      <c r="A211">
        <f t="shared" si="35"/>
        <v>159</v>
      </c>
      <c r="B211" s="1">
        <v>50861</v>
      </c>
      <c r="C211" s="16">
        <f t="shared" si="31"/>
        <v>40061407873.99366</v>
      </c>
      <c r="D211" s="16">
        <f t="shared" si="27"/>
        <v>60332480.258234449</v>
      </c>
      <c r="E211" s="16">
        <f t="shared" si="28"/>
        <v>40121740354.251892</v>
      </c>
      <c r="F211" s="16">
        <v>0</v>
      </c>
      <c r="G211" s="29">
        <v>0</v>
      </c>
      <c r="H211" s="16">
        <f t="shared" si="29"/>
        <v>133739134.51417299</v>
      </c>
      <c r="I211" s="18">
        <f t="shared" si="33"/>
        <v>325497542.0277499</v>
      </c>
      <c r="J211" s="16">
        <f t="shared" si="34"/>
        <v>133739134.51417299</v>
      </c>
      <c r="K211" s="19">
        <f t="shared" si="32"/>
        <v>191758407.51357692</v>
      </c>
      <c r="L211" s="16">
        <f t="shared" si="30"/>
        <v>39929981946.738319</v>
      </c>
      <c r="M211" s="17">
        <f>VLOOKUP(B211,Encargos!$A$8:$B$652,2,0)</f>
        <v>1.506E-3</v>
      </c>
    </row>
    <row r="212" spans="1:13" x14ac:dyDescent="0.25">
      <c r="A212">
        <f t="shared" si="35"/>
        <v>158</v>
      </c>
      <c r="B212" s="1">
        <v>50891</v>
      </c>
      <c r="C212" s="16">
        <f t="shared" si="31"/>
        <v>39929981946.738319</v>
      </c>
      <c r="D212" s="16">
        <f t="shared" si="27"/>
        <v>113840378.53015094</v>
      </c>
      <c r="E212" s="16">
        <f t="shared" si="28"/>
        <v>40043822325.268471</v>
      </c>
      <c r="F212" s="16">
        <v>0</v>
      </c>
      <c r="G212" s="29">
        <v>0</v>
      </c>
      <c r="H212" s="16">
        <f t="shared" si="29"/>
        <v>133479407.7508949</v>
      </c>
      <c r="I212" s="18">
        <f t="shared" si="33"/>
        <v>326425535.52007103</v>
      </c>
      <c r="J212" s="16">
        <f t="shared" si="34"/>
        <v>133479407.7508949</v>
      </c>
      <c r="K212" s="19">
        <f t="shared" si="32"/>
        <v>192946127.76917613</v>
      </c>
      <c r="L212" s="16">
        <f t="shared" si="30"/>
        <v>39850876197.49929</v>
      </c>
      <c r="M212" s="17">
        <f>VLOOKUP(B212,Encargos!$A$8:$B$652,2,0)</f>
        <v>2.8509999999999998E-3</v>
      </c>
    </row>
    <row r="213" spans="1:13" x14ac:dyDescent="0.25">
      <c r="A213">
        <f t="shared" si="35"/>
        <v>157</v>
      </c>
      <c r="B213" s="1">
        <v>50922</v>
      </c>
      <c r="C213" s="16">
        <f t="shared" si="31"/>
        <v>39850876197.49929</v>
      </c>
      <c r="D213" s="16">
        <f t="shared" si="27"/>
        <v>70735305.250561237</v>
      </c>
      <c r="E213" s="16">
        <f t="shared" si="28"/>
        <v>39921611502.749855</v>
      </c>
      <c r="F213" s="16">
        <v>0</v>
      </c>
      <c r="G213" s="29">
        <v>0</v>
      </c>
      <c r="H213" s="16">
        <f t="shared" si="29"/>
        <v>133072038.34249952</v>
      </c>
      <c r="I213" s="18">
        <f t="shared" si="33"/>
        <v>327004940.8456192</v>
      </c>
      <c r="J213" s="16">
        <f t="shared" si="34"/>
        <v>133072038.34249952</v>
      </c>
      <c r="K213" s="19">
        <f t="shared" si="32"/>
        <v>193932902.50311968</v>
      </c>
      <c r="L213" s="16">
        <f t="shared" si="30"/>
        <v>39727678600.246735</v>
      </c>
      <c r="M213" s="17">
        <f>VLOOKUP(B213,Encargos!$A$8:$B$652,2,0)</f>
        <v>1.7750000000000001E-3</v>
      </c>
    </row>
    <row r="214" spans="1:13" x14ac:dyDescent="0.25">
      <c r="A214">
        <f t="shared" si="35"/>
        <v>156</v>
      </c>
      <c r="B214" s="1">
        <v>50952</v>
      </c>
      <c r="C214" s="16">
        <f t="shared" si="31"/>
        <v>39727678600.246735</v>
      </c>
      <c r="D214" s="16">
        <f t="shared" si="27"/>
        <v>102576866.14583707</v>
      </c>
      <c r="E214" s="16">
        <f t="shared" si="28"/>
        <v>39830255466.39257</v>
      </c>
      <c r="F214" s="16">
        <v>0</v>
      </c>
      <c r="G214" s="29">
        <v>0</v>
      </c>
      <c r="H214" s="16">
        <f t="shared" si="29"/>
        <v>132767518.22130857</v>
      </c>
      <c r="I214" s="18">
        <f t="shared" si="33"/>
        <v>327849267.60288262</v>
      </c>
      <c r="J214" s="16">
        <f t="shared" si="34"/>
        <v>132767518.22130857</v>
      </c>
      <c r="K214" s="19">
        <f t="shared" si="32"/>
        <v>195081749.38157403</v>
      </c>
      <c r="L214" s="16">
        <f t="shared" si="30"/>
        <v>39635173717.010994</v>
      </c>
      <c r="M214" s="17">
        <f>VLOOKUP(B214,Encargos!$A$8:$B$652,2,0)</f>
        <v>2.5820000000000001E-3</v>
      </c>
    </row>
    <row r="215" spans="1:13" x14ac:dyDescent="0.25">
      <c r="A215">
        <f t="shared" si="35"/>
        <v>155</v>
      </c>
      <c r="B215" s="1">
        <v>50983</v>
      </c>
      <c r="C215" s="16">
        <f t="shared" si="31"/>
        <v>39635173717.010994</v>
      </c>
      <c r="D215" s="16">
        <f t="shared" si="27"/>
        <v>91676156.80744642</v>
      </c>
      <c r="E215" s="16">
        <f t="shared" si="28"/>
        <v>39726849873.818443</v>
      </c>
      <c r="F215" s="16">
        <v>0</v>
      </c>
      <c r="G215" s="29">
        <v>0</v>
      </c>
      <c r="H215" s="16">
        <f t="shared" si="29"/>
        <v>132422832.91272815</v>
      </c>
      <c r="I215" s="18">
        <f t="shared" si="33"/>
        <v>328607582.95884806</v>
      </c>
      <c r="J215" s="16">
        <f t="shared" si="34"/>
        <v>132422832.91272815</v>
      </c>
      <c r="K215" s="19">
        <f t="shared" si="32"/>
        <v>196184750.04611993</v>
      </c>
      <c r="L215" s="16">
        <f t="shared" si="30"/>
        <v>39530665123.772324</v>
      </c>
      <c r="M215" s="17">
        <f>VLOOKUP(B215,Encargos!$A$8:$B$652,2,0)</f>
        <v>2.313E-3</v>
      </c>
    </row>
    <row r="216" spans="1:13" x14ac:dyDescent="0.25">
      <c r="A216">
        <f t="shared" si="35"/>
        <v>154</v>
      </c>
      <c r="B216" s="1">
        <v>51014</v>
      </c>
      <c r="C216" s="16">
        <f t="shared" si="31"/>
        <v>39530665123.772324</v>
      </c>
      <c r="D216" s="16">
        <f t="shared" si="27"/>
        <v>91434428.431285381</v>
      </c>
      <c r="E216" s="16">
        <f t="shared" si="28"/>
        <v>39622099552.203606</v>
      </c>
      <c r="F216" s="16">
        <v>0</v>
      </c>
      <c r="G216" s="29">
        <v>0</v>
      </c>
      <c r="H216" s="16">
        <f t="shared" si="29"/>
        <v>132073665.17401202</v>
      </c>
      <c r="I216" s="18">
        <f t="shared" si="33"/>
        <v>329367652.29823184</v>
      </c>
      <c r="J216" s="16">
        <f t="shared" si="34"/>
        <v>132073665.17401202</v>
      </c>
      <c r="K216" s="19">
        <f t="shared" si="32"/>
        <v>197293987.12421983</v>
      </c>
      <c r="L216" s="16">
        <f t="shared" si="30"/>
        <v>39424805565.079384</v>
      </c>
      <c r="M216" s="17">
        <f>VLOOKUP(B216,Encargos!$A$8:$B$652,2,0)</f>
        <v>2.313E-3</v>
      </c>
    </row>
    <row r="217" spans="1:13" x14ac:dyDescent="0.25">
      <c r="A217">
        <f t="shared" si="35"/>
        <v>153</v>
      </c>
      <c r="B217" s="1">
        <v>51044</v>
      </c>
      <c r="C217" s="16">
        <f t="shared" si="31"/>
        <v>39424805565.079384</v>
      </c>
      <c r="D217" s="16">
        <f t="shared" si="27"/>
        <v>112400120.66604131</v>
      </c>
      <c r="E217" s="16">
        <f t="shared" si="28"/>
        <v>39537205685.745422</v>
      </c>
      <c r="F217" s="16">
        <v>0</v>
      </c>
      <c r="G217" s="29">
        <v>0</v>
      </c>
      <c r="H217" s="16">
        <f t="shared" si="29"/>
        <v>131790685.61915141</v>
      </c>
      <c r="I217" s="18">
        <f t="shared" si="33"/>
        <v>330306679.47493404</v>
      </c>
      <c r="J217" s="16">
        <f t="shared" si="34"/>
        <v>131790685.61915141</v>
      </c>
      <c r="K217" s="19">
        <f t="shared" si="32"/>
        <v>198515993.85578263</v>
      </c>
      <c r="L217" s="16">
        <f t="shared" si="30"/>
        <v>39338689691.889633</v>
      </c>
      <c r="M217" s="17">
        <f>VLOOKUP(B217,Encargos!$A$8:$B$652,2,0)</f>
        <v>2.8509999999999998E-3</v>
      </c>
    </row>
    <row r="218" spans="1:13" x14ac:dyDescent="0.25">
      <c r="A218">
        <f t="shared" si="35"/>
        <v>152</v>
      </c>
      <c r="B218" s="1">
        <v>51075</v>
      </c>
      <c r="C218" s="16">
        <f t="shared" si="31"/>
        <v>39338689691.889633</v>
      </c>
      <c r="D218" s="16">
        <f t="shared" si="27"/>
        <v>90990389.257340714</v>
      </c>
      <c r="E218" s="16">
        <f t="shared" si="28"/>
        <v>39429680081.146973</v>
      </c>
      <c r="F218" s="16">
        <v>0</v>
      </c>
      <c r="G218" s="29">
        <v>0</v>
      </c>
      <c r="H218" s="16">
        <f t="shared" si="29"/>
        <v>131432266.93715659</v>
      </c>
      <c r="I218" s="18">
        <f t="shared" si="33"/>
        <v>331070678.82455945</v>
      </c>
      <c r="J218" s="16">
        <f t="shared" si="34"/>
        <v>131432266.93715659</v>
      </c>
      <c r="K218" s="19">
        <f t="shared" si="32"/>
        <v>199638411.88740286</v>
      </c>
      <c r="L218" s="16">
        <f t="shared" si="30"/>
        <v>39230041669.259567</v>
      </c>
      <c r="M218" s="17">
        <f>VLOOKUP(B218,Encargos!$A$8:$B$652,2,0)</f>
        <v>2.313E-3</v>
      </c>
    </row>
    <row r="219" spans="1:13" x14ac:dyDescent="0.25">
      <c r="A219">
        <f t="shared" si="35"/>
        <v>151</v>
      </c>
      <c r="B219" s="1">
        <v>51105</v>
      </c>
      <c r="C219" s="16">
        <f t="shared" si="31"/>
        <v>39230041669.259567</v>
      </c>
      <c r="D219" s="16">
        <f t="shared" si="27"/>
        <v>80186205.171966553</v>
      </c>
      <c r="E219" s="16">
        <f t="shared" si="28"/>
        <v>39310227874.431534</v>
      </c>
      <c r="F219" s="16">
        <v>0</v>
      </c>
      <c r="G219" s="29">
        <v>0</v>
      </c>
      <c r="H219" s="16">
        <f t="shared" si="29"/>
        <v>131034092.91477178</v>
      </c>
      <c r="I219" s="18">
        <f t="shared" si="33"/>
        <v>331747387.29207689</v>
      </c>
      <c r="J219" s="16">
        <f t="shared" si="34"/>
        <v>131034092.91477178</v>
      </c>
      <c r="K219" s="19">
        <f t="shared" si="32"/>
        <v>200713294.37730509</v>
      </c>
      <c r="L219" s="16">
        <f t="shared" si="30"/>
        <v>39109514580.05423</v>
      </c>
      <c r="M219" s="17">
        <f>VLOOKUP(B219,Encargos!$A$8:$B$652,2,0)</f>
        <v>2.0439999999999998E-3</v>
      </c>
    </row>
    <row r="220" spans="1:13" x14ac:dyDescent="0.25">
      <c r="A220">
        <f t="shared" si="35"/>
        <v>150</v>
      </c>
      <c r="B220" s="1">
        <v>51136</v>
      </c>
      <c r="C220" s="16">
        <f t="shared" si="31"/>
        <v>39109514580.05423</v>
      </c>
      <c r="D220" s="16">
        <f t="shared" si="27"/>
        <v>79939847.80163084</v>
      </c>
      <c r="E220" s="16">
        <f t="shared" si="28"/>
        <v>39189454427.855858</v>
      </c>
      <c r="F220" s="16">
        <v>0</v>
      </c>
      <c r="G220" s="29">
        <v>0</v>
      </c>
      <c r="H220" s="16">
        <f t="shared" si="29"/>
        <v>130631514.75951953</v>
      </c>
      <c r="I220" s="18">
        <f t="shared" si="33"/>
        <v>332425478.95170194</v>
      </c>
      <c r="J220" s="16">
        <f t="shared" si="34"/>
        <v>130631514.75951953</v>
      </c>
      <c r="K220" s="19">
        <f t="shared" si="32"/>
        <v>201793964.19218242</v>
      </c>
      <c r="L220" s="16">
        <f t="shared" si="30"/>
        <v>38987660463.663681</v>
      </c>
      <c r="M220" s="17">
        <f>VLOOKUP(B220,Encargos!$A$8:$B$652,2,0)</f>
        <v>2.0439999999999998E-3</v>
      </c>
    </row>
    <row r="221" spans="1:13" x14ac:dyDescent="0.25">
      <c r="A221">
        <f t="shared" si="35"/>
        <v>149</v>
      </c>
      <c r="B221" s="1">
        <v>51167</v>
      </c>
      <c r="C221" s="16">
        <f t="shared" si="31"/>
        <v>38987660463.663681</v>
      </c>
      <c r="D221" s="16">
        <f t="shared" si="27"/>
        <v>100666139.31717964</v>
      </c>
      <c r="E221" s="16">
        <f t="shared" si="28"/>
        <v>39088326602.980858</v>
      </c>
      <c r="F221" s="16">
        <v>0</v>
      </c>
      <c r="G221" s="29">
        <v>0</v>
      </c>
      <c r="H221" s="16">
        <f t="shared" si="29"/>
        <v>130294422.0099362</v>
      </c>
      <c r="I221" s="18">
        <f t="shared" si="33"/>
        <v>333283801.53835517</v>
      </c>
      <c r="J221" s="16">
        <f t="shared" si="34"/>
        <v>130294422.0099362</v>
      </c>
      <c r="K221" s="19">
        <f t="shared" si="32"/>
        <v>202989379.52841896</v>
      </c>
      <c r="L221" s="16">
        <f t="shared" si="30"/>
        <v>38885337223.452438</v>
      </c>
      <c r="M221" s="17">
        <f>VLOOKUP(B221,Encargos!$A$8:$B$652,2,0)</f>
        <v>2.5820000000000001E-3</v>
      </c>
    </row>
    <row r="222" spans="1:13" x14ac:dyDescent="0.25">
      <c r="A222">
        <f t="shared" si="35"/>
        <v>148</v>
      </c>
      <c r="B222" s="1">
        <v>51196</v>
      </c>
      <c r="C222" s="16">
        <f t="shared" si="31"/>
        <v>38885337223.452438</v>
      </c>
      <c r="D222" s="16">
        <f t="shared" si="27"/>
        <v>100401940.7109542</v>
      </c>
      <c r="E222" s="16">
        <f t="shared" si="28"/>
        <v>38985739164.163391</v>
      </c>
      <c r="F222" s="16">
        <v>0</v>
      </c>
      <c r="G222" s="29">
        <v>0</v>
      </c>
      <c r="H222" s="16">
        <f t="shared" si="29"/>
        <v>129952463.88054465</v>
      </c>
      <c r="I222" s="18">
        <f t="shared" si="33"/>
        <v>334144340.31392723</v>
      </c>
      <c r="J222" s="16">
        <f t="shared" si="34"/>
        <v>129952463.88054465</v>
      </c>
      <c r="K222" s="19">
        <f t="shared" si="32"/>
        <v>204191876.43338257</v>
      </c>
      <c r="L222" s="16">
        <f t="shared" si="30"/>
        <v>38781547287.730011</v>
      </c>
      <c r="M222" s="17">
        <f>VLOOKUP(B222,Encargos!$A$8:$B$652,2,0)</f>
        <v>2.5820000000000001E-3</v>
      </c>
    </row>
    <row r="223" spans="1:13" x14ac:dyDescent="0.25">
      <c r="A223">
        <f t="shared" si="35"/>
        <v>147</v>
      </c>
      <c r="B223" s="1">
        <v>51227</v>
      </c>
      <c r="C223" s="16">
        <f t="shared" si="31"/>
        <v>38781547287.730011</v>
      </c>
      <c r="D223" s="16">
        <f t="shared" si="27"/>
        <v>68837246.435720772</v>
      </c>
      <c r="E223" s="16">
        <f t="shared" si="28"/>
        <v>38850384534.165733</v>
      </c>
      <c r="F223" s="16">
        <v>0</v>
      </c>
      <c r="G223" s="29">
        <v>0</v>
      </c>
      <c r="H223" s="16">
        <f t="shared" si="29"/>
        <v>129501281.78055245</v>
      </c>
      <c r="I223" s="18">
        <f t="shared" si="33"/>
        <v>334737446.51798451</v>
      </c>
      <c r="J223" s="16">
        <f t="shared" si="34"/>
        <v>129501281.78055245</v>
      </c>
      <c r="K223" s="19">
        <f t="shared" si="32"/>
        <v>205236164.73743206</v>
      </c>
      <c r="L223" s="16">
        <f t="shared" si="30"/>
        <v>38645148369.428307</v>
      </c>
      <c r="M223" s="17">
        <f>VLOOKUP(B223,Encargos!$A$8:$B$652,2,0)</f>
        <v>1.7750000000000001E-3</v>
      </c>
    </row>
    <row r="224" spans="1:13" x14ac:dyDescent="0.25">
      <c r="A224">
        <f t="shared" si="35"/>
        <v>146</v>
      </c>
      <c r="B224" s="1">
        <v>51257</v>
      </c>
      <c r="C224" s="16">
        <f t="shared" si="31"/>
        <v>38645148369.428307</v>
      </c>
      <c r="D224" s="16">
        <f t="shared" si="27"/>
        <v>89386228.178487673</v>
      </c>
      <c r="E224" s="16">
        <f t="shared" si="28"/>
        <v>38734534597.606796</v>
      </c>
      <c r="F224" s="16">
        <v>0</v>
      </c>
      <c r="G224" s="29">
        <v>0</v>
      </c>
      <c r="H224" s="16">
        <f t="shared" si="29"/>
        <v>129115115.32535599</v>
      </c>
      <c r="I224" s="18">
        <f t="shared" si="33"/>
        <v>335511694.23178065</v>
      </c>
      <c r="J224" s="16">
        <f t="shared" si="34"/>
        <v>129115115.32535599</v>
      </c>
      <c r="K224" s="19">
        <f t="shared" si="32"/>
        <v>206396578.90642464</v>
      </c>
      <c r="L224" s="16">
        <f t="shared" si="30"/>
        <v>38528138018.700371</v>
      </c>
      <c r="M224" s="17">
        <f>VLOOKUP(B224,Encargos!$A$8:$B$652,2,0)</f>
        <v>2.313E-3</v>
      </c>
    </row>
    <row r="225" spans="1:13" x14ac:dyDescent="0.25">
      <c r="A225">
        <f t="shared" si="35"/>
        <v>145</v>
      </c>
      <c r="B225" s="1">
        <v>51288</v>
      </c>
      <c r="C225" s="16">
        <f t="shared" si="31"/>
        <v>38528138018.700371</v>
      </c>
      <c r="D225" s="16">
        <f t="shared" si="27"/>
        <v>89115583.237253949</v>
      </c>
      <c r="E225" s="16">
        <f t="shared" si="28"/>
        <v>38617253601.937622</v>
      </c>
      <c r="F225" s="16">
        <v>0</v>
      </c>
      <c r="G225" s="29">
        <v>0</v>
      </c>
      <c r="H225" s="16">
        <f t="shared" si="29"/>
        <v>128724178.67312542</v>
      </c>
      <c r="I225" s="18">
        <f t="shared" si="33"/>
        <v>336287732.78053868</v>
      </c>
      <c r="J225" s="16">
        <f t="shared" si="34"/>
        <v>128724178.67312542</v>
      </c>
      <c r="K225" s="19">
        <f t="shared" si="32"/>
        <v>207563554.10741326</v>
      </c>
      <c r="L225" s="16">
        <f t="shared" si="30"/>
        <v>38409690047.830208</v>
      </c>
      <c r="M225" s="17">
        <f>VLOOKUP(B225,Encargos!$A$8:$B$652,2,0)</f>
        <v>2.313E-3</v>
      </c>
    </row>
    <row r="226" spans="1:13" x14ac:dyDescent="0.25">
      <c r="A226">
        <f t="shared" si="35"/>
        <v>144</v>
      </c>
      <c r="B226" s="1">
        <v>51318</v>
      </c>
      <c r="C226" s="16">
        <f t="shared" si="31"/>
        <v>38409690047.830208</v>
      </c>
      <c r="D226" s="16">
        <f t="shared" si="27"/>
        <v>88841613.080631271</v>
      </c>
      <c r="E226" s="16">
        <f t="shared" si="28"/>
        <v>38498531660.910843</v>
      </c>
      <c r="F226" s="16">
        <v>0</v>
      </c>
      <c r="G226" s="29">
        <v>0</v>
      </c>
      <c r="H226" s="16">
        <f t="shared" si="29"/>
        <v>128328438.86970282</v>
      </c>
      <c r="I226" s="18">
        <f t="shared" si="33"/>
        <v>337065566.30646014</v>
      </c>
      <c r="J226" s="16">
        <f t="shared" si="34"/>
        <v>128328438.86970282</v>
      </c>
      <c r="K226" s="19">
        <f t="shared" si="32"/>
        <v>208737127.43675733</v>
      </c>
      <c r="L226" s="16">
        <f t="shared" si="30"/>
        <v>38289794533.474091</v>
      </c>
      <c r="M226" s="17">
        <f>VLOOKUP(B226,Encargos!$A$8:$B$652,2,0)</f>
        <v>2.313E-3</v>
      </c>
    </row>
    <row r="227" spans="1:13" x14ac:dyDescent="0.25">
      <c r="A227">
        <f t="shared" si="35"/>
        <v>143</v>
      </c>
      <c r="B227" s="1">
        <v>51349</v>
      </c>
      <c r="C227" s="16">
        <f t="shared" si="31"/>
        <v>38289794533.474091</v>
      </c>
      <c r="D227" s="16">
        <f t="shared" si="27"/>
        <v>88564294.755925566</v>
      </c>
      <c r="E227" s="16">
        <f t="shared" si="28"/>
        <v>38378358828.230019</v>
      </c>
      <c r="F227" s="16">
        <v>0</v>
      </c>
      <c r="G227" s="29">
        <v>0</v>
      </c>
      <c r="H227" s="16">
        <f t="shared" si="29"/>
        <v>127927862.76076673</v>
      </c>
      <c r="I227" s="18">
        <f t="shared" si="33"/>
        <v>337845198.96132696</v>
      </c>
      <c r="J227" s="16">
        <f t="shared" si="34"/>
        <v>127927862.76076673</v>
      </c>
      <c r="K227" s="19">
        <f t="shared" si="32"/>
        <v>209917336.20056021</v>
      </c>
      <c r="L227" s="16">
        <f t="shared" si="30"/>
        <v>38168441492.029457</v>
      </c>
      <c r="M227" s="17">
        <f>VLOOKUP(B227,Encargos!$A$8:$B$652,2,0)</f>
        <v>2.313E-3</v>
      </c>
    </row>
    <row r="228" spans="1:13" x14ac:dyDescent="0.25">
      <c r="A228">
        <f t="shared" si="35"/>
        <v>142</v>
      </c>
      <c r="B228" s="1">
        <v>51380</v>
      </c>
      <c r="C228" s="16">
        <f t="shared" si="31"/>
        <v>38168441492.029457</v>
      </c>
      <c r="D228" s="16">
        <f t="shared" si="27"/>
        <v>98550915.93242006</v>
      </c>
      <c r="E228" s="16">
        <f t="shared" si="28"/>
        <v>38266992407.961876</v>
      </c>
      <c r="F228" s="16">
        <v>0</v>
      </c>
      <c r="G228" s="29">
        <v>0</v>
      </c>
      <c r="H228" s="16">
        <f t="shared" si="29"/>
        <v>127556641.35987292</v>
      </c>
      <c r="I228" s="18">
        <f t="shared" si="33"/>
        <v>338717515.26504517</v>
      </c>
      <c r="J228" s="16">
        <f t="shared" si="34"/>
        <v>127556641.35987292</v>
      </c>
      <c r="K228" s="19">
        <f t="shared" si="32"/>
        <v>211160873.90517223</v>
      </c>
      <c r="L228" s="16">
        <f t="shared" si="30"/>
        <v>38055831534.056702</v>
      </c>
      <c r="M228" s="17">
        <f>VLOOKUP(B228,Encargos!$A$8:$B$652,2,0)</f>
        <v>2.5820000000000001E-3</v>
      </c>
    </row>
    <row r="229" spans="1:13" x14ac:dyDescent="0.25">
      <c r="A229">
        <f t="shared" si="35"/>
        <v>141</v>
      </c>
      <c r="B229" s="1">
        <v>51410</v>
      </c>
      <c r="C229" s="16">
        <f t="shared" si="31"/>
        <v>38055831534.056702</v>
      </c>
      <c r="D229" s="16">
        <f t="shared" si="27"/>
        <v>108497175.70359565</v>
      </c>
      <c r="E229" s="16">
        <f t="shared" si="28"/>
        <v>38164328709.7603</v>
      </c>
      <c r="F229" s="16">
        <v>0</v>
      </c>
      <c r="G229" s="29">
        <v>0</v>
      </c>
      <c r="H229" s="16">
        <f t="shared" si="29"/>
        <v>127214429.03253435</v>
      </c>
      <c r="I229" s="18">
        <f t="shared" si="33"/>
        <v>339683198.90106583</v>
      </c>
      <c r="J229" s="16">
        <f t="shared" si="34"/>
        <v>127214429.03253435</v>
      </c>
      <c r="K229" s="19">
        <f t="shared" si="32"/>
        <v>212468769.86853147</v>
      </c>
      <c r="L229" s="16">
        <f t="shared" si="30"/>
        <v>37951859939.891769</v>
      </c>
      <c r="M229" s="17">
        <f>VLOOKUP(B229,Encargos!$A$8:$B$652,2,0)</f>
        <v>2.8509999999999998E-3</v>
      </c>
    </row>
    <row r="230" spans="1:13" x14ac:dyDescent="0.25">
      <c r="A230">
        <f t="shared" si="35"/>
        <v>140</v>
      </c>
      <c r="B230" s="1">
        <v>51441</v>
      </c>
      <c r="C230" s="16">
        <f t="shared" si="31"/>
        <v>37951859939.891769</v>
      </c>
      <c r="D230" s="16">
        <f t="shared" si="27"/>
        <v>67364551.393307894</v>
      </c>
      <c r="E230" s="16">
        <f t="shared" si="28"/>
        <v>38019224491.28508</v>
      </c>
      <c r="F230" s="16">
        <v>0</v>
      </c>
      <c r="G230" s="29">
        <v>0</v>
      </c>
      <c r="H230" s="16">
        <f t="shared" si="29"/>
        <v>126730748.3042836</v>
      </c>
      <c r="I230" s="18">
        <f t="shared" si="33"/>
        <v>340286136.57911527</v>
      </c>
      <c r="J230" s="16">
        <f t="shared" si="34"/>
        <v>126730748.3042836</v>
      </c>
      <c r="K230" s="19">
        <f t="shared" si="32"/>
        <v>213555388.27483165</v>
      </c>
      <c r="L230" s="16">
        <f t="shared" si="30"/>
        <v>37805669103.010246</v>
      </c>
      <c r="M230" s="17">
        <f>VLOOKUP(B230,Encargos!$A$8:$B$652,2,0)</f>
        <v>1.7750000000000001E-3</v>
      </c>
    </row>
    <row r="231" spans="1:13" x14ac:dyDescent="0.25">
      <c r="A231">
        <f t="shared" si="35"/>
        <v>139</v>
      </c>
      <c r="B231" s="1">
        <v>51471</v>
      </c>
      <c r="C231" s="16">
        <f t="shared" si="31"/>
        <v>37805669103.010246</v>
      </c>
      <c r="D231" s="16">
        <f t="shared" si="27"/>
        <v>97614237.623972461</v>
      </c>
      <c r="E231" s="16">
        <f t="shared" si="28"/>
        <v>37903283340.634216</v>
      </c>
      <c r="F231" s="16">
        <v>0</v>
      </c>
      <c r="G231" s="29">
        <v>0</v>
      </c>
      <c r="H231" s="16">
        <f t="shared" si="29"/>
        <v>126344277.80211407</v>
      </c>
      <c r="I231" s="18">
        <f t="shared" si="33"/>
        <v>341164755.38376242</v>
      </c>
      <c r="J231" s="16">
        <f t="shared" si="34"/>
        <v>126344277.80211407</v>
      </c>
      <c r="K231" s="19">
        <f t="shared" si="32"/>
        <v>214820477.58164835</v>
      </c>
      <c r="L231" s="16">
        <f t="shared" si="30"/>
        <v>37688462863.052567</v>
      </c>
      <c r="M231" s="17">
        <f>VLOOKUP(B231,Encargos!$A$8:$B$652,2,0)</f>
        <v>2.5820000000000001E-3</v>
      </c>
    </row>
    <row r="232" spans="1:13" x14ac:dyDescent="0.25">
      <c r="A232">
        <f t="shared" si="35"/>
        <v>138</v>
      </c>
      <c r="B232" s="1">
        <v>51502</v>
      </c>
      <c r="C232" s="16">
        <f t="shared" si="31"/>
        <v>37688462863.052567</v>
      </c>
      <c r="D232" s="16">
        <f t="shared" si="27"/>
        <v>77035218.092079446</v>
      </c>
      <c r="E232" s="16">
        <f t="shared" si="28"/>
        <v>37765498081.144646</v>
      </c>
      <c r="F232" s="16">
        <v>0</v>
      </c>
      <c r="G232" s="29">
        <v>0</v>
      </c>
      <c r="H232" s="16">
        <f t="shared" si="29"/>
        <v>125884993.6038155</v>
      </c>
      <c r="I232" s="18">
        <f t="shared" si="33"/>
        <v>341862096.14376688</v>
      </c>
      <c r="J232" s="16">
        <f t="shared" si="34"/>
        <v>125884993.6038155</v>
      </c>
      <c r="K232" s="19">
        <f t="shared" si="32"/>
        <v>215977102.53995138</v>
      </c>
      <c r="L232" s="16">
        <f t="shared" si="30"/>
        <v>37549520978.604691</v>
      </c>
      <c r="M232" s="17">
        <f>VLOOKUP(B232,Encargos!$A$8:$B$652,2,0)</f>
        <v>2.0439999999999998E-3</v>
      </c>
    </row>
    <row r="233" spans="1:13" x14ac:dyDescent="0.25">
      <c r="A233">
        <f t="shared" si="35"/>
        <v>137</v>
      </c>
      <c r="B233" s="1">
        <v>51533</v>
      </c>
      <c r="C233" s="16">
        <f t="shared" si="31"/>
        <v>37549520978.604691</v>
      </c>
      <c r="D233" s="16">
        <f t="shared" si="27"/>
        <v>76751220.880267978</v>
      </c>
      <c r="E233" s="16">
        <f t="shared" si="28"/>
        <v>37626272199.484955</v>
      </c>
      <c r="F233" s="16">
        <v>0</v>
      </c>
      <c r="G233" s="29">
        <v>0</v>
      </c>
      <c r="H233" s="16">
        <f t="shared" si="29"/>
        <v>125420907.33161652</v>
      </c>
      <c r="I233" s="18">
        <f t="shared" si="33"/>
        <v>342560862.26828468</v>
      </c>
      <c r="J233" s="16">
        <f t="shared" si="34"/>
        <v>125420907.33161652</v>
      </c>
      <c r="K233" s="19">
        <f t="shared" si="32"/>
        <v>217139954.93666816</v>
      </c>
      <c r="L233" s="16">
        <f t="shared" si="30"/>
        <v>37409132244.548286</v>
      </c>
      <c r="M233" s="17">
        <f>VLOOKUP(B233,Encargos!$A$8:$B$652,2,0)</f>
        <v>2.0439999999999998E-3</v>
      </c>
    </row>
    <row r="234" spans="1:13" x14ac:dyDescent="0.25">
      <c r="A234">
        <f t="shared" si="35"/>
        <v>136</v>
      </c>
      <c r="B234" s="1">
        <v>51561</v>
      </c>
      <c r="C234" s="16">
        <f t="shared" si="31"/>
        <v>37409132244.548286</v>
      </c>
      <c r="D234" s="16">
        <f t="shared" si="27"/>
        <v>96590379.455423683</v>
      </c>
      <c r="E234" s="16">
        <f t="shared" si="28"/>
        <v>37505722624.003708</v>
      </c>
      <c r="F234" s="16">
        <v>0</v>
      </c>
      <c r="G234" s="29">
        <v>0</v>
      </c>
      <c r="H234" s="16">
        <f t="shared" si="29"/>
        <v>125019075.41334569</v>
      </c>
      <c r="I234" s="18">
        <f t="shared" si="33"/>
        <v>343445354.41466135</v>
      </c>
      <c r="J234" s="16">
        <f t="shared" si="34"/>
        <v>125019075.41334569</v>
      </c>
      <c r="K234" s="19">
        <f t="shared" si="32"/>
        <v>218426279.00131565</v>
      </c>
      <c r="L234" s="16">
        <f t="shared" si="30"/>
        <v>37287296345.002396</v>
      </c>
      <c r="M234" s="17">
        <f>VLOOKUP(B234,Encargos!$A$8:$B$652,2,0)</f>
        <v>2.5820000000000001E-3</v>
      </c>
    </row>
    <row r="235" spans="1:13" x14ac:dyDescent="0.25">
      <c r="A235">
        <f t="shared" si="35"/>
        <v>135</v>
      </c>
      <c r="B235" s="1">
        <v>51592</v>
      </c>
      <c r="C235" s="16">
        <f t="shared" si="31"/>
        <v>37287296345.002396</v>
      </c>
      <c r="D235" s="16">
        <f t="shared" si="27"/>
        <v>76215233.729184896</v>
      </c>
      <c r="E235" s="16">
        <f t="shared" si="28"/>
        <v>37363511578.731583</v>
      </c>
      <c r="F235" s="16">
        <v>0</v>
      </c>
      <c r="G235" s="29">
        <v>0</v>
      </c>
      <c r="H235" s="16">
        <f t="shared" si="29"/>
        <v>124545038.59577195</v>
      </c>
      <c r="I235" s="18">
        <f t="shared" si="33"/>
        <v>344147356.71908498</v>
      </c>
      <c r="J235" s="16">
        <f t="shared" si="34"/>
        <v>124545038.59577195</v>
      </c>
      <c r="K235" s="19">
        <f t="shared" si="32"/>
        <v>219602318.12331301</v>
      </c>
      <c r="L235" s="16">
        <f t="shared" si="30"/>
        <v>37143909260.608269</v>
      </c>
      <c r="M235" s="17">
        <f>VLOOKUP(B235,Encargos!$A$8:$B$652,2,0)</f>
        <v>2.0439999999999998E-3</v>
      </c>
    </row>
    <row r="236" spans="1:13" x14ac:dyDescent="0.25">
      <c r="A236">
        <f t="shared" si="35"/>
        <v>134</v>
      </c>
      <c r="B236" s="1">
        <v>51622</v>
      </c>
      <c r="C236" s="16">
        <f t="shared" si="31"/>
        <v>37143909260.608269</v>
      </c>
      <c r="D236" s="16">
        <f t="shared" si="27"/>
        <v>65930438.937579684</v>
      </c>
      <c r="E236" s="16">
        <f t="shared" si="28"/>
        <v>37209839699.545845</v>
      </c>
      <c r="F236" s="16">
        <v>0</v>
      </c>
      <c r="G236" s="29">
        <v>0</v>
      </c>
      <c r="H236" s="16">
        <f t="shared" si="29"/>
        <v>124032798.99848616</v>
      </c>
      <c r="I236" s="18">
        <f t="shared" si="33"/>
        <v>344758218.27726126</v>
      </c>
      <c r="J236" s="16">
        <f t="shared" si="34"/>
        <v>124032798.99848616</v>
      </c>
      <c r="K236" s="19">
        <f t="shared" si="32"/>
        <v>220725419.2787751</v>
      </c>
      <c r="L236" s="16">
        <f t="shared" si="30"/>
        <v>36989114280.267075</v>
      </c>
      <c r="M236" s="17">
        <f>VLOOKUP(B236,Encargos!$A$8:$B$652,2,0)</f>
        <v>1.7750000000000001E-3</v>
      </c>
    </row>
    <row r="237" spans="1:13" x14ac:dyDescent="0.25">
      <c r="A237">
        <f t="shared" si="35"/>
        <v>133</v>
      </c>
      <c r="B237" s="1">
        <v>51653</v>
      </c>
      <c r="C237" s="16">
        <f t="shared" si="31"/>
        <v>36989114280.267075</v>
      </c>
      <c r="D237" s="16">
        <f t="shared" si="27"/>
        <v>85555821.330257744</v>
      </c>
      <c r="E237" s="16">
        <f t="shared" si="28"/>
        <v>37074670101.597336</v>
      </c>
      <c r="F237" s="16">
        <v>0</v>
      </c>
      <c r="G237" s="29">
        <v>0</v>
      </c>
      <c r="H237" s="16">
        <f t="shared" si="29"/>
        <v>123582233.67199112</v>
      </c>
      <c r="I237" s="18">
        <f t="shared" si="33"/>
        <v>345555644.03613669</v>
      </c>
      <c r="J237" s="16">
        <f t="shared" si="34"/>
        <v>123582233.67199112</v>
      </c>
      <c r="K237" s="19">
        <f t="shared" si="32"/>
        <v>221973410.36414558</v>
      </c>
      <c r="L237" s="16">
        <f t="shared" si="30"/>
        <v>36852696691.233185</v>
      </c>
      <c r="M237" s="17">
        <f>VLOOKUP(B237,Encargos!$A$8:$B$652,2,0)</f>
        <v>2.313E-3</v>
      </c>
    </row>
    <row r="238" spans="1:13" x14ac:dyDescent="0.25">
      <c r="A238">
        <f t="shared" si="35"/>
        <v>132</v>
      </c>
      <c r="B238" s="1">
        <v>51683</v>
      </c>
      <c r="C238" s="16">
        <f t="shared" si="31"/>
        <v>36852696691.233185</v>
      </c>
      <c r="D238" s="16">
        <f t="shared" si="27"/>
        <v>95153662.856764093</v>
      </c>
      <c r="E238" s="16">
        <f t="shared" si="28"/>
        <v>36947850354.089951</v>
      </c>
      <c r="F238" s="16">
        <v>0</v>
      </c>
      <c r="G238" s="29">
        <v>0</v>
      </c>
      <c r="H238" s="16">
        <f t="shared" si="29"/>
        <v>123159501.18029985</v>
      </c>
      <c r="I238" s="18">
        <f t="shared" si="33"/>
        <v>346447868.7090379</v>
      </c>
      <c r="J238" s="16">
        <f t="shared" si="34"/>
        <v>123159501.18029985</v>
      </c>
      <c r="K238" s="19">
        <f t="shared" si="32"/>
        <v>223288367.52873805</v>
      </c>
      <c r="L238" s="16">
        <f t="shared" si="30"/>
        <v>36724561986.561211</v>
      </c>
      <c r="M238" s="17">
        <f>VLOOKUP(B238,Encargos!$A$8:$B$652,2,0)</f>
        <v>2.5820000000000001E-3</v>
      </c>
    </row>
    <row r="239" spans="1:13" x14ac:dyDescent="0.25">
      <c r="A239">
        <f t="shared" si="35"/>
        <v>131</v>
      </c>
      <c r="B239" s="1">
        <v>51714</v>
      </c>
      <c r="C239" s="16">
        <f t="shared" si="31"/>
        <v>36724561986.561211</v>
      </c>
      <c r="D239" s="16">
        <f t="shared" si="27"/>
        <v>65186097.526146151</v>
      </c>
      <c r="E239" s="16">
        <f t="shared" si="28"/>
        <v>36789748084.087357</v>
      </c>
      <c r="F239" s="16">
        <v>0</v>
      </c>
      <c r="G239" s="29">
        <v>0</v>
      </c>
      <c r="H239" s="16">
        <f t="shared" si="29"/>
        <v>122632493.61362453</v>
      </c>
      <c r="I239" s="18">
        <f t="shared" si="33"/>
        <v>347062813.67599654</v>
      </c>
      <c r="J239" s="16">
        <f t="shared" si="34"/>
        <v>122632493.61362453</v>
      </c>
      <c r="K239" s="19">
        <f t="shared" si="32"/>
        <v>224430320.06237203</v>
      </c>
      <c r="L239" s="16">
        <f t="shared" si="30"/>
        <v>36565317764.024986</v>
      </c>
      <c r="M239" s="17">
        <f>VLOOKUP(B239,Encargos!$A$8:$B$652,2,0)</f>
        <v>1.7750000000000001E-3</v>
      </c>
    </row>
    <row r="240" spans="1:13" x14ac:dyDescent="0.25">
      <c r="A240">
        <f t="shared" si="35"/>
        <v>130</v>
      </c>
      <c r="B240" s="1">
        <v>51745</v>
      </c>
      <c r="C240" s="16">
        <f t="shared" si="31"/>
        <v>36565317764.024986</v>
      </c>
      <c r="D240" s="16">
        <f t="shared" si="27"/>
        <v>104247720.94523522</v>
      </c>
      <c r="E240" s="16">
        <f t="shared" si="28"/>
        <v>36669565484.970222</v>
      </c>
      <c r="F240" s="16">
        <v>0</v>
      </c>
      <c r="G240" s="29">
        <v>0</v>
      </c>
      <c r="H240" s="16">
        <f t="shared" si="29"/>
        <v>122231884.94990075</v>
      </c>
      <c r="I240" s="18">
        <f t="shared" si="33"/>
        <v>348052289.75778681</v>
      </c>
      <c r="J240" s="16">
        <f t="shared" si="34"/>
        <v>122231884.94990075</v>
      </c>
      <c r="K240" s="19">
        <f t="shared" si="32"/>
        <v>225820404.80788606</v>
      </c>
      <c r="L240" s="16">
        <f t="shared" si="30"/>
        <v>36443745080.162331</v>
      </c>
      <c r="M240" s="17">
        <f>VLOOKUP(B240,Encargos!$A$8:$B$652,2,0)</f>
        <v>2.8509999999999998E-3</v>
      </c>
    </row>
    <row r="241" spans="1:13" x14ac:dyDescent="0.25">
      <c r="A241">
        <f t="shared" si="35"/>
        <v>129</v>
      </c>
      <c r="B241" s="1">
        <v>51775</v>
      </c>
      <c r="C241" s="16">
        <f t="shared" si="31"/>
        <v>36443745080.162331</v>
      </c>
      <c r="D241" s="16">
        <f t="shared" si="27"/>
        <v>94097749.796979144</v>
      </c>
      <c r="E241" s="16">
        <f t="shared" si="28"/>
        <v>36537842829.959312</v>
      </c>
      <c r="F241" s="16">
        <v>0</v>
      </c>
      <c r="G241" s="29">
        <v>0</v>
      </c>
      <c r="H241" s="16">
        <f t="shared" si="29"/>
        <v>121792809.43319772</v>
      </c>
      <c r="I241" s="18">
        <f t="shared" si="33"/>
        <v>348950960.76994133</v>
      </c>
      <c r="J241" s="16">
        <f t="shared" si="34"/>
        <v>121792809.43319772</v>
      </c>
      <c r="K241" s="19">
        <f t="shared" si="32"/>
        <v>227158151.33674359</v>
      </c>
      <c r="L241" s="16">
        <f t="shared" si="30"/>
        <v>36310684678.622566</v>
      </c>
      <c r="M241" s="17">
        <f>VLOOKUP(B241,Encargos!$A$8:$B$652,2,0)</f>
        <v>2.5820000000000001E-3</v>
      </c>
    </row>
    <row r="242" spans="1:13" x14ac:dyDescent="0.25">
      <c r="A242">
        <f t="shared" si="35"/>
        <v>128</v>
      </c>
      <c r="B242" s="1">
        <v>51806</v>
      </c>
      <c r="C242" s="16">
        <f t="shared" si="31"/>
        <v>36310684678.622566</v>
      </c>
      <c r="D242" s="16">
        <f t="shared" si="27"/>
        <v>83986613.661653996</v>
      </c>
      <c r="E242" s="16">
        <f t="shared" si="28"/>
        <v>36394671292.284218</v>
      </c>
      <c r="F242" s="16">
        <v>0</v>
      </c>
      <c r="G242" s="29">
        <v>0</v>
      </c>
      <c r="H242" s="16">
        <f t="shared" si="29"/>
        <v>121315570.97428073</v>
      </c>
      <c r="I242" s="18">
        <f t="shared" si="33"/>
        <v>349758084.34220213</v>
      </c>
      <c r="J242" s="16">
        <f t="shared" si="34"/>
        <v>121315570.97428073</v>
      </c>
      <c r="K242" s="19">
        <f t="shared" si="32"/>
        <v>228442513.36792141</v>
      </c>
      <c r="L242" s="16">
        <f t="shared" si="30"/>
        <v>36166228778.916298</v>
      </c>
      <c r="M242" s="17">
        <f>VLOOKUP(B242,Encargos!$A$8:$B$652,2,0)</f>
        <v>2.313E-3</v>
      </c>
    </row>
    <row r="243" spans="1:13" x14ac:dyDescent="0.25">
      <c r="A243">
        <f t="shared" si="35"/>
        <v>127</v>
      </c>
      <c r="B243" s="1">
        <v>51836</v>
      </c>
      <c r="C243" s="16">
        <f t="shared" si="31"/>
        <v>36166228778.916298</v>
      </c>
      <c r="D243" s="16">
        <f t="shared" si="27"/>
        <v>103109918.24869035</v>
      </c>
      <c r="E243" s="16">
        <f t="shared" si="28"/>
        <v>36269338697.164986</v>
      </c>
      <c r="F243" s="16">
        <v>0</v>
      </c>
      <c r="G243" s="29">
        <v>0</v>
      </c>
      <c r="H243" s="16">
        <f t="shared" si="29"/>
        <v>120897795.65721662</v>
      </c>
      <c r="I243" s="18">
        <f t="shared" si="33"/>
        <v>350755244.64066172</v>
      </c>
      <c r="J243" s="16">
        <f t="shared" si="34"/>
        <v>120897795.65721662</v>
      </c>
      <c r="K243" s="19">
        <f t="shared" si="32"/>
        <v>229857448.98344511</v>
      </c>
      <c r="L243" s="16">
        <f t="shared" si="30"/>
        <v>36039481248.181541</v>
      </c>
      <c r="M243" s="17">
        <f>VLOOKUP(B243,Encargos!$A$8:$B$652,2,0)</f>
        <v>2.8509999999999998E-3</v>
      </c>
    </row>
    <row r="244" spans="1:13" x14ac:dyDescent="0.25">
      <c r="A244">
        <f t="shared" si="35"/>
        <v>126</v>
      </c>
      <c r="B244" s="1">
        <v>51867</v>
      </c>
      <c r="C244" s="16">
        <f t="shared" si="31"/>
        <v>36039481248.181541</v>
      </c>
      <c r="D244" s="16">
        <f t="shared" si="27"/>
        <v>73664699.671283066</v>
      </c>
      <c r="E244" s="16">
        <f t="shared" si="28"/>
        <v>36113145947.852821</v>
      </c>
      <c r="F244" s="16">
        <v>0</v>
      </c>
      <c r="G244" s="29">
        <v>0</v>
      </c>
      <c r="H244" s="16">
        <f t="shared" si="29"/>
        <v>120377153.15950941</v>
      </c>
      <c r="I244" s="18">
        <f t="shared" si="33"/>
        <v>351472188.36070728</v>
      </c>
      <c r="J244" s="16">
        <f t="shared" si="34"/>
        <v>120377153.15950941</v>
      </c>
      <c r="K244" s="19">
        <f t="shared" si="32"/>
        <v>231095035.20119786</v>
      </c>
      <c r="L244" s="16">
        <f t="shared" si="30"/>
        <v>35882050912.651619</v>
      </c>
      <c r="M244" s="17">
        <f>VLOOKUP(B244,Encargos!$A$8:$B$652,2,0)</f>
        <v>2.0439999999999998E-3</v>
      </c>
    </row>
    <row r="245" spans="1:13" x14ac:dyDescent="0.25">
      <c r="A245">
        <f t="shared" si="35"/>
        <v>125</v>
      </c>
      <c r="B245" s="1">
        <v>51898</v>
      </c>
      <c r="C245" s="16">
        <f t="shared" si="31"/>
        <v>35882050912.651619</v>
      </c>
      <c r="D245" s="16">
        <f t="shared" si="27"/>
        <v>82995183.760963187</v>
      </c>
      <c r="E245" s="16">
        <f t="shared" si="28"/>
        <v>35965046096.412582</v>
      </c>
      <c r="F245" s="16">
        <v>0</v>
      </c>
      <c r="G245" s="29">
        <v>0</v>
      </c>
      <c r="H245" s="16">
        <f t="shared" si="29"/>
        <v>119883486.98804195</v>
      </c>
      <c r="I245" s="18">
        <f t="shared" si="33"/>
        <v>352285143.53238547</v>
      </c>
      <c r="J245" s="16">
        <f t="shared" si="34"/>
        <v>119883486.98804195</v>
      </c>
      <c r="K245" s="19">
        <f t="shared" si="32"/>
        <v>232401656.54434353</v>
      </c>
      <c r="L245" s="16">
        <f t="shared" si="30"/>
        <v>35732644439.86824</v>
      </c>
      <c r="M245" s="17">
        <f>VLOOKUP(B245,Encargos!$A$8:$B$652,2,0)</f>
        <v>2.313E-3</v>
      </c>
    </row>
    <row r="246" spans="1:13" x14ac:dyDescent="0.25">
      <c r="A246">
        <f t="shared" si="35"/>
        <v>124</v>
      </c>
      <c r="B246" s="1">
        <v>51926</v>
      </c>
      <c r="C246" s="16">
        <f t="shared" si="31"/>
        <v>35732644439.86824</v>
      </c>
      <c r="D246" s="16">
        <f t="shared" si="27"/>
        <v>92261687.943739802</v>
      </c>
      <c r="E246" s="16">
        <f t="shared" si="28"/>
        <v>35824906127.811981</v>
      </c>
      <c r="F246" s="16">
        <v>0</v>
      </c>
      <c r="G246" s="29">
        <v>0</v>
      </c>
      <c r="H246" s="16">
        <f t="shared" si="29"/>
        <v>119416353.75937328</v>
      </c>
      <c r="I246" s="18">
        <f t="shared" si="33"/>
        <v>353194743.77298617</v>
      </c>
      <c r="J246" s="16">
        <f t="shared" si="34"/>
        <v>119416353.75937328</v>
      </c>
      <c r="K246" s="19">
        <f t="shared" si="32"/>
        <v>233778390.0136129</v>
      </c>
      <c r="L246" s="16">
        <f t="shared" si="30"/>
        <v>35591127737.79837</v>
      </c>
      <c r="M246" s="17">
        <f>VLOOKUP(B246,Encargos!$A$8:$B$652,2,0)</f>
        <v>2.5820000000000001E-3</v>
      </c>
    </row>
    <row r="247" spans="1:13" x14ac:dyDescent="0.25">
      <c r="A247">
        <f t="shared" si="35"/>
        <v>123</v>
      </c>
      <c r="B247" s="1">
        <v>51957</v>
      </c>
      <c r="C247" s="16">
        <f t="shared" si="31"/>
        <v>35591127737.79837</v>
      </c>
      <c r="D247" s="16">
        <f t="shared" si="27"/>
        <v>53600238.373124346</v>
      </c>
      <c r="E247" s="16">
        <f t="shared" si="28"/>
        <v>35644727976.171494</v>
      </c>
      <c r="F247" s="16">
        <v>0</v>
      </c>
      <c r="G247" s="29">
        <v>0</v>
      </c>
      <c r="H247" s="16">
        <f t="shared" si="29"/>
        <v>118815759.92057166</v>
      </c>
      <c r="I247" s="18">
        <f t="shared" si="33"/>
        <v>353726655.05710828</v>
      </c>
      <c r="J247" s="16">
        <f t="shared" si="34"/>
        <v>118815759.92057166</v>
      </c>
      <c r="K247" s="19">
        <f t="shared" si="32"/>
        <v>234910895.13653663</v>
      </c>
      <c r="L247" s="16">
        <f t="shared" si="30"/>
        <v>35409817081.034958</v>
      </c>
      <c r="M247" s="17">
        <f>VLOOKUP(B247,Encargos!$A$8:$B$652,2,0)</f>
        <v>1.506E-3</v>
      </c>
    </row>
    <row r="248" spans="1:13" x14ac:dyDescent="0.25">
      <c r="A248">
        <f t="shared" si="35"/>
        <v>122</v>
      </c>
      <c r="B248" s="1">
        <v>51987</v>
      </c>
      <c r="C248" s="16">
        <f t="shared" si="31"/>
        <v>35409817081.034958</v>
      </c>
      <c r="D248" s="16">
        <f t="shared" si="27"/>
        <v>81902906.908433855</v>
      </c>
      <c r="E248" s="16">
        <f t="shared" si="28"/>
        <v>35491719987.94339</v>
      </c>
      <c r="F248" s="16">
        <v>0</v>
      </c>
      <c r="G248" s="29">
        <v>0</v>
      </c>
      <c r="H248" s="16">
        <f t="shared" si="29"/>
        <v>118305733.29314464</v>
      </c>
      <c r="I248" s="18">
        <f t="shared" si="33"/>
        <v>354544824.81025535</v>
      </c>
      <c r="J248" s="16">
        <f t="shared" si="34"/>
        <v>118305733.29314464</v>
      </c>
      <c r="K248" s="19">
        <f t="shared" si="32"/>
        <v>236239091.51711071</v>
      </c>
      <c r="L248" s="16">
        <f t="shared" si="30"/>
        <v>35255480896.426277</v>
      </c>
      <c r="M248" s="17">
        <f>VLOOKUP(B248,Encargos!$A$8:$B$652,2,0)</f>
        <v>2.313E-3</v>
      </c>
    </row>
    <row r="249" spans="1:13" x14ac:dyDescent="0.25">
      <c r="A249">
        <f t="shared" si="35"/>
        <v>121</v>
      </c>
      <c r="B249" s="1">
        <v>52018</v>
      </c>
      <c r="C249" s="16">
        <f t="shared" si="31"/>
        <v>35255480896.426277</v>
      </c>
      <c r="D249" s="16">
        <f t="shared" si="27"/>
        <v>72062202.952295303</v>
      </c>
      <c r="E249" s="16">
        <f t="shared" si="28"/>
        <v>35327543099.378571</v>
      </c>
      <c r="F249" s="16">
        <v>0</v>
      </c>
      <c r="G249" s="29">
        <v>0</v>
      </c>
      <c r="H249" s="16">
        <f t="shared" si="29"/>
        <v>117758476.99792857</v>
      </c>
      <c r="I249" s="18">
        <f t="shared" si="33"/>
        <v>355269514.43216753</v>
      </c>
      <c r="J249" s="16">
        <f t="shared" si="34"/>
        <v>117758476.99792857</v>
      </c>
      <c r="K249" s="19">
        <f t="shared" si="32"/>
        <v>237511037.43423897</v>
      </c>
      <c r="L249" s="16">
        <f t="shared" si="30"/>
        <v>35090032061.944328</v>
      </c>
      <c r="M249" s="17">
        <f>VLOOKUP(B249,Encargos!$A$8:$B$652,2,0)</f>
        <v>2.0439999999999998E-3</v>
      </c>
    </row>
    <row r="250" spans="1:13" x14ac:dyDescent="0.25">
      <c r="A250">
        <f t="shared" si="35"/>
        <v>120</v>
      </c>
      <c r="B250" s="1">
        <v>52048</v>
      </c>
      <c r="C250" s="16">
        <f t="shared" si="31"/>
        <v>35090032061.944328</v>
      </c>
      <c r="D250" s="16">
        <f t="shared" si="27"/>
        <v>81163244.159277231</v>
      </c>
      <c r="E250" s="16">
        <f t="shared" si="28"/>
        <v>35171195306.103607</v>
      </c>
      <c r="F250" s="16">
        <v>0</v>
      </c>
      <c r="G250" s="29">
        <v>0</v>
      </c>
      <c r="H250" s="16">
        <f t="shared" si="29"/>
        <v>117237317.68701203</v>
      </c>
      <c r="I250" s="18">
        <f t="shared" si="33"/>
        <v>356091252.81904912</v>
      </c>
      <c r="J250" s="16">
        <f t="shared" si="34"/>
        <v>117237317.68701203</v>
      </c>
      <c r="K250" s="19">
        <f t="shared" si="32"/>
        <v>238853935.1320371</v>
      </c>
      <c r="L250" s="16">
        <f t="shared" si="30"/>
        <v>34932341370.971573</v>
      </c>
      <c r="M250" s="17">
        <f>VLOOKUP(B250,Encargos!$A$8:$B$652,2,0)</f>
        <v>2.313E-3</v>
      </c>
    </row>
    <row r="251" spans="1:13" x14ac:dyDescent="0.25">
      <c r="A251">
        <f t="shared" si="35"/>
        <v>119</v>
      </c>
      <c r="B251" s="1">
        <v>52079</v>
      </c>
      <c r="C251" s="16">
        <f t="shared" si="31"/>
        <v>34932341370.971573</v>
      </c>
      <c r="D251" s="16">
        <f t="shared" si="27"/>
        <v>71401705.762265891</v>
      </c>
      <c r="E251" s="16">
        <f t="shared" si="28"/>
        <v>35003743076.733841</v>
      </c>
      <c r="F251" s="16">
        <v>0</v>
      </c>
      <c r="G251" s="29">
        <v>0</v>
      </c>
      <c r="H251" s="16">
        <f t="shared" si="29"/>
        <v>116679143.5891128</v>
      </c>
      <c r="I251" s="18">
        <f t="shared" si="33"/>
        <v>356819103.33981133</v>
      </c>
      <c r="J251" s="16">
        <f t="shared" si="34"/>
        <v>116679143.5891128</v>
      </c>
      <c r="K251" s="19">
        <f t="shared" si="32"/>
        <v>240139959.75069851</v>
      </c>
      <c r="L251" s="16">
        <f t="shared" si="30"/>
        <v>34763603116.983139</v>
      </c>
      <c r="M251" s="17">
        <f>VLOOKUP(B251,Encargos!$A$8:$B$652,2,0)</f>
        <v>2.0439999999999998E-3</v>
      </c>
    </row>
    <row r="252" spans="1:13" x14ac:dyDescent="0.25">
      <c r="A252">
        <f t="shared" si="35"/>
        <v>118</v>
      </c>
      <c r="B252" s="1">
        <v>52110</v>
      </c>
      <c r="C252" s="16">
        <f t="shared" si="31"/>
        <v>34763603116.983139</v>
      </c>
      <c r="D252" s="16">
        <f t="shared" si="27"/>
        <v>99111032.486518919</v>
      </c>
      <c r="E252" s="16">
        <f t="shared" si="28"/>
        <v>34862714149.469658</v>
      </c>
      <c r="F252" s="16">
        <v>0</v>
      </c>
      <c r="G252" s="29">
        <v>0</v>
      </c>
      <c r="H252" s="16">
        <f t="shared" si="29"/>
        <v>116209047.16489887</v>
      </c>
      <c r="I252" s="18">
        <f t="shared" si="33"/>
        <v>357836394.60343307</v>
      </c>
      <c r="J252" s="16">
        <f t="shared" si="34"/>
        <v>116209047.16489887</v>
      </c>
      <c r="K252" s="19">
        <f t="shared" si="32"/>
        <v>241627347.4385342</v>
      </c>
      <c r="L252" s="16">
        <f t="shared" si="30"/>
        <v>34621086802.031128</v>
      </c>
      <c r="M252" s="17">
        <f>VLOOKUP(B252,Encargos!$A$8:$B$652,2,0)</f>
        <v>2.8509999999999998E-3</v>
      </c>
    </row>
    <row r="253" spans="1:13" x14ac:dyDescent="0.25">
      <c r="A253">
        <f t="shared" si="35"/>
        <v>117</v>
      </c>
      <c r="B253" s="1">
        <v>52140</v>
      </c>
      <c r="C253" s="16">
        <f t="shared" si="31"/>
        <v>34621086802.031128</v>
      </c>
      <c r="D253" s="16">
        <f t="shared" si="27"/>
        <v>80078573.773097992</v>
      </c>
      <c r="E253" s="16">
        <f t="shared" si="28"/>
        <v>34701165375.80423</v>
      </c>
      <c r="F253" s="16">
        <v>0</v>
      </c>
      <c r="G253" s="29">
        <v>0</v>
      </c>
      <c r="H253" s="16">
        <f t="shared" si="29"/>
        <v>115670551.25268078</v>
      </c>
      <c r="I253" s="18">
        <f t="shared" si="33"/>
        <v>358664070.18415087</v>
      </c>
      <c r="J253" s="16">
        <f t="shared" si="34"/>
        <v>115670551.25268078</v>
      </c>
      <c r="K253" s="19">
        <f t="shared" si="32"/>
        <v>242993518.9314701</v>
      </c>
      <c r="L253" s="16">
        <f t="shared" si="30"/>
        <v>34458171856.872757</v>
      </c>
      <c r="M253" s="17">
        <f>VLOOKUP(B253,Encargos!$A$8:$B$652,2,0)</f>
        <v>2.313E-3</v>
      </c>
    </row>
    <row r="254" spans="1:13" x14ac:dyDescent="0.25">
      <c r="A254">
        <f t="shared" si="35"/>
        <v>116</v>
      </c>
      <c r="B254" s="1">
        <v>52171</v>
      </c>
      <c r="C254" s="16">
        <f t="shared" si="31"/>
        <v>34458171856.872757</v>
      </c>
      <c r="D254" s="16">
        <f t="shared" si="27"/>
        <v>88970999.734445468</v>
      </c>
      <c r="E254" s="16">
        <f t="shared" si="28"/>
        <v>34547142856.607201</v>
      </c>
      <c r="F254" s="16">
        <v>0</v>
      </c>
      <c r="G254" s="29">
        <v>0</v>
      </c>
      <c r="H254" s="16">
        <f t="shared" si="29"/>
        <v>115157142.85535735</v>
      </c>
      <c r="I254" s="18">
        <f t="shared" si="33"/>
        <v>359590140.81336629</v>
      </c>
      <c r="J254" s="16">
        <f t="shared" si="34"/>
        <v>115157142.85535735</v>
      </c>
      <c r="K254" s="19">
        <f t="shared" si="32"/>
        <v>244432997.95800894</v>
      </c>
      <c r="L254" s="16">
        <f t="shared" si="30"/>
        <v>34302709858.649189</v>
      </c>
      <c r="M254" s="17">
        <f>VLOOKUP(B254,Encargos!$A$8:$B$652,2,0)</f>
        <v>2.5820000000000001E-3</v>
      </c>
    </row>
    <row r="255" spans="1:13" x14ac:dyDescent="0.25">
      <c r="A255">
        <f t="shared" si="35"/>
        <v>115</v>
      </c>
      <c r="B255" s="1">
        <v>52201</v>
      </c>
      <c r="C255" s="16">
        <f t="shared" si="31"/>
        <v>34302709858.649189</v>
      </c>
      <c r="D255" s="16">
        <f t="shared" si="27"/>
        <v>97797025.807008833</v>
      </c>
      <c r="E255" s="16">
        <f t="shared" si="28"/>
        <v>34400506884.4562</v>
      </c>
      <c r="F255" s="16">
        <v>0</v>
      </c>
      <c r="G255" s="29">
        <v>0</v>
      </c>
      <c r="H255" s="16">
        <f t="shared" si="29"/>
        <v>114668356.28152068</v>
      </c>
      <c r="I255" s="18">
        <f t="shared" si="33"/>
        <v>360615332.30482519</v>
      </c>
      <c r="J255" s="16">
        <f t="shared" si="34"/>
        <v>114668356.28152068</v>
      </c>
      <c r="K255" s="19">
        <f t="shared" si="32"/>
        <v>245946976.02330452</v>
      </c>
      <c r="L255" s="16">
        <f t="shared" si="30"/>
        <v>34154559908.432892</v>
      </c>
      <c r="M255" s="17">
        <f>VLOOKUP(B255,Encargos!$A$8:$B$652,2,0)</f>
        <v>2.8509999999999998E-3</v>
      </c>
    </row>
    <row r="256" spans="1:13" x14ac:dyDescent="0.25">
      <c r="A256">
        <f t="shared" si="35"/>
        <v>114</v>
      </c>
      <c r="B256" s="1">
        <v>52232</v>
      </c>
      <c r="C256" s="16">
        <f t="shared" si="31"/>
        <v>34154559908.432892</v>
      </c>
      <c r="D256" s="16">
        <f t="shared" si="27"/>
        <v>69811920.452836826</v>
      </c>
      <c r="E256" s="16">
        <f t="shared" si="28"/>
        <v>34224371828.885727</v>
      </c>
      <c r="F256" s="16">
        <v>0</v>
      </c>
      <c r="G256" s="29">
        <v>0</v>
      </c>
      <c r="H256" s="16">
        <f t="shared" si="29"/>
        <v>114081239.4296191</v>
      </c>
      <c r="I256" s="18">
        <f t="shared" si="33"/>
        <v>361352430.04405624</v>
      </c>
      <c r="J256" s="16">
        <f t="shared" si="34"/>
        <v>114081239.4296191</v>
      </c>
      <c r="K256" s="19">
        <f t="shared" si="32"/>
        <v>247271190.61443713</v>
      </c>
      <c r="L256" s="16">
        <f t="shared" si="30"/>
        <v>33977100638.27129</v>
      </c>
      <c r="M256" s="17">
        <f>VLOOKUP(B256,Encargos!$A$8:$B$652,2,0)</f>
        <v>2.0439999999999998E-3</v>
      </c>
    </row>
    <row r="257" spans="1:13" x14ac:dyDescent="0.25">
      <c r="A257">
        <f t="shared" si="35"/>
        <v>113</v>
      </c>
      <c r="B257" s="1">
        <v>52263</v>
      </c>
      <c r="C257" s="16">
        <f t="shared" si="31"/>
        <v>33977100638.27129</v>
      </c>
      <c r="D257" s="16">
        <f t="shared" si="27"/>
        <v>87728873.848016471</v>
      </c>
      <c r="E257" s="16">
        <f t="shared" si="28"/>
        <v>34064829512.119305</v>
      </c>
      <c r="F257" s="16">
        <v>0</v>
      </c>
      <c r="G257" s="29">
        <v>0</v>
      </c>
      <c r="H257" s="16">
        <f t="shared" si="29"/>
        <v>113549431.70706436</v>
      </c>
      <c r="I257" s="18">
        <f t="shared" si="33"/>
        <v>362285442.01842993</v>
      </c>
      <c r="J257" s="16">
        <f t="shared" si="34"/>
        <v>113549431.70706436</v>
      </c>
      <c r="K257" s="19">
        <f t="shared" si="32"/>
        <v>248736010.31136557</v>
      </c>
      <c r="L257" s="16">
        <f t="shared" si="30"/>
        <v>33816093501.807941</v>
      </c>
      <c r="M257" s="17">
        <f>VLOOKUP(B257,Encargos!$A$8:$B$652,2,0)</f>
        <v>2.5820000000000001E-3</v>
      </c>
    </row>
    <row r="258" spans="1:13" x14ac:dyDescent="0.25">
      <c r="A258">
        <f t="shared" si="35"/>
        <v>112</v>
      </c>
      <c r="B258" s="1">
        <v>52291</v>
      </c>
      <c r="C258" s="16">
        <f t="shared" si="31"/>
        <v>33816093501.807941</v>
      </c>
      <c r="D258" s="16">
        <f t="shared" si="27"/>
        <v>78216624.269681767</v>
      </c>
      <c r="E258" s="16">
        <f t="shared" si="28"/>
        <v>33894310126.077621</v>
      </c>
      <c r="F258" s="16">
        <v>0</v>
      </c>
      <c r="G258" s="29">
        <v>0</v>
      </c>
      <c r="H258" s="16">
        <f t="shared" si="29"/>
        <v>112981033.75359207</v>
      </c>
      <c r="I258" s="18">
        <f t="shared" si="33"/>
        <v>363123408.24581856</v>
      </c>
      <c r="J258" s="16">
        <f t="shared" si="34"/>
        <v>112981033.75359207</v>
      </c>
      <c r="K258" s="19">
        <f t="shared" si="32"/>
        <v>250142374.49222648</v>
      </c>
      <c r="L258" s="16">
        <f t="shared" si="30"/>
        <v>33644167751.585396</v>
      </c>
      <c r="M258" s="17">
        <f>VLOOKUP(B258,Encargos!$A$8:$B$652,2,0)</f>
        <v>2.313E-3</v>
      </c>
    </row>
    <row r="259" spans="1:13" x14ac:dyDescent="0.25">
      <c r="A259">
        <f t="shared" si="35"/>
        <v>111</v>
      </c>
      <c r="B259" s="1">
        <v>52322</v>
      </c>
      <c r="C259" s="16">
        <f t="shared" si="31"/>
        <v>33644167751.585396</v>
      </c>
      <c r="D259" s="16">
        <f t="shared" si="27"/>
        <v>50668116.633887604</v>
      </c>
      <c r="E259" s="16">
        <f t="shared" si="28"/>
        <v>33694835868.219284</v>
      </c>
      <c r="F259" s="16">
        <v>0</v>
      </c>
      <c r="G259" s="29">
        <v>0</v>
      </c>
      <c r="H259" s="16">
        <f t="shared" si="29"/>
        <v>112316119.56073095</v>
      </c>
      <c r="I259" s="18">
        <f t="shared" si="33"/>
        <v>363670272.09863681</v>
      </c>
      <c r="J259" s="16">
        <f t="shared" si="34"/>
        <v>112316119.56073095</v>
      </c>
      <c r="K259" s="19">
        <f t="shared" si="32"/>
        <v>251354152.53790587</v>
      </c>
      <c r="L259" s="16">
        <f t="shared" si="30"/>
        <v>33443481715.681377</v>
      </c>
      <c r="M259" s="17">
        <f>VLOOKUP(B259,Encargos!$A$8:$B$652,2,0)</f>
        <v>1.506E-3</v>
      </c>
    </row>
    <row r="260" spans="1:13" x14ac:dyDescent="0.25">
      <c r="A260">
        <f t="shared" si="35"/>
        <v>110</v>
      </c>
      <c r="B260" s="1">
        <v>52352</v>
      </c>
      <c r="C260" s="16">
        <f t="shared" si="31"/>
        <v>33443481715.681377</v>
      </c>
      <c r="D260" s="16">
        <f t="shared" si="27"/>
        <v>77354773.208371028</v>
      </c>
      <c r="E260" s="16">
        <f t="shared" si="28"/>
        <v>33520836488.889748</v>
      </c>
      <c r="F260" s="16">
        <v>0</v>
      </c>
      <c r="G260" s="29">
        <v>0</v>
      </c>
      <c r="H260" s="16">
        <f t="shared" si="29"/>
        <v>111736121.6296325</v>
      </c>
      <c r="I260" s="18">
        <f t="shared" si="33"/>
        <v>364511441.43800092</v>
      </c>
      <c r="J260" s="16">
        <f t="shared" si="34"/>
        <v>111736121.6296325</v>
      </c>
      <c r="K260" s="19">
        <f t="shared" si="32"/>
        <v>252775319.80836841</v>
      </c>
      <c r="L260" s="16">
        <f t="shared" si="30"/>
        <v>33268061169.081379</v>
      </c>
      <c r="M260" s="17">
        <f>VLOOKUP(B260,Encargos!$A$8:$B$652,2,0)</f>
        <v>2.313E-3</v>
      </c>
    </row>
    <row r="261" spans="1:13" x14ac:dyDescent="0.25">
      <c r="A261">
        <f t="shared" si="35"/>
        <v>109</v>
      </c>
      <c r="B261" s="1">
        <v>52383</v>
      </c>
      <c r="C261" s="16">
        <f t="shared" si="31"/>
        <v>33268061169.081379</v>
      </c>
      <c r="D261" s="16">
        <f t="shared" ref="D261:D324" si="36">C261*M261</f>
        <v>76949025.484085232</v>
      </c>
      <c r="E261" s="16">
        <f t="shared" ref="E261:E324" si="37">C261+D261</f>
        <v>33345010194.565464</v>
      </c>
      <c r="F261" s="16">
        <v>0</v>
      </c>
      <c r="G261" s="29">
        <v>0</v>
      </c>
      <c r="H261" s="16">
        <f t="shared" ref="H261:H324" si="38">SUM(E261:G261)*$N$4</f>
        <v>111150033.98188488</v>
      </c>
      <c r="I261" s="18">
        <f t="shared" si="33"/>
        <v>365354556.40204704</v>
      </c>
      <c r="J261" s="16">
        <f t="shared" si="34"/>
        <v>111150033.98188488</v>
      </c>
      <c r="K261" s="19">
        <f t="shared" si="32"/>
        <v>254204522.42016214</v>
      </c>
      <c r="L261" s="16">
        <f t="shared" ref="L261:L324" si="39">SUM(E261:H261)-I261</f>
        <v>33090805672.145302</v>
      </c>
      <c r="M261" s="17">
        <f>VLOOKUP(B261,Encargos!$A$8:$B$652,2,0)</f>
        <v>2.313E-3</v>
      </c>
    </row>
    <row r="262" spans="1:13" x14ac:dyDescent="0.25">
      <c r="A262">
        <f t="shared" si="35"/>
        <v>108</v>
      </c>
      <c r="B262" s="1">
        <v>52413</v>
      </c>
      <c r="C262" s="16">
        <f t="shared" si="31"/>
        <v>33090805672.145302</v>
      </c>
      <c r="D262" s="16">
        <f t="shared" si="36"/>
        <v>58736180.068057917</v>
      </c>
      <c r="E262" s="16">
        <f t="shared" si="37"/>
        <v>33149541852.21336</v>
      </c>
      <c r="F262" s="16">
        <v>0</v>
      </c>
      <c r="G262" s="29">
        <v>0</v>
      </c>
      <c r="H262" s="16">
        <f t="shared" si="38"/>
        <v>110498472.84071121</v>
      </c>
      <c r="I262" s="18">
        <f t="shared" si="33"/>
        <v>366003060.73966068</v>
      </c>
      <c r="J262" s="16">
        <f t="shared" si="34"/>
        <v>110498472.84071121</v>
      </c>
      <c r="K262" s="19">
        <f t="shared" si="32"/>
        <v>255504587.89894947</v>
      </c>
      <c r="L262" s="16">
        <f t="shared" si="39"/>
        <v>32894037264.314407</v>
      </c>
      <c r="M262" s="17">
        <f>VLOOKUP(B262,Encargos!$A$8:$B$652,2,0)</f>
        <v>1.7750000000000001E-3</v>
      </c>
    </row>
    <row r="263" spans="1:13" x14ac:dyDescent="0.25">
      <c r="A263">
        <f t="shared" si="35"/>
        <v>107</v>
      </c>
      <c r="B263" s="1">
        <v>52444</v>
      </c>
      <c r="C263" s="16">
        <f t="shared" ref="C263:C326" si="40">L262</f>
        <v>32894037264.314407</v>
      </c>
      <c r="D263" s="16">
        <f t="shared" si="36"/>
        <v>84932404.216459796</v>
      </c>
      <c r="E263" s="16">
        <f t="shared" si="37"/>
        <v>32978969668.530869</v>
      </c>
      <c r="F263" s="16">
        <v>0</v>
      </c>
      <c r="G263" s="29">
        <v>0</v>
      </c>
      <c r="H263" s="16">
        <f t="shared" si="38"/>
        <v>109929898.8951029</v>
      </c>
      <c r="I263" s="18">
        <f t="shared" si="33"/>
        <v>366948080.64249045</v>
      </c>
      <c r="J263" s="16">
        <f t="shared" si="34"/>
        <v>109929898.8951029</v>
      </c>
      <c r="K263" s="19">
        <f t="shared" ref="K263:K326" si="41">I263-J263</f>
        <v>257018181.74738753</v>
      </c>
      <c r="L263" s="16">
        <f t="shared" si="39"/>
        <v>32721951486.783482</v>
      </c>
      <c r="M263" s="17">
        <f>VLOOKUP(B263,Encargos!$A$8:$B$652,2,0)</f>
        <v>2.5820000000000001E-3</v>
      </c>
    </row>
    <row r="264" spans="1:13" x14ac:dyDescent="0.25">
      <c r="A264">
        <f t="shared" si="35"/>
        <v>106</v>
      </c>
      <c r="B264" s="1">
        <v>52475</v>
      </c>
      <c r="C264" s="16">
        <f t="shared" si="40"/>
        <v>32721951486.783482</v>
      </c>
      <c r="D264" s="16">
        <f t="shared" si="36"/>
        <v>93290283.688819706</v>
      </c>
      <c r="E264" s="16">
        <f t="shared" si="37"/>
        <v>32815241770.472301</v>
      </c>
      <c r="F264" s="16">
        <v>0</v>
      </c>
      <c r="G264" s="29">
        <v>0</v>
      </c>
      <c r="H264" s="16">
        <f t="shared" si="38"/>
        <v>109384139.23490767</v>
      </c>
      <c r="I264" s="18">
        <f t="shared" si="33"/>
        <v>367994249.62040222</v>
      </c>
      <c r="J264" s="16">
        <f t="shared" si="34"/>
        <v>109384139.23490767</v>
      </c>
      <c r="K264" s="19">
        <f t="shared" si="41"/>
        <v>258610110.38549453</v>
      </c>
      <c r="L264" s="16">
        <f t="shared" si="39"/>
        <v>32556631660.086807</v>
      </c>
      <c r="M264" s="17">
        <f>VLOOKUP(B264,Encargos!$A$8:$B$652,2,0)</f>
        <v>2.8509999999999998E-3</v>
      </c>
    </row>
    <row r="265" spans="1:13" x14ac:dyDescent="0.25">
      <c r="A265">
        <f t="shared" si="35"/>
        <v>105</v>
      </c>
      <c r="B265" s="1">
        <v>52505</v>
      </c>
      <c r="C265" s="16">
        <f t="shared" si="40"/>
        <v>32556631660.086807</v>
      </c>
      <c r="D265" s="16">
        <f t="shared" si="36"/>
        <v>75303489.02978079</v>
      </c>
      <c r="E265" s="16">
        <f t="shared" si="37"/>
        <v>32631935149.116589</v>
      </c>
      <c r="F265" s="16">
        <v>0</v>
      </c>
      <c r="G265" s="29">
        <v>0</v>
      </c>
      <c r="H265" s="16">
        <f t="shared" si="38"/>
        <v>108773117.16372196</v>
      </c>
      <c r="I265" s="18">
        <f t="shared" si="33"/>
        <v>368845420.31977415</v>
      </c>
      <c r="J265" s="16">
        <f t="shared" si="34"/>
        <v>108773117.16372196</v>
      </c>
      <c r="K265" s="19">
        <f t="shared" si="41"/>
        <v>260072303.15605217</v>
      </c>
      <c r="L265" s="16">
        <f t="shared" si="39"/>
        <v>32371862845.960537</v>
      </c>
      <c r="M265" s="17">
        <f>VLOOKUP(B265,Encargos!$A$8:$B$652,2,0)</f>
        <v>2.313E-3</v>
      </c>
    </row>
    <row r="266" spans="1:13" x14ac:dyDescent="0.25">
      <c r="A266">
        <f t="shared" si="35"/>
        <v>104</v>
      </c>
      <c r="B266" s="1">
        <v>52536</v>
      </c>
      <c r="C266" s="16">
        <f t="shared" si="40"/>
        <v>32371862845.960537</v>
      </c>
      <c r="D266" s="16">
        <f t="shared" si="36"/>
        <v>74876118.762706727</v>
      </c>
      <c r="E266" s="16">
        <f t="shared" si="37"/>
        <v>32446738964.723244</v>
      </c>
      <c r="F266" s="16">
        <v>0</v>
      </c>
      <c r="G266" s="29">
        <v>0</v>
      </c>
      <c r="H266" s="16">
        <f t="shared" si="38"/>
        <v>108155796.54907748</v>
      </c>
      <c r="I266" s="18">
        <f t="shared" ref="I266:I329" si="42">PMT($N$4,A266,-SUM(E266:G266))</f>
        <v>369698559.77697378</v>
      </c>
      <c r="J266" s="16">
        <f t="shared" ref="J266:J329" si="43">H266</f>
        <v>108155796.54907748</v>
      </c>
      <c r="K266" s="19">
        <f t="shared" si="41"/>
        <v>261542763.2278963</v>
      </c>
      <c r="L266" s="16">
        <f t="shared" si="39"/>
        <v>32185196201.495346</v>
      </c>
      <c r="M266" s="17">
        <f>VLOOKUP(B266,Encargos!$A$8:$B$652,2,0)</f>
        <v>2.313E-3</v>
      </c>
    </row>
    <row r="267" spans="1:13" x14ac:dyDescent="0.25">
      <c r="A267">
        <f t="shared" si="35"/>
        <v>103</v>
      </c>
      <c r="B267" s="1">
        <v>52566</v>
      </c>
      <c r="C267" s="16">
        <f t="shared" si="40"/>
        <v>32185196201.495346</v>
      </c>
      <c r="D267" s="16">
        <f t="shared" si="36"/>
        <v>74444358.814058736</v>
      </c>
      <c r="E267" s="16">
        <f t="shared" si="37"/>
        <v>32259640560.309406</v>
      </c>
      <c r="F267" s="16">
        <v>0</v>
      </c>
      <c r="G267" s="29">
        <v>0</v>
      </c>
      <c r="H267" s="16">
        <f t="shared" si="38"/>
        <v>107532135.20103136</v>
      </c>
      <c r="I267" s="18">
        <f t="shared" si="42"/>
        <v>370553672.54573798</v>
      </c>
      <c r="J267" s="16">
        <f t="shared" si="43"/>
        <v>107532135.20103136</v>
      </c>
      <c r="K267" s="19">
        <f t="shared" si="41"/>
        <v>263021537.34470662</v>
      </c>
      <c r="L267" s="16">
        <f t="shared" si="39"/>
        <v>31996619022.964699</v>
      </c>
      <c r="M267" s="17">
        <f>VLOOKUP(B267,Encargos!$A$8:$B$652,2,0)</f>
        <v>2.313E-3</v>
      </c>
    </row>
    <row r="268" spans="1:13" x14ac:dyDescent="0.25">
      <c r="A268">
        <f t="shared" ref="A268:A331" si="44">A267-1</f>
        <v>102</v>
      </c>
      <c r="B268" s="1">
        <v>52597</v>
      </c>
      <c r="C268" s="16">
        <f t="shared" si="40"/>
        <v>31996619022.964699</v>
      </c>
      <c r="D268" s="16">
        <f t="shared" si="36"/>
        <v>65401089.282939836</v>
      </c>
      <c r="E268" s="16">
        <f t="shared" si="37"/>
        <v>32062020112.247639</v>
      </c>
      <c r="F268" s="16">
        <v>0</v>
      </c>
      <c r="G268" s="29">
        <v>0</v>
      </c>
      <c r="H268" s="16">
        <f t="shared" si="38"/>
        <v>106873400.3741588</v>
      </c>
      <c r="I268" s="18">
        <f t="shared" si="42"/>
        <v>371311084.25242144</v>
      </c>
      <c r="J268" s="16">
        <f t="shared" si="43"/>
        <v>106873400.3741588</v>
      </c>
      <c r="K268" s="19">
        <f t="shared" si="41"/>
        <v>264437683.87826264</v>
      </c>
      <c r="L268" s="16">
        <f t="shared" si="39"/>
        <v>31797582428.369373</v>
      </c>
      <c r="M268" s="17">
        <f>VLOOKUP(B268,Encargos!$A$8:$B$652,2,0)</f>
        <v>2.0439999999999998E-3</v>
      </c>
    </row>
    <row r="269" spans="1:13" x14ac:dyDescent="0.25">
      <c r="A269">
        <f t="shared" si="44"/>
        <v>101</v>
      </c>
      <c r="B269" s="1">
        <v>52628</v>
      </c>
      <c r="C269" s="16">
        <f t="shared" si="40"/>
        <v>31797582428.369373</v>
      </c>
      <c r="D269" s="16">
        <f t="shared" si="36"/>
        <v>82101357.830049723</v>
      </c>
      <c r="E269" s="16">
        <f t="shared" si="37"/>
        <v>31879683786.199425</v>
      </c>
      <c r="F269" s="16">
        <v>0</v>
      </c>
      <c r="G269" s="29">
        <v>0</v>
      </c>
      <c r="H269" s="16">
        <f t="shared" si="38"/>
        <v>106265612.62066476</v>
      </c>
      <c r="I269" s="18">
        <f t="shared" si="42"/>
        <v>372269809.4719612</v>
      </c>
      <c r="J269" s="16">
        <f t="shared" si="43"/>
        <v>106265612.62066476</v>
      </c>
      <c r="K269" s="19">
        <f t="shared" si="41"/>
        <v>266004196.85129642</v>
      </c>
      <c r="L269" s="16">
        <f t="shared" si="39"/>
        <v>31613679589.348129</v>
      </c>
      <c r="M269" s="17">
        <f>VLOOKUP(B269,Encargos!$A$8:$B$652,2,0)</f>
        <v>2.5820000000000001E-3</v>
      </c>
    </row>
    <row r="270" spans="1:13" x14ac:dyDescent="0.25">
      <c r="A270">
        <f t="shared" si="44"/>
        <v>100</v>
      </c>
      <c r="B270" s="1">
        <v>52657</v>
      </c>
      <c r="C270" s="16">
        <f t="shared" si="40"/>
        <v>31613679589.348129</v>
      </c>
      <c r="D270" s="16">
        <f t="shared" si="36"/>
        <v>64618361.080627568</v>
      </c>
      <c r="E270" s="16">
        <f t="shared" si="37"/>
        <v>31678297950.428757</v>
      </c>
      <c r="F270" s="16">
        <v>0</v>
      </c>
      <c r="G270" s="29">
        <v>0</v>
      </c>
      <c r="H270" s="16">
        <f t="shared" si="38"/>
        <v>105594326.5014292</v>
      </c>
      <c r="I270" s="18">
        <f t="shared" si="42"/>
        <v>373030728.96252191</v>
      </c>
      <c r="J270" s="16">
        <f t="shared" si="43"/>
        <v>105594326.5014292</v>
      </c>
      <c r="K270" s="19">
        <f t="shared" si="41"/>
        <v>267436402.46109271</v>
      </c>
      <c r="L270" s="16">
        <f t="shared" si="39"/>
        <v>31410861547.967667</v>
      </c>
      <c r="M270" s="17">
        <f>VLOOKUP(B270,Encargos!$A$8:$B$652,2,0)</f>
        <v>2.0439999999999998E-3</v>
      </c>
    </row>
    <row r="271" spans="1:13" x14ac:dyDescent="0.25">
      <c r="A271">
        <f t="shared" si="44"/>
        <v>99</v>
      </c>
      <c r="B271" s="1">
        <v>52688</v>
      </c>
      <c r="C271" s="16">
        <f t="shared" si="40"/>
        <v>31410861547.967667</v>
      </c>
      <c r="D271" s="16">
        <f t="shared" si="36"/>
        <v>64203801.004045904</v>
      </c>
      <c r="E271" s="16">
        <f t="shared" si="37"/>
        <v>31475065348.971714</v>
      </c>
      <c r="F271" s="16">
        <v>0</v>
      </c>
      <c r="G271" s="29">
        <v>0</v>
      </c>
      <c r="H271" s="16">
        <f t="shared" si="38"/>
        <v>104916884.49657239</v>
      </c>
      <c r="I271" s="18">
        <f t="shared" si="42"/>
        <v>373793203.77252132</v>
      </c>
      <c r="J271" s="16">
        <f t="shared" si="43"/>
        <v>104916884.49657239</v>
      </c>
      <c r="K271" s="19">
        <f t="shared" si="41"/>
        <v>268876319.27594894</v>
      </c>
      <c r="L271" s="16">
        <f t="shared" si="39"/>
        <v>31206189029.695763</v>
      </c>
      <c r="M271" s="17">
        <f>VLOOKUP(B271,Encargos!$A$8:$B$652,2,0)</f>
        <v>2.0439999999999998E-3</v>
      </c>
    </row>
    <row r="272" spans="1:13" x14ac:dyDescent="0.25">
      <c r="A272">
        <f t="shared" si="44"/>
        <v>98</v>
      </c>
      <c r="B272" s="1">
        <v>52718</v>
      </c>
      <c r="C272" s="16">
        <f t="shared" si="40"/>
        <v>31206189029.695763</v>
      </c>
      <c r="D272" s="16">
        <f t="shared" si="36"/>
        <v>80574380.074674457</v>
      </c>
      <c r="E272" s="16">
        <f t="shared" si="37"/>
        <v>31286763409.770435</v>
      </c>
      <c r="F272" s="16">
        <v>0</v>
      </c>
      <c r="G272" s="29">
        <v>0</v>
      </c>
      <c r="H272" s="16">
        <f t="shared" si="38"/>
        <v>104289211.36590146</v>
      </c>
      <c r="I272" s="18">
        <f t="shared" si="42"/>
        <v>374758337.82466191</v>
      </c>
      <c r="J272" s="16">
        <f t="shared" si="43"/>
        <v>104289211.36590146</v>
      </c>
      <c r="K272" s="19">
        <f t="shared" si="41"/>
        <v>270469126.45876044</v>
      </c>
      <c r="L272" s="16">
        <f t="shared" si="39"/>
        <v>31016294283.311676</v>
      </c>
      <c r="M272" s="17">
        <f>VLOOKUP(B272,Encargos!$A$8:$B$652,2,0)</f>
        <v>2.5820000000000001E-3</v>
      </c>
    </row>
    <row r="273" spans="1:13" x14ac:dyDescent="0.25">
      <c r="A273">
        <f t="shared" si="44"/>
        <v>97</v>
      </c>
      <c r="B273" s="1">
        <v>52749</v>
      </c>
      <c r="C273" s="16">
        <f t="shared" si="40"/>
        <v>31016294283.311676</v>
      </c>
      <c r="D273" s="16">
        <f t="shared" si="36"/>
        <v>55053922.352878228</v>
      </c>
      <c r="E273" s="16">
        <f t="shared" si="37"/>
        <v>31071348205.664555</v>
      </c>
      <c r="F273" s="16">
        <v>0</v>
      </c>
      <c r="G273" s="29">
        <v>0</v>
      </c>
      <c r="H273" s="16">
        <f t="shared" si="38"/>
        <v>103571160.68554853</v>
      </c>
      <c r="I273" s="18">
        <f t="shared" si="42"/>
        <v>375423533.87430084</v>
      </c>
      <c r="J273" s="16">
        <f t="shared" si="43"/>
        <v>103571160.68554853</v>
      </c>
      <c r="K273" s="19">
        <f t="shared" si="41"/>
        <v>271852373.18875229</v>
      </c>
      <c r="L273" s="16">
        <f t="shared" si="39"/>
        <v>30799495832.4758</v>
      </c>
      <c r="M273" s="17">
        <f>VLOOKUP(B273,Encargos!$A$8:$B$652,2,0)</f>
        <v>1.7750000000000001E-3</v>
      </c>
    </row>
    <row r="274" spans="1:13" x14ac:dyDescent="0.25">
      <c r="A274">
        <f t="shared" si="44"/>
        <v>96</v>
      </c>
      <c r="B274" s="1">
        <v>52779</v>
      </c>
      <c r="C274" s="16">
        <f t="shared" si="40"/>
        <v>30799495832.4758</v>
      </c>
      <c r="D274" s="16">
        <f t="shared" si="36"/>
        <v>79524298.239452511</v>
      </c>
      <c r="E274" s="16">
        <f t="shared" si="37"/>
        <v>30879020130.715252</v>
      </c>
      <c r="F274" s="16">
        <v>0</v>
      </c>
      <c r="G274" s="29">
        <v>0</v>
      </c>
      <c r="H274" s="16">
        <f t="shared" si="38"/>
        <v>102930067.10238418</v>
      </c>
      <c r="I274" s="18">
        <f t="shared" si="42"/>
        <v>376392877.4387641</v>
      </c>
      <c r="J274" s="16">
        <f t="shared" si="43"/>
        <v>102930067.10238418</v>
      </c>
      <c r="K274" s="19">
        <f t="shared" si="41"/>
        <v>273462810.33637989</v>
      </c>
      <c r="L274" s="16">
        <f t="shared" si="39"/>
        <v>30605557320.378872</v>
      </c>
      <c r="M274" s="17">
        <f>VLOOKUP(B274,Encargos!$A$8:$B$652,2,0)</f>
        <v>2.5820000000000001E-3</v>
      </c>
    </row>
    <row r="275" spans="1:13" x14ac:dyDescent="0.25">
      <c r="A275">
        <f t="shared" si="44"/>
        <v>95</v>
      </c>
      <c r="B275" s="1">
        <v>52810</v>
      </c>
      <c r="C275" s="16">
        <f t="shared" si="40"/>
        <v>30605557320.378872</v>
      </c>
      <c r="D275" s="16">
        <f t="shared" si="36"/>
        <v>70790654.082036331</v>
      </c>
      <c r="E275" s="16">
        <f t="shared" si="37"/>
        <v>30676347974.460907</v>
      </c>
      <c r="F275" s="16">
        <v>0</v>
      </c>
      <c r="G275" s="29">
        <v>0</v>
      </c>
      <c r="H275" s="16">
        <f t="shared" si="38"/>
        <v>102254493.24820302</v>
      </c>
      <c r="I275" s="18">
        <f t="shared" si="42"/>
        <v>377263474.16427994</v>
      </c>
      <c r="J275" s="16">
        <f t="shared" si="43"/>
        <v>102254493.24820302</v>
      </c>
      <c r="K275" s="19">
        <f t="shared" si="41"/>
        <v>275008980.9160769</v>
      </c>
      <c r="L275" s="16">
        <f t="shared" si="39"/>
        <v>30401338993.54483</v>
      </c>
      <c r="M275" s="17">
        <f>VLOOKUP(B275,Encargos!$A$8:$B$652,2,0)</f>
        <v>2.313E-3</v>
      </c>
    </row>
    <row r="276" spans="1:13" x14ac:dyDescent="0.25">
      <c r="A276">
        <f t="shared" si="44"/>
        <v>94</v>
      </c>
      <c r="B276" s="1">
        <v>52841</v>
      </c>
      <c r="C276" s="16">
        <f t="shared" si="40"/>
        <v>30401338993.54483</v>
      </c>
      <c r="D276" s="16">
        <f t="shared" si="36"/>
        <v>70318297.092069194</v>
      </c>
      <c r="E276" s="16">
        <f t="shared" si="37"/>
        <v>30471657290.636898</v>
      </c>
      <c r="F276" s="16">
        <v>0</v>
      </c>
      <c r="G276" s="29">
        <v>0</v>
      </c>
      <c r="H276" s="16">
        <f t="shared" si="38"/>
        <v>101572190.96878967</v>
      </c>
      <c r="I276" s="18">
        <f t="shared" si="42"/>
        <v>378136084.58002192</v>
      </c>
      <c r="J276" s="16">
        <f t="shared" si="43"/>
        <v>101572190.96878967</v>
      </c>
      <c r="K276" s="19">
        <f t="shared" si="41"/>
        <v>276563893.61123228</v>
      </c>
      <c r="L276" s="16">
        <f t="shared" si="39"/>
        <v>30195093397.025665</v>
      </c>
      <c r="M276" s="17">
        <f>VLOOKUP(B276,Encargos!$A$8:$B$652,2,0)</f>
        <v>2.313E-3</v>
      </c>
    </row>
    <row r="277" spans="1:13" x14ac:dyDescent="0.25">
      <c r="A277">
        <f t="shared" si="44"/>
        <v>93</v>
      </c>
      <c r="B277" s="1">
        <v>52871</v>
      </c>
      <c r="C277" s="16">
        <f t="shared" si="40"/>
        <v>30195093397.025665</v>
      </c>
      <c r="D277" s="16">
        <f t="shared" si="36"/>
        <v>86086211.274920166</v>
      </c>
      <c r="E277" s="16">
        <f t="shared" si="37"/>
        <v>30281179608.300587</v>
      </c>
      <c r="F277" s="16">
        <v>0</v>
      </c>
      <c r="G277" s="29">
        <v>0</v>
      </c>
      <c r="H277" s="16">
        <f t="shared" si="38"/>
        <v>100937265.36100197</v>
      </c>
      <c r="I277" s="18">
        <f t="shared" si="42"/>
        <v>379214150.55715966</v>
      </c>
      <c r="J277" s="16">
        <f t="shared" si="43"/>
        <v>100937265.36100197</v>
      </c>
      <c r="K277" s="19">
        <f t="shared" si="41"/>
        <v>278276885.19615769</v>
      </c>
      <c r="L277" s="16">
        <f t="shared" si="39"/>
        <v>30002902723.104431</v>
      </c>
      <c r="M277" s="17">
        <f>VLOOKUP(B277,Encargos!$A$8:$B$652,2,0)</f>
        <v>2.8509999999999998E-3</v>
      </c>
    </row>
    <row r="278" spans="1:13" x14ac:dyDescent="0.25">
      <c r="A278">
        <f t="shared" si="44"/>
        <v>92</v>
      </c>
      <c r="B278" s="1">
        <v>52902</v>
      </c>
      <c r="C278" s="16">
        <f t="shared" si="40"/>
        <v>30002902723.104431</v>
      </c>
      <c r="D278" s="16">
        <f t="shared" si="36"/>
        <v>69396713.99854055</v>
      </c>
      <c r="E278" s="16">
        <f t="shared" si="37"/>
        <v>30072299437.10297</v>
      </c>
      <c r="F278" s="16">
        <v>0</v>
      </c>
      <c r="G278" s="29">
        <v>0</v>
      </c>
      <c r="H278" s="16">
        <f t="shared" si="38"/>
        <v>100240998.12367657</v>
      </c>
      <c r="I278" s="18">
        <f t="shared" si="42"/>
        <v>380091272.8873983</v>
      </c>
      <c r="J278" s="16">
        <f t="shared" si="43"/>
        <v>100240998.12367657</v>
      </c>
      <c r="K278" s="19">
        <f t="shared" si="41"/>
        <v>279850274.7637217</v>
      </c>
      <c r="L278" s="16">
        <f t="shared" si="39"/>
        <v>29792449162.339249</v>
      </c>
      <c r="M278" s="17">
        <f>VLOOKUP(B278,Encargos!$A$8:$B$652,2,0)</f>
        <v>2.313E-3</v>
      </c>
    </row>
    <row r="279" spans="1:13" x14ac:dyDescent="0.25">
      <c r="A279">
        <f t="shared" si="44"/>
        <v>91</v>
      </c>
      <c r="B279" s="1">
        <v>52932</v>
      </c>
      <c r="C279" s="16">
        <f t="shared" si="40"/>
        <v>29792449162.339249</v>
      </c>
      <c r="D279" s="16">
        <f t="shared" si="36"/>
        <v>60895766.087821417</v>
      </c>
      <c r="E279" s="16">
        <f t="shared" si="37"/>
        <v>29853344928.427071</v>
      </c>
      <c r="F279" s="16">
        <v>0</v>
      </c>
      <c r="G279" s="29">
        <v>0</v>
      </c>
      <c r="H279" s="16">
        <f t="shared" si="38"/>
        <v>99511149.761423573</v>
      </c>
      <c r="I279" s="18">
        <f t="shared" si="42"/>
        <v>380868179.44918025</v>
      </c>
      <c r="J279" s="16">
        <f t="shared" si="43"/>
        <v>99511149.761423573</v>
      </c>
      <c r="K279" s="19">
        <f t="shared" si="41"/>
        <v>281357029.68775666</v>
      </c>
      <c r="L279" s="16">
        <f t="shared" si="39"/>
        <v>29571987898.739315</v>
      </c>
      <c r="M279" s="17">
        <f>VLOOKUP(B279,Encargos!$A$8:$B$652,2,0)</f>
        <v>2.0439999999999998E-3</v>
      </c>
    </row>
    <row r="280" spans="1:13" x14ac:dyDescent="0.25">
      <c r="A280">
        <f t="shared" si="44"/>
        <v>90</v>
      </c>
      <c r="B280" s="1">
        <v>52963</v>
      </c>
      <c r="C280" s="16">
        <f t="shared" si="40"/>
        <v>29571987898.739315</v>
      </c>
      <c r="D280" s="16">
        <f t="shared" si="36"/>
        <v>60445143.265023157</v>
      </c>
      <c r="E280" s="16">
        <f t="shared" si="37"/>
        <v>29632433042.004337</v>
      </c>
      <c r="F280" s="16">
        <v>0</v>
      </c>
      <c r="G280" s="29">
        <v>0</v>
      </c>
      <c r="H280" s="16">
        <f t="shared" si="38"/>
        <v>98774776.806681126</v>
      </c>
      <c r="I280" s="18">
        <f t="shared" si="42"/>
        <v>381646674.00797433</v>
      </c>
      <c r="J280" s="16">
        <f t="shared" si="43"/>
        <v>98774776.806681126</v>
      </c>
      <c r="K280" s="19">
        <f t="shared" si="41"/>
        <v>282871897.20129323</v>
      </c>
      <c r="L280" s="16">
        <f t="shared" si="39"/>
        <v>29349561144.803047</v>
      </c>
      <c r="M280" s="17">
        <f>VLOOKUP(B280,Encargos!$A$8:$B$652,2,0)</f>
        <v>2.0439999999999998E-3</v>
      </c>
    </row>
    <row r="281" spans="1:13" x14ac:dyDescent="0.25">
      <c r="A281">
        <f t="shared" si="44"/>
        <v>89</v>
      </c>
      <c r="B281" s="1">
        <v>52994</v>
      </c>
      <c r="C281" s="16">
        <f t="shared" si="40"/>
        <v>29349561144.803047</v>
      </c>
      <c r="D281" s="16">
        <f t="shared" si="36"/>
        <v>75780566.875881463</v>
      </c>
      <c r="E281" s="16">
        <f t="shared" si="37"/>
        <v>29425341711.678928</v>
      </c>
      <c r="F281" s="16">
        <v>0</v>
      </c>
      <c r="G281" s="29">
        <v>0</v>
      </c>
      <c r="H281" s="16">
        <f t="shared" si="38"/>
        <v>98084472.372263104</v>
      </c>
      <c r="I281" s="18">
        <f t="shared" si="42"/>
        <v>382632085.72026294</v>
      </c>
      <c r="J281" s="16">
        <f t="shared" si="43"/>
        <v>98084472.372263104</v>
      </c>
      <c r="K281" s="19">
        <f t="shared" si="41"/>
        <v>284547613.34799981</v>
      </c>
      <c r="L281" s="16">
        <f t="shared" si="39"/>
        <v>29140794098.330929</v>
      </c>
      <c r="M281" s="17">
        <f>VLOOKUP(B281,Encargos!$A$8:$B$652,2,0)</f>
        <v>2.5820000000000001E-3</v>
      </c>
    </row>
    <row r="282" spans="1:13" x14ac:dyDescent="0.25">
      <c r="A282">
        <f t="shared" si="44"/>
        <v>88</v>
      </c>
      <c r="B282" s="1">
        <v>53022</v>
      </c>
      <c r="C282" s="16">
        <f t="shared" si="40"/>
        <v>29140794098.330929</v>
      </c>
      <c r="D282" s="16">
        <f t="shared" si="36"/>
        <v>75241530.361890465</v>
      </c>
      <c r="E282" s="16">
        <f t="shared" si="37"/>
        <v>29216035628.692818</v>
      </c>
      <c r="F282" s="16">
        <v>0</v>
      </c>
      <c r="G282" s="29">
        <v>0</v>
      </c>
      <c r="H282" s="16">
        <f t="shared" si="38"/>
        <v>97386785.428976059</v>
      </c>
      <c r="I282" s="18">
        <f t="shared" si="42"/>
        <v>383620041.76559263</v>
      </c>
      <c r="J282" s="16">
        <f t="shared" si="43"/>
        <v>97386785.428976059</v>
      </c>
      <c r="K282" s="19">
        <f t="shared" si="41"/>
        <v>286233256.33661658</v>
      </c>
      <c r="L282" s="16">
        <f t="shared" si="39"/>
        <v>28929802372.356201</v>
      </c>
      <c r="M282" s="17">
        <f>VLOOKUP(B282,Encargos!$A$8:$B$652,2,0)</f>
        <v>2.5820000000000001E-3</v>
      </c>
    </row>
    <row r="283" spans="1:13" x14ac:dyDescent="0.25">
      <c r="A283">
        <f t="shared" si="44"/>
        <v>87</v>
      </c>
      <c r="B283" s="1">
        <v>53053</v>
      </c>
      <c r="C283" s="16">
        <f t="shared" si="40"/>
        <v>28929802372.356201</v>
      </c>
      <c r="D283" s="16">
        <f t="shared" si="36"/>
        <v>43568282.372768439</v>
      </c>
      <c r="E283" s="16">
        <f t="shared" si="37"/>
        <v>28973370654.72897</v>
      </c>
      <c r="F283" s="16">
        <v>0</v>
      </c>
      <c r="G283" s="29">
        <v>0</v>
      </c>
      <c r="H283" s="16">
        <f t="shared" si="38"/>
        <v>96577902.18242991</v>
      </c>
      <c r="I283" s="18">
        <f t="shared" si="42"/>
        <v>384197773.54849166</v>
      </c>
      <c r="J283" s="16">
        <f t="shared" si="43"/>
        <v>96577902.18242991</v>
      </c>
      <c r="K283" s="19">
        <f t="shared" si="41"/>
        <v>287619871.36606175</v>
      </c>
      <c r="L283" s="16">
        <f t="shared" si="39"/>
        <v>28685750783.362907</v>
      </c>
      <c r="M283" s="17">
        <f>VLOOKUP(B283,Encargos!$A$8:$B$652,2,0)</f>
        <v>1.506E-3</v>
      </c>
    </row>
    <row r="284" spans="1:13" x14ac:dyDescent="0.25">
      <c r="A284">
        <f t="shared" si="44"/>
        <v>86</v>
      </c>
      <c r="B284" s="1">
        <v>53083</v>
      </c>
      <c r="C284" s="16">
        <f t="shared" si="40"/>
        <v>28685750783.362907</v>
      </c>
      <c r="D284" s="16">
        <f t="shared" si="36"/>
        <v>81783075.483367637</v>
      </c>
      <c r="E284" s="16">
        <f t="shared" si="37"/>
        <v>28767533858.846275</v>
      </c>
      <c r="F284" s="16">
        <v>0</v>
      </c>
      <c r="G284" s="29">
        <v>0</v>
      </c>
      <c r="H284" s="16">
        <f t="shared" si="38"/>
        <v>95891779.529487595</v>
      </c>
      <c r="I284" s="18">
        <f t="shared" si="42"/>
        <v>385293121.40087837</v>
      </c>
      <c r="J284" s="16">
        <f t="shared" si="43"/>
        <v>95891779.529487595</v>
      </c>
      <c r="K284" s="19">
        <f t="shared" si="41"/>
        <v>289401341.87139076</v>
      </c>
      <c r="L284" s="16">
        <f t="shared" si="39"/>
        <v>28478132516.974884</v>
      </c>
      <c r="M284" s="17">
        <f>VLOOKUP(B284,Encargos!$A$8:$B$652,2,0)</f>
        <v>2.8509999999999998E-3</v>
      </c>
    </row>
    <row r="285" spans="1:13" x14ac:dyDescent="0.25">
      <c r="A285">
        <f t="shared" si="44"/>
        <v>85</v>
      </c>
      <c r="B285" s="1">
        <v>53114</v>
      </c>
      <c r="C285" s="16">
        <f t="shared" si="40"/>
        <v>28478132516.974884</v>
      </c>
      <c r="D285" s="16">
        <f t="shared" si="36"/>
        <v>42888067.570564173</v>
      </c>
      <c r="E285" s="16">
        <f t="shared" si="37"/>
        <v>28521020584.545448</v>
      </c>
      <c r="F285" s="16">
        <v>0</v>
      </c>
      <c r="G285" s="29">
        <v>0</v>
      </c>
      <c r="H285" s="16">
        <f t="shared" si="38"/>
        <v>95070068.615151495</v>
      </c>
      <c r="I285" s="18">
        <f t="shared" si="42"/>
        <v>385873372.841708</v>
      </c>
      <c r="J285" s="16">
        <f t="shared" si="43"/>
        <v>95070068.615151495</v>
      </c>
      <c r="K285" s="19">
        <f t="shared" si="41"/>
        <v>290803304.22655654</v>
      </c>
      <c r="L285" s="16">
        <f t="shared" si="39"/>
        <v>28230217280.31889</v>
      </c>
      <c r="M285" s="17">
        <f>VLOOKUP(B285,Encargos!$A$8:$B$652,2,0)</f>
        <v>1.506E-3</v>
      </c>
    </row>
    <row r="286" spans="1:13" x14ac:dyDescent="0.25">
      <c r="A286">
        <f t="shared" si="44"/>
        <v>84</v>
      </c>
      <c r="B286" s="1">
        <v>53144</v>
      </c>
      <c r="C286" s="16">
        <f t="shared" si="40"/>
        <v>28230217280.31889</v>
      </c>
      <c r="D286" s="16">
        <f t="shared" si="36"/>
        <v>72890421.017783374</v>
      </c>
      <c r="E286" s="16">
        <f t="shared" si="37"/>
        <v>28303107701.336674</v>
      </c>
      <c r="F286" s="16">
        <v>0</v>
      </c>
      <c r="G286" s="29">
        <v>0</v>
      </c>
      <c r="H286" s="16">
        <f t="shared" si="38"/>
        <v>94343692.337788925</v>
      </c>
      <c r="I286" s="18">
        <f t="shared" si="42"/>
        <v>386869697.89038539</v>
      </c>
      <c r="J286" s="16">
        <f t="shared" si="43"/>
        <v>94343692.337788925</v>
      </c>
      <c r="K286" s="19">
        <f t="shared" si="41"/>
        <v>292526005.55259645</v>
      </c>
      <c r="L286" s="16">
        <f t="shared" si="39"/>
        <v>28010581695.784077</v>
      </c>
      <c r="M286" s="17">
        <f>VLOOKUP(B286,Encargos!$A$8:$B$652,2,0)</f>
        <v>2.5820000000000001E-3</v>
      </c>
    </row>
    <row r="287" spans="1:13" x14ac:dyDescent="0.25">
      <c r="A287">
        <f t="shared" si="44"/>
        <v>83</v>
      </c>
      <c r="B287" s="1">
        <v>53175</v>
      </c>
      <c r="C287" s="16">
        <f t="shared" si="40"/>
        <v>28010581695.784077</v>
      </c>
      <c r="D287" s="16">
        <f t="shared" si="36"/>
        <v>64788475.462348565</v>
      </c>
      <c r="E287" s="16">
        <f t="shared" si="37"/>
        <v>28075370171.246426</v>
      </c>
      <c r="F287" s="16">
        <v>0</v>
      </c>
      <c r="G287" s="29">
        <v>0</v>
      </c>
      <c r="H287" s="16">
        <f t="shared" si="38"/>
        <v>93584567.237488091</v>
      </c>
      <c r="I287" s="18">
        <f t="shared" si="42"/>
        <v>387764527.50160569</v>
      </c>
      <c r="J287" s="16">
        <f t="shared" si="43"/>
        <v>93584567.237488091</v>
      </c>
      <c r="K287" s="19">
        <f t="shared" si="41"/>
        <v>294179960.2641176</v>
      </c>
      <c r="L287" s="16">
        <f t="shared" si="39"/>
        <v>27781190210.982307</v>
      </c>
      <c r="M287" s="17">
        <f>VLOOKUP(B287,Encargos!$A$8:$B$652,2,0)</f>
        <v>2.313E-3</v>
      </c>
    </row>
    <row r="288" spans="1:13" x14ac:dyDescent="0.25">
      <c r="A288">
        <f t="shared" si="44"/>
        <v>82</v>
      </c>
      <c r="B288" s="1">
        <v>53206</v>
      </c>
      <c r="C288" s="16">
        <f t="shared" si="40"/>
        <v>27781190210.982307</v>
      </c>
      <c r="D288" s="16">
        <f t="shared" si="36"/>
        <v>64257892.958002076</v>
      </c>
      <c r="E288" s="16">
        <f t="shared" si="37"/>
        <v>27845448103.940308</v>
      </c>
      <c r="F288" s="16">
        <v>0</v>
      </c>
      <c r="G288" s="29">
        <v>0</v>
      </c>
      <c r="H288" s="16">
        <f t="shared" si="38"/>
        <v>92818160.346467704</v>
      </c>
      <c r="I288" s="18">
        <f t="shared" si="42"/>
        <v>388661426.85371703</v>
      </c>
      <c r="J288" s="16">
        <f t="shared" si="43"/>
        <v>92818160.346467704</v>
      </c>
      <c r="K288" s="19">
        <f t="shared" si="41"/>
        <v>295843266.50724936</v>
      </c>
      <c r="L288" s="16">
        <f t="shared" si="39"/>
        <v>27549604837.433056</v>
      </c>
      <c r="M288" s="17">
        <f>VLOOKUP(B288,Encargos!$A$8:$B$652,2,0)</f>
        <v>2.313E-3</v>
      </c>
    </row>
    <row r="289" spans="1:13" x14ac:dyDescent="0.25">
      <c r="A289">
        <f t="shared" si="44"/>
        <v>81</v>
      </c>
      <c r="B289" s="1">
        <v>53236</v>
      </c>
      <c r="C289" s="16">
        <f t="shared" si="40"/>
        <v>27549604837.433056</v>
      </c>
      <c r="D289" s="16">
        <f t="shared" si="36"/>
        <v>78543923.391521633</v>
      </c>
      <c r="E289" s="16">
        <f t="shared" si="37"/>
        <v>27628148760.824577</v>
      </c>
      <c r="F289" s="16">
        <v>0</v>
      </c>
      <c r="G289" s="29">
        <v>0</v>
      </c>
      <c r="H289" s="16">
        <f t="shared" si="38"/>
        <v>92093829.202748597</v>
      </c>
      <c r="I289" s="18">
        <f t="shared" si="42"/>
        <v>389769500.58167684</v>
      </c>
      <c r="J289" s="16">
        <f t="shared" si="43"/>
        <v>92093829.202748597</v>
      </c>
      <c r="K289" s="19">
        <f t="shared" si="41"/>
        <v>297675671.37892824</v>
      </c>
      <c r="L289" s="16">
        <f t="shared" si="39"/>
        <v>27330473089.445648</v>
      </c>
      <c r="M289" s="17">
        <f>VLOOKUP(B289,Encargos!$A$8:$B$652,2,0)</f>
        <v>2.8509999999999998E-3</v>
      </c>
    </row>
    <row r="290" spans="1:13" x14ac:dyDescent="0.25">
      <c r="A290">
        <f t="shared" si="44"/>
        <v>80</v>
      </c>
      <c r="B290" s="1">
        <v>53267</v>
      </c>
      <c r="C290" s="16">
        <f t="shared" si="40"/>
        <v>27330473089.445648</v>
      </c>
      <c r="D290" s="16">
        <f t="shared" si="36"/>
        <v>55863486.994826898</v>
      </c>
      <c r="E290" s="16">
        <f t="shared" si="37"/>
        <v>27386336576.440475</v>
      </c>
      <c r="F290" s="16">
        <v>0</v>
      </c>
      <c r="G290" s="29">
        <v>0</v>
      </c>
      <c r="H290" s="16">
        <f t="shared" si="38"/>
        <v>91287788.58813493</v>
      </c>
      <c r="I290" s="18">
        <f t="shared" si="42"/>
        <v>390566189.44086587</v>
      </c>
      <c r="J290" s="16">
        <f t="shared" si="43"/>
        <v>91287788.58813493</v>
      </c>
      <c r="K290" s="19">
        <f t="shared" si="41"/>
        <v>299278400.85273093</v>
      </c>
      <c r="L290" s="16">
        <f t="shared" si="39"/>
        <v>27087058175.587746</v>
      </c>
      <c r="M290" s="17">
        <f>VLOOKUP(B290,Encargos!$A$8:$B$652,2,0)</f>
        <v>2.0439999999999998E-3</v>
      </c>
    </row>
    <row r="291" spans="1:13" x14ac:dyDescent="0.25">
      <c r="A291">
        <f t="shared" si="44"/>
        <v>79</v>
      </c>
      <c r="B291" s="1">
        <v>53297</v>
      </c>
      <c r="C291" s="16">
        <f t="shared" si="40"/>
        <v>27087058175.587746</v>
      </c>
      <c r="D291" s="16">
        <f t="shared" si="36"/>
        <v>62652365.560134456</v>
      </c>
      <c r="E291" s="16">
        <f t="shared" si="37"/>
        <v>27149710541.147881</v>
      </c>
      <c r="F291" s="16">
        <v>0</v>
      </c>
      <c r="G291" s="29">
        <v>0</v>
      </c>
      <c r="H291" s="16">
        <f t="shared" si="38"/>
        <v>90499035.137159601</v>
      </c>
      <c r="I291" s="18">
        <f t="shared" si="42"/>
        <v>391469569.03704256</v>
      </c>
      <c r="J291" s="16">
        <f t="shared" si="43"/>
        <v>90499035.137159601</v>
      </c>
      <c r="K291" s="19">
        <f t="shared" si="41"/>
        <v>300970533.89988297</v>
      </c>
      <c r="L291" s="16">
        <f t="shared" si="39"/>
        <v>26848740007.248001</v>
      </c>
      <c r="M291" s="17">
        <f>VLOOKUP(B291,Encargos!$A$8:$B$652,2,0)</f>
        <v>2.313E-3</v>
      </c>
    </row>
    <row r="292" spans="1:13" x14ac:dyDescent="0.25">
      <c r="A292">
        <f t="shared" si="44"/>
        <v>78</v>
      </c>
      <c r="B292" s="1">
        <v>53328</v>
      </c>
      <c r="C292" s="16">
        <f t="shared" si="40"/>
        <v>26848740007.248001</v>
      </c>
      <c r="D292" s="16">
        <f t="shared" si="36"/>
        <v>54878824.574814908</v>
      </c>
      <c r="E292" s="16">
        <f t="shared" si="37"/>
        <v>26903618831.822815</v>
      </c>
      <c r="F292" s="16">
        <v>0</v>
      </c>
      <c r="G292" s="29">
        <v>0</v>
      </c>
      <c r="H292" s="16">
        <f t="shared" si="38"/>
        <v>89678729.43940939</v>
      </c>
      <c r="I292" s="18">
        <f t="shared" si="42"/>
        <v>392269732.8361544</v>
      </c>
      <c r="J292" s="16">
        <f t="shared" si="43"/>
        <v>89678729.43940939</v>
      </c>
      <c r="K292" s="19">
        <f t="shared" si="41"/>
        <v>302591003.39674503</v>
      </c>
      <c r="L292" s="16">
        <f t="shared" si="39"/>
        <v>26601027828.426071</v>
      </c>
      <c r="M292" s="17">
        <f>VLOOKUP(B292,Encargos!$A$8:$B$652,2,0)</f>
        <v>2.0439999999999998E-3</v>
      </c>
    </row>
    <row r="293" spans="1:13" x14ac:dyDescent="0.25">
      <c r="A293">
        <f t="shared" si="44"/>
        <v>77</v>
      </c>
      <c r="B293" s="1">
        <v>53359</v>
      </c>
      <c r="C293" s="16">
        <f t="shared" si="40"/>
        <v>26601027828.426071</v>
      </c>
      <c r="D293" s="16">
        <f t="shared" si="36"/>
        <v>54372500.881302886</v>
      </c>
      <c r="E293" s="16">
        <f t="shared" si="37"/>
        <v>26655400329.307373</v>
      </c>
      <c r="F293" s="16">
        <v>0</v>
      </c>
      <c r="G293" s="29">
        <v>0</v>
      </c>
      <c r="H293" s="16">
        <f t="shared" si="38"/>
        <v>88851334.431024581</v>
      </c>
      <c r="I293" s="18">
        <f t="shared" si="42"/>
        <v>393071532.17007142</v>
      </c>
      <c r="J293" s="16">
        <f t="shared" si="43"/>
        <v>88851334.431024581</v>
      </c>
      <c r="K293" s="19">
        <f t="shared" si="41"/>
        <v>304220197.73904681</v>
      </c>
      <c r="L293" s="16">
        <f t="shared" si="39"/>
        <v>26351180131.568329</v>
      </c>
      <c r="M293" s="17">
        <f>VLOOKUP(B293,Encargos!$A$8:$B$652,2,0)</f>
        <v>2.0439999999999998E-3</v>
      </c>
    </row>
    <row r="294" spans="1:13" x14ac:dyDescent="0.25">
      <c r="A294">
        <f t="shared" si="44"/>
        <v>76</v>
      </c>
      <c r="B294" s="1">
        <v>53387</v>
      </c>
      <c r="C294" s="16">
        <f t="shared" si="40"/>
        <v>26351180131.568329</v>
      </c>
      <c r="D294" s="16">
        <f t="shared" si="36"/>
        <v>68038747.099709421</v>
      </c>
      <c r="E294" s="16">
        <f t="shared" si="37"/>
        <v>26419218878.668037</v>
      </c>
      <c r="F294" s="16">
        <v>0</v>
      </c>
      <c r="G294" s="29">
        <v>0</v>
      </c>
      <c r="H294" s="16">
        <f t="shared" si="38"/>
        <v>88064062.928893462</v>
      </c>
      <c r="I294" s="18">
        <f t="shared" si="42"/>
        <v>394086442.86613458</v>
      </c>
      <c r="J294" s="16">
        <f t="shared" si="43"/>
        <v>88064062.928893462</v>
      </c>
      <c r="K294" s="19">
        <f t="shared" si="41"/>
        <v>306022379.93724114</v>
      </c>
      <c r="L294" s="16">
        <f t="shared" si="39"/>
        <v>26113196498.730797</v>
      </c>
      <c r="M294" s="17">
        <f>VLOOKUP(B294,Encargos!$A$8:$B$652,2,0)</f>
        <v>2.5820000000000001E-3</v>
      </c>
    </row>
    <row r="295" spans="1:13" x14ac:dyDescent="0.25">
      <c r="A295">
        <f t="shared" si="44"/>
        <v>75</v>
      </c>
      <c r="B295" s="1">
        <v>53418</v>
      </c>
      <c r="C295" s="16">
        <f t="shared" si="40"/>
        <v>26113196498.730797</v>
      </c>
      <c r="D295" s="16">
        <f t="shared" si="36"/>
        <v>39326473.927088581</v>
      </c>
      <c r="E295" s="16">
        <f t="shared" si="37"/>
        <v>26152522972.657887</v>
      </c>
      <c r="F295" s="16">
        <v>0</v>
      </c>
      <c r="G295" s="29">
        <v>0</v>
      </c>
      <c r="H295" s="16">
        <f t="shared" si="38"/>
        <v>87175076.575526297</v>
      </c>
      <c r="I295" s="18">
        <f t="shared" si="42"/>
        <v>394679937.04909098</v>
      </c>
      <c r="J295" s="16">
        <f t="shared" si="43"/>
        <v>87175076.575526297</v>
      </c>
      <c r="K295" s="19">
        <f t="shared" si="41"/>
        <v>307504860.47356468</v>
      </c>
      <c r="L295" s="16">
        <f t="shared" si="39"/>
        <v>25845018112.184322</v>
      </c>
      <c r="M295" s="17">
        <f>VLOOKUP(B295,Encargos!$A$8:$B$652,2,0)</f>
        <v>1.506E-3</v>
      </c>
    </row>
    <row r="296" spans="1:13" x14ac:dyDescent="0.25">
      <c r="A296">
        <f t="shared" si="44"/>
        <v>74</v>
      </c>
      <c r="B296" s="1">
        <v>53448</v>
      </c>
      <c r="C296" s="16">
        <f t="shared" si="40"/>
        <v>25845018112.184322</v>
      </c>
      <c r="D296" s="16">
        <f t="shared" si="36"/>
        <v>59779526.893482335</v>
      </c>
      <c r="E296" s="16">
        <f t="shared" si="37"/>
        <v>25904797639.077805</v>
      </c>
      <c r="F296" s="16">
        <v>0</v>
      </c>
      <c r="G296" s="29">
        <v>0</v>
      </c>
      <c r="H296" s="16">
        <f t="shared" si="38"/>
        <v>86349325.463592693</v>
      </c>
      <c r="I296" s="18">
        <f t="shared" si="42"/>
        <v>395592831.74348551</v>
      </c>
      <c r="J296" s="16">
        <f t="shared" si="43"/>
        <v>86349325.463592693</v>
      </c>
      <c r="K296" s="19">
        <f t="shared" si="41"/>
        <v>309243506.2798928</v>
      </c>
      <c r="L296" s="16">
        <f t="shared" si="39"/>
        <v>25595554132.797913</v>
      </c>
      <c r="M296" s="17">
        <f>VLOOKUP(B296,Encargos!$A$8:$B$652,2,0)</f>
        <v>2.313E-3</v>
      </c>
    </row>
    <row r="297" spans="1:13" x14ac:dyDescent="0.25">
      <c r="A297">
        <f t="shared" si="44"/>
        <v>73</v>
      </c>
      <c r="B297" s="1">
        <v>53479</v>
      </c>
      <c r="C297" s="16">
        <f t="shared" si="40"/>
        <v>25595554132.797913</v>
      </c>
      <c r="D297" s="16">
        <f t="shared" si="36"/>
        <v>59202516.709161572</v>
      </c>
      <c r="E297" s="16">
        <f t="shared" si="37"/>
        <v>25654756649.507072</v>
      </c>
      <c r="F297" s="16">
        <v>0</v>
      </c>
      <c r="G297" s="29">
        <v>0</v>
      </c>
      <c r="H297" s="16">
        <f t="shared" si="38"/>
        <v>85515855.498356909</v>
      </c>
      <c r="I297" s="18">
        <f t="shared" si="42"/>
        <v>396507837.96330816</v>
      </c>
      <c r="J297" s="16">
        <f t="shared" si="43"/>
        <v>85515855.498356909</v>
      </c>
      <c r="K297" s="19">
        <f t="shared" si="41"/>
        <v>310991982.46495128</v>
      </c>
      <c r="L297" s="16">
        <f t="shared" si="39"/>
        <v>25343764667.042122</v>
      </c>
      <c r="M297" s="17">
        <f>VLOOKUP(B297,Encargos!$A$8:$B$652,2,0)</f>
        <v>2.313E-3</v>
      </c>
    </row>
    <row r="298" spans="1:13" x14ac:dyDescent="0.25">
      <c r="A298">
        <f t="shared" si="44"/>
        <v>72</v>
      </c>
      <c r="B298" s="1">
        <v>53509</v>
      </c>
      <c r="C298" s="16">
        <f t="shared" si="40"/>
        <v>25343764667.042122</v>
      </c>
      <c r="D298" s="16">
        <f t="shared" si="36"/>
        <v>58620127.674868427</v>
      </c>
      <c r="E298" s="16">
        <f t="shared" si="37"/>
        <v>25402384794.716991</v>
      </c>
      <c r="F298" s="16">
        <v>0</v>
      </c>
      <c r="G298" s="29">
        <v>0</v>
      </c>
      <c r="H298" s="16">
        <f t="shared" si="38"/>
        <v>84674615.982389972</v>
      </c>
      <c r="I298" s="18">
        <f t="shared" si="42"/>
        <v>397424960.59251738</v>
      </c>
      <c r="J298" s="16">
        <f t="shared" si="43"/>
        <v>84674615.982389972</v>
      </c>
      <c r="K298" s="19">
        <f t="shared" si="41"/>
        <v>312750344.61012739</v>
      </c>
      <c r="L298" s="16">
        <f t="shared" si="39"/>
        <v>25089634450.106865</v>
      </c>
      <c r="M298" s="17">
        <f>VLOOKUP(B298,Encargos!$A$8:$B$652,2,0)</f>
        <v>2.313E-3</v>
      </c>
    </row>
    <row r="299" spans="1:13" x14ac:dyDescent="0.25">
      <c r="A299">
        <f t="shared" si="44"/>
        <v>71</v>
      </c>
      <c r="B299" s="1">
        <v>53540</v>
      </c>
      <c r="C299" s="16">
        <f t="shared" si="40"/>
        <v>25089634450.106865</v>
      </c>
      <c r="D299" s="16">
        <f t="shared" si="36"/>
        <v>58032324.483097181</v>
      </c>
      <c r="E299" s="16">
        <f t="shared" si="37"/>
        <v>25147666774.589962</v>
      </c>
      <c r="F299" s="16">
        <v>0</v>
      </c>
      <c r="G299" s="29">
        <v>0</v>
      </c>
      <c r="H299" s="16">
        <f t="shared" si="38"/>
        <v>83825555.915299878</v>
      </c>
      <c r="I299" s="18">
        <f t="shared" si="42"/>
        <v>398344204.5263679</v>
      </c>
      <c r="J299" s="16">
        <f t="shared" si="43"/>
        <v>83825555.915299878</v>
      </c>
      <c r="K299" s="19">
        <f t="shared" si="41"/>
        <v>314518648.61106801</v>
      </c>
      <c r="L299" s="16">
        <f t="shared" si="39"/>
        <v>24833148125.978893</v>
      </c>
      <c r="M299" s="17">
        <f>VLOOKUP(B299,Encargos!$A$8:$B$652,2,0)</f>
        <v>2.313E-3</v>
      </c>
    </row>
    <row r="300" spans="1:13" x14ac:dyDescent="0.25">
      <c r="A300">
        <f t="shared" si="44"/>
        <v>70</v>
      </c>
      <c r="B300" s="1">
        <v>53571</v>
      </c>
      <c r="C300" s="16">
        <f t="shared" si="40"/>
        <v>24833148125.978893</v>
      </c>
      <c r="D300" s="16">
        <f t="shared" si="36"/>
        <v>64119188.461277507</v>
      </c>
      <c r="E300" s="16">
        <f t="shared" si="37"/>
        <v>24897267314.44017</v>
      </c>
      <c r="F300" s="16">
        <v>0</v>
      </c>
      <c r="G300" s="29">
        <v>0</v>
      </c>
      <c r="H300" s="16">
        <f t="shared" si="38"/>
        <v>82990891.04813391</v>
      </c>
      <c r="I300" s="18">
        <f t="shared" si="42"/>
        <v>399372729.26245499</v>
      </c>
      <c r="J300" s="16">
        <f t="shared" si="43"/>
        <v>82990891.04813391</v>
      </c>
      <c r="K300" s="19">
        <f t="shared" si="41"/>
        <v>316381838.21432108</v>
      </c>
      <c r="L300" s="16">
        <f t="shared" si="39"/>
        <v>24580885476.225849</v>
      </c>
      <c r="M300" s="17">
        <f>VLOOKUP(B300,Encargos!$A$8:$B$652,2,0)</f>
        <v>2.5820000000000001E-3</v>
      </c>
    </row>
    <row r="301" spans="1:13" x14ac:dyDescent="0.25">
      <c r="A301">
        <f t="shared" si="44"/>
        <v>69</v>
      </c>
      <c r="B301" s="1">
        <v>53601</v>
      </c>
      <c r="C301" s="16">
        <f t="shared" si="40"/>
        <v>24580885476.225849</v>
      </c>
      <c r="D301" s="16">
        <f t="shared" si="36"/>
        <v>70080104.492719889</v>
      </c>
      <c r="E301" s="16">
        <f t="shared" si="37"/>
        <v>24650965580.718571</v>
      </c>
      <c r="F301" s="16">
        <v>0</v>
      </c>
      <c r="G301" s="29">
        <v>0</v>
      </c>
      <c r="H301" s="16">
        <f t="shared" si="38"/>
        <v>82169885.269061908</v>
      </c>
      <c r="I301" s="18">
        <f t="shared" si="42"/>
        <v>400511340.91358227</v>
      </c>
      <c r="J301" s="16">
        <f t="shared" si="43"/>
        <v>82169885.269061908</v>
      </c>
      <c r="K301" s="19">
        <f t="shared" si="41"/>
        <v>318341455.64452034</v>
      </c>
      <c r="L301" s="16">
        <f t="shared" si="39"/>
        <v>24332624125.074051</v>
      </c>
      <c r="M301" s="17">
        <f>VLOOKUP(B301,Encargos!$A$8:$B$652,2,0)</f>
        <v>2.8509999999999998E-3</v>
      </c>
    </row>
    <row r="302" spans="1:13" x14ac:dyDescent="0.25">
      <c r="A302">
        <f t="shared" si="44"/>
        <v>68</v>
      </c>
      <c r="B302" s="1">
        <v>53632</v>
      </c>
      <c r="C302" s="16">
        <f t="shared" si="40"/>
        <v>24332624125.074051</v>
      </c>
      <c r="D302" s="16">
        <f t="shared" si="36"/>
        <v>43190407.822006442</v>
      </c>
      <c r="E302" s="16">
        <f t="shared" si="37"/>
        <v>24375814532.896057</v>
      </c>
      <c r="F302" s="16">
        <v>0</v>
      </c>
      <c r="G302" s="29">
        <v>0</v>
      </c>
      <c r="H302" s="16">
        <f t="shared" si="38"/>
        <v>81252715.109653533</v>
      </c>
      <c r="I302" s="18">
        <f t="shared" si="42"/>
        <v>401222248.54370385</v>
      </c>
      <c r="J302" s="16">
        <f t="shared" si="43"/>
        <v>81252715.109653533</v>
      </c>
      <c r="K302" s="19">
        <f t="shared" si="41"/>
        <v>319969533.43405032</v>
      </c>
      <c r="L302" s="16">
        <f t="shared" si="39"/>
        <v>24055844999.462006</v>
      </c>
      <c r="M302" s="17">
        <f>VLOOKUP(B302,Encargos!$A$8:$B$652,2,0)</f>
        <v>1.7750000000000001E-3</v>
      </c>
    </row>
    <row r="303" spans="1:13" x14ac:dyDescent="0.25">
      <c r="A303">
        <f t="shared" si="44"/>
        <v>67</v>
      </c>
      <c r="B303" s="1">
        <v>53662</v>
      </c>
      <c r="C303" s="16">
        <f t="shared" si="40"/>
        <v>24055844999.462006</v>
      </c>
      <c r="D303" s="16">
        <f t="shared" si="36"/>
        <v>62112191.788610898</v>
      </c>
      <c r="E303" s="16">
        <f t="shared" si="37"/>
        <v>24117957191.250618</v>
      </c>
      <c r="F303" s="16">
        <v>0</v>
      </c>
      <c r="G303" s="29">
        <v>0</v>
      </c>
      <c r="H303" s="16">
        <f t="shared" si="38"/>
        <v>80393190.637502059</v>
      </c>
      <c r="I303" s="18">
        <f t="shared" si="42"/>
        <v>402258204.3894437</v>
      </c>
      <c r="J303" s="16">
        <f t="shared" si="43"/>
        <v>80393190.637502059</v>
      </c>
      <c r="K303" s="19">
        <f t="shared" si="41"/>
        <v>321865013.75194162</v>
      </c>
      <c r="L303" s="16">
        <f t="shared" si="39"/>
        <v>23796092177.498676</v>
      </c>
      <c r="M303" s="17">
        <f>VLOOKUP(B303,Encargos!$A$8:$B$652,2,0)</f>
        <v>2.5820000000000001E-3</v>
      </c>
    </row>
    <row r="304" spans="1:13" x14ac:dyDescent="0.25">
      <c r="A304">
        <f t="shared" si="44"/>
        <v>66</v>
      </c>
      <c r="B304" s="1">
        <v>53693</v>
      </c>
      <c r="C304" s="16">
        <f t="shared" si="40"/>
        <v>23796092177.498676</v>
      </c>
      <c r="D304" s="16">
        <f t="shared" si="36"/>
        <v>48639212.410807289</v>
      </c>
      <c r="E304" s="16">
        <f t="shared" si="37"/>
        <v>23844731389.909485</v>
      </c>
      <c r="F304" s="16">
        <v>0</v>
      </c>
      <c r="G304" s="29">
        <v>0</v>
      </c>
      <c r="H304" s="16">
        <f t="shared" si="38"/>
        <v>79482437.96636495</v>
      </c>
      <c r="I304" s="18">
        <f t="shared" si="42"/>
        <v>403080420.15921575</v>
      </c>
      <c r="J304" s="16">
        <f t="shared" si="43"/>
        <v>79482437.96636495</v>
      </c>
      <c r="K304" s="19">
        <f t="shared" si="41"/>
        <v>323597982.19285083</v>
      </c>
      <c r="L304" s="16">
        <f t="shared" si="39"/>
        <v>23521133407.716637</v>
      </c>
      <c r="M304" s="17">
        <f>VLOOKUP(B304,Encargos!$A$8:$B$652,2,0)</f>
        <v>2.0439999999999998E-3</v>
      </c>
    </row>
    <row r="305" spans="1:13" x14ac:dyDescent="0.25">
      <c r="A305">
        <f t="shared" si="44"/>
        <v>65</v>
      </c>
      <c r="B305" s="1">
        <v>53724</v>
      </c>
      <c r="C305" s="16">
        <f t="shared" si="40"/>
        <v>23521133407.716637</v>
      </c>
      <c r="D305" s="16">
        <f t="shared" si="36"/>
        <v>48077196.6853728</v>
      </c>
      <c r="E305" s="16">
        <f t="shared" si="37"/>
        <v>23569210604.402008</v>
      </c>
      <c r="F305" s="16">
        <v>0</v>
      </c>
      <c r="G305" s="29">
        <v>0</v>
      </c>
      <c r="H305" s="16">
        <f t="shared" si="38"/>
        <v>78564035.348006696</v>
      </c>
      <c r="I305" s="18">
        <f t="shared" si="42"/>
        <v>403904316.53802121</v>
      </c>
      <c r="J305" s="16">
        <f t="shared" si="43"/>
        <v>78564035.348006696</v>
      </c>
      <c r="K305" s="19">
        <f t="shared" si="41"/>
        <v>325340281.19001448</v>
      </c>
      <c r="L305" s="16">
        <f t="shared" si="39"/>
        <v>23243870323.211994</v>
      </c>
      <c r="M305" s="17">
        <f>VLOOKUP(B305,Encargos!$A$8:$B$652,2,0)</f>
        <v>2.0439999999999998E-3</v>
      </c>
    </row>
    <row r="306" spans="1:13" x14ac:dyDescent="0.25">
      <c r="A306">
        <f t="shared" si="44"/>
        <v>64</v>
      </c>
      <c r="B306" s="1">
        <v>53752</v>
      </c>
      <c r="C306" s="16">
        <f t="shared" si="40"/>
        <v>23243870323.211994</v>
      </c>
      <c r="D306" s="16">
        <f t="shared" si="36"/>
        <v>60015673.174533375</v>
      </c>
      <c r="E306" s="16">
        <f t="shared" si="37"/>
        <v>23303885996.386528</v>
      </c>
      <c r="F306" s="16">
        <v>0</v>
      </c>
      <c r="G306" s="29">
        <v>0</v>
      </c>
      <c r="H306" s="16">
        <f t="shared" si="38"/>
        <v>77679619.987955093</v>
      </c>
      <c r="I306" s="18">
        <f t="shared" si="42"/>
        <v>404947197.48332244</v>
      </c>
      <c r="J306" s="16">
        <f t="shared" si="43"/>
        <v>77679619.987955093</v>
      </c>
      <c r="K306" s="19">
        <f t="shared" si="41"/>
        <v>327267577.49536735</v>
      </c>
      <c r="L306" s="16">
        <f t="shared" si="39"/>
        <v>22976618418.891159</v>
      </c>
      <c r="M306" s="17">
        <f>VLOOKUP(B306,Encargos!$A$8:$B$652,2,0)</f>
        <v>2.5820000000000001E-3</v>
      </c>
    </row>
    <row r="307" spans="1:13" x14ac:dyDescent="0.25">
      <c r="A307">
        <f t="shared" si="44"/>
        <v>63</v>
      </c>
      <c r="B307" s="1">
        <v>53783</v>
      </c>
      <c r="C307" s="16">
        <f t="shared" si="40"/>
        <v>22976618418.891159</v>
      </c>
      <c r="D307" s="16">
        <f t="shared" si="36"/>
        <v>34602787.338850081</v>
      </c>
      <c r="E307" s="16">
        <f t="shared" si="37"/>
        <v>23011221206.230011</v>
      </c>
      <c r="F307" s="16">
        <v>0</v>
      </c>
      <c r="G307" s="29">
        <v>0</v>
      </c>
      <c r="H307" s="16">
        <f t="shared" si="38"/>
        <v>76704070.687433377</v>
      </c>
      <c r="I307" s="18">
        <f t="shared" si="42"/>
        <v>405557047.96273226</v>
      </c>
      <c r="J307" s="16">
        <f t="shared" si="43"/>
        <v>76704070.687433377</v>
      </c>
      <c r="K307" s="19">
        <f t="shared" si="41"/>
        <v>328852977.27529889</v>
      </c>
      <c r="L307" s="16">
        <f t="shared" si="39"/>
        <v>22682368228.954716</v>
      </c>
      <c r="M307" s="17">
        <f>VLOOKUP(B307,Encargos!$A$8:$B$652,2,0)</f>
        <v>1.506E-3</v>
      </c>
    </row>
    <row r="308" spans="1:13" x14ac:dyDescent="0.25">
      <c r="A308">
        <f t="shared" si="44"/>
        <v>62</v>
      </c>
      <c r="B308" s="1">
        <v>53813</v>
      </c>
      <c r="C308" s="16">
        <f t="shared" si="40"/>
        <v>22682368228.954716</v>
      </c>
      <c r="D308" s="16">
        <f t="shared" si="36"/>
        <v>52464317.713572256</v>
      </c>
      <c r="E308" s="16">
        <f t="shared" si="37"/>
        <v>22734832546.668289</v>
      </c>
      <c r="F308" s="16">
        <v>0</v>
      </c>
      <c r="G308" s="29">
        <v>0</v>
      </c>
      <c r="H308" s="16">
        <f t="shared" si="38"/>
        <v>75782775.15556097</v>
      </c>
      <c r="I308" s="18">
        <f t="shared" si="42"/>
        <v>406495101.41467017</v>
      </c>
      <c r="J308" s="16">
        <f t="shared" si="43"/>
        <v>75782775.15556097</v>
      </c>
      <c r="K308" s="19">
        <f t="shared" si="41"/>
        <v>330712326.2591092</v>
      </c>
      <c r="L308" s="16">
        <f t="shared" si="39"/>
        <v>22404120220.40918</v>
      </c>
      <c r="M308" s="17">
        <f>VLOOKUP(B308,Encargos!$A$8:$B$652,2,0)</f>
        <v>2.313E-3</v>
      </c>
    </row>
    <row r="309" spans="1:13" x14ac:dyDescent="0.25">
      <c r="A309">
        <f t="shared" si="44"/>
        <v>61</v>
      </c>
      <c r="B309" s="1">
        <v>53844</v>
      </c>
      <c r="C309" s="16">
        <f t="shared" si="40"/>
        <v>22404120220.40918</v>
      </c>
      <c r="D309" s="16">
        <f t="shared" si="36"/>
        <v>51820730.069806434</v>
      </c>
      <c r="E309" s="16">
        <f t="shared" si="37"/>
        <v>22455940950.478985</v>
      </c>
      <c r="F309" s="16">
        <v>0</v>
      </c>
      <c r="G309" s="29">
        <v>0</v>
      </c>
      <c r="H309" s="16">
        <f t="shared" si="38"/>
        <v>74853136.501596615</v>
      </c>
      <c r="I309" s="18">
        <f t="shared" si="42"/>
        <v>407435324.58424228</v>
      </c>
      <c r="J309" s="16">
        <f t="shared" si="43"/>
        <v>74853136.501596615</v>
      </c>
      <c r="K309" s="19">
        <f t="shared" si="41"/>
        <v>332582188.08264565</v>
      </c>
      <c r="L309" s="16">
        <f t="shared" si="39"/>
        <v>22123358762.396339</v>
      </c>
      <c r="M309" s="17">
        <f>VLOOKUP(B309,Encargos!$A$8:$B$652,2,0)</f>
        <v>2.313E-3</v>
      </c>
    </row>
    <row r="310" spans="1:13" x14ac:dyDescent="0.25">
      <c r="A310">
        <f t="shared" si="44"/>
        <v>60</v>
      </c>
      <c r="B310" s="1">
        <v>53874</v>
      </c>
      <c r="C310" s="16">
        <f t="shared" si="40"/>
        <v>22123358762.396339</v>
      </c>
      <c r="D310" s="16">
        <f t="shared" si="36"/>
        <v>57122512.324507348</v>
      </c>
      <c r="E310" s="16">
        <f t="shared" si="37"/>
        <v>22180481274.720848</v>
      </c>
      <c r="F310" s="16">
        <v>0</v>
      </c>
      <c r="G310" s="29">
        <v>0</v>
      </c>
      <c r="H310" s="16">
        <f t="shared" si="38"/>
        <v>73934937.582402825</v>
      </c>
      <c r="I310" s="18">
        <f t="shared" si="42"/>
        <v>408487322.59231883</v>
      </c>
      <c r="J310" s="16">
        <f t="shared" si="43"/>
        <v>73934937.582402825</v>
      </c>
      <c r="K310" s="19">
        <f t="shared" si="41"/>
        <v>334552385.00991601</v>
      </c>
      <c r="L310" s="16">
        <f t="shared" si="39"/>
        <v>21845928889.71093</v>
      </c>
      <c r="M310" s="17">
        <f>VLOOKUP(B310,Encargos!$A$8:$B$652,2,0)</f>
        <v>2.5820000000000001E-3</v>
      </c>
    </row>
    <row r="311" spans="1:13" x14ac:dyDescent="0.25">
      <c r="A311">
        <f t="shared" si="44"/>
        <v>59</v>
      </c>
      <c r="B311" s="1">
        <v>53905</v>
      </c>
      <c r="C311" s="16">
        <f t="shared" si="40"/>
        <v>21845928889.71093</v>
      </c>
      <c r="D311" s="16">
        <f t="shared" si="36"/>
        <v>38776523.779236905</v>
      </c>
      <c r="E311" s="16">
        <f t="shared" si="37"/>
        <v>21884705413.490166</v>
      </c>
      <c r="F311" s="16">
        <v>0</v>
      </c>
      <c r="G311" s="29">
        <v>0</v>
      </c>
      <c r="H311" s="16">
        <f t="shared" si="38"/>
        <v>72949018.044967219</v>
      </c>
      <c r="I311" s="18">
        <f t="shared" si="42"/>
        <v>409212387.58992022</v>
      </c>
      <c r="J311" s="16">
        <f t="shared" si="43"/>
        <v>72949018.044967219</v>
      </c>
      <c r="K311" s="19">
        <f t="shared" si="41"/>
        <v>336263369.54495299</v>
      </c>
      <c r="L311" s="16">
        <f t="shared" si="39"/>
        <v>21548442043.945213</v>
      </c>
      <c r="M311" s="17">
        <f>VLOOKUP(B311,Encargos!$A$8:$B$652,2,0)</f>
        <v>1.7750000000000001E-3</v>
      </c>
    </row>
    <row r="312" spans="1:13" x14ac:dyDescent="0.25">
      <c r="A312">
        <f t="shared" si="44"/>
        <v>58</v>
      </c>
      <c r="B312" s="1">
        <v>53936</v>
      </c>
      <c r="C312" s="16">
        <f t="shared" si="40"/>
        <v>21548442043.945213</v>
      </c>
      <c r="D312" s="16">
        <f t="shared" si="36"/>
        <v>61434608.267287798</v>
      </c>
      <c r="E312" s="16">
        <f t="shared" si="37"/>
        <v>21609876652.212502</v>
      </c>
      <c r="F312" s="16">
        <v>0</v>
      </c>
      <c r="G312" s="29">
        <v>0</v>
      </c>
      <c r="H312" s="16">
        <f t="shared" si="38"/>
        <v>72032922.174041674</v>
      </c>
      <c r="I312" s="18">
        <f t="shared" si="42"/>
        <v>410379052.10693902</v>
      </c>
      <c r="J312" s="16">
        <f t="shared" si="43"/>
        <v>72032922.174041674</v>
      </c>
      <c r="K312" s="19">
        <f t="shared" si="41"/>
        <v>338346129.93289733</v>
      </c>
      <c r="L312" s="16">
        <f t="shared" si="39"/>
        <v>21271530522.279606</v>
      </c>
      <c r="M312" s="17">
        <f>VLOOKUP(B312,Encargos!$A$8:$B$652,2,0)</f>
        <v>2.8509999999999998E-3</v>
      </c>
    </row>
    <row r="313" spans="1:13" x14ac:dyDescent="0.25">
      <c r="A313">
        <f t="shared" si="44"/>
        <v>57</v>
      </c>
      <c r="B313" s="1">
        <v>53966</v>
      </c>
      <c r="C313" s="16">
        <f t="shared" si="40"/>
        <v>21271530522.279606</v>
      </c>
      <c r="D313" s="16">
        <f t="shared" si="36"/>
        <v>54923091.808525942</v>
      </c>
      <c r="E313" s="16">
        <f t="shared" si="37"/>
        <v>21326453614.088131</v>
      </c>
      <c r="F313" s="16">
        <v>0</v>
      </c>
      <c r="G313" s="29">
        <v>0</v>
      </c>
      <c r="H313" s="16">
        <f t="shared" si="38"/>
        <v>71088178.713627115</v>
      </c>
      <c r="I313" s="18">
        <f t="shared" si="42"/>
        <v>411438650.81947917</v>
      </c>
      <c r="J313" s="16">
        <f t="shared" si="43"/>
        <v>71088178.713627115</v>
      </c>
      <c r="K313" s="19">
        <f t="shared" si="41"/>
        <v>340350472.10585207</v>
      </c>
      <c r="L313" s="16">
        <f t="shared" si="39"/>
        <v>20986103141.982277</v>
      </c>
      <c r="M313" s="17">
        <f>VLOOKUP(B313,Encargos!$A$8:$B$652,2,0)</f>
        <v>2.5820000000000001E-3</v>
      </c>
    </row>
    <row r="314" spans="1:13" x14ac:dyDescent="0.25">
      <c r="A314">
        <f t="shared" si="44"/>
        <v>56</v>
      </c>
      <c r="B314" s="1">
        <v>53997</v>
      </c>
      <c r="C314" s="16">
        <f t="shared" si="40"/>
        <v>20986103141.982277</v>
      </c>
      <c r="D314" s="16">
        <f t="shared" si="36"/>
        <v>48540856.567405008</v>
      </c>
      <c r="E314" s="16">
        <f t="shared" si="37"/>
        <v>21034643998.549683</v>
      </c>
      <c r="F314" s="16">
        <v>0</v>
      </c>
      <c r="G314" s="29">
        <v>0</v>
      </c>
      <c r="H314" s="16">
        <f t="shared" si="38"/>
        <v>70115479.995165616</v>
      </c>
      <c r="I314" s="18">
        <f t="shared" si="42"/>
        <v>412390308.41882461</v>
      </c>
      <c r="J314" s="16">
        <f t="shared" si="43"/>
        <v>70115479.995165616</v>
      </c>
      <c r="K314" s="19">
        <f t="shared" si="41"/>
        <v>342274828.42365897</v>
      </c>
      <c r="L314" s="16">
        <f t="shared" si="39"/>
        <v>20692369170.126026</v>
      </c>
      <c r="M314" s="17">
        <f>VLOOKUP(B314,Encargos!$A$8:$B$652,2,0)</f>
        <v>2.313E-3</v>
      </c>
    </row>
    <row r="315" spans="1:13" x14ac:dyDescent="0.25">
      <c r="A315">
        <f t="shared" si="44"/>
        <v>55</v>
      </c>
      <c r="B315" s="1">
        <v>54027</v>
      </c>
      <c r="C315" s="16">
        <f t="shared" si="40"/>
        <v>20692369170.126026</v>
      </c>
      <c r="D315" s="16">
        <f t="shared" si="36"/>
        <v>58993944.504029296</v>
      </c>
      <c r="E315" s="16">
        <f t="shared" si="37"/>
        <v>20751363114.630054</v>
      </c>
      <c r="F315" s="16">
        <v>0</v>
      </c>
      <c r="G315" s="29">
        <v>0</v>
      </c>
      <c r="H315" s="16">
        <f t="shared" si="38"/>
        <v>69171210.38210018</v>
      </c>
      <c r="I315" s="18">
        <f t="shared" si="42"/>
        <v>413566033.18812668</v>
      </c>
      <c r="J315" s="16">
        <f t="shared" si="43"/>
        <v>69171210.38210018</v>
      </c>
      <c r="K315" s="19">
        <f t="shared" si="41"/>
        <v>344394822.80602652</v>
      </c>
      <c r="L315" s="16">
        <f t="shared" si="39"/>
        <v>20406968291.824028</v>
      </c>
      <c r="M315" s="17">
        <f>VLOOKUP(B315,Encargos!$A$8:$B$652,2,0)</f>
        <v>2.8509999999999998E-3</v>
      </c>
    </row>
    <row r="316" spans="1:13" x14ac:dyDescent="0.25">
      <c r="A316">
        <f t="shared" si="44"/>
        <v>54</v>
      </c>
      <c r="B316" s="1">
        <v>54058</v>
      </c>
      <c r="C316" s="16">
        <f t="shared" si="40"/>
        <v>20406968291.824028</v>
      </c>
      <c r="D316" s="16">
        <f t="shared" si="36"/>
        <v>41711843.188488312</v>
      </c>
      <c r="E316" s="16">
        <f t="shared" si="37"/>
        <v>20448680135.012516</v>
      </c>
      <c r="F316" s="16">
        <v>0</v>
      </c>
      <c r="G316" s="29">
        <v>0</v>
      </c>
      <c r="H316" s="16">
        <f t="shared" si="38"/>
        <v>68162267.116708398</v>
      </c>
      <c r="I316" s="18">
        <f t="shared" si="42"/>
        <v>414411362.15996319</v>
      </c>
      <c r="J316" s="16">
        <f t="shared" si="43"/>
        <v>68162267.116708398</v>
      </c>
      <c r="K316" s="19">
        <f t="shared" si="41"/>
        <v>346249095.04325479</v>
      </c>
      <c r="L316" s="16">
        <f t="shared" si="39"/>
        <v>20102431039.969261</v>
      </c>
      <c r="M316" s="17">
        <f>VLOOKUP(B316,Encargos!$A$8:$B$652,2,0)</f>
        <v>2.0439999999999998E-3</v>
      </c>
    </row>
    <row r="317" spans="1:13" x14ac:dyDescent="0.25">
      <c r="A317">
        <f t="shared" si="44"/>
        <v>53</v>
      </c>
      <c r="B317" s="1">
        <v>54089</v>
      </c>
      <c r="C317" s="16">
        <f t="shared" si="40"/>
        <v>20102431039.969261</v>
      </c>
      <c r="D317" s="16">
        <f t="shared" si="36"/>
        <v>46496922.995448902</v>
      </c>
      <c r="E317" s="16">
        <f t="shared" si="37"/>
        <v>20148927962.96471</v>
      </c>
      <c r="F317" s="16">
        <v>0</v>
      </c>
      <c r="G317" s="29">
        <v>0</v>
      </c>
      <c r="H317" s="16">
        <f t="shared" si="38"/>
        <v>67163093.209882379</v>
      </c>
      <c r="I317" s="18">
        <f t="shared" si="42"/>
        <v>415369895.64063919</v>
      </c>
      <c r="J317" s="16">
        <f t="shared" si="43"/>
        <v>67163093.209882379</v>
      </c>
      <c r="K317" s="19">
        <f t="shared" si="41"/>
        <v>348206802.43075681</v>
      </c>
      <c r="L317" s="16">
        <f t="shared" si="39"/>
        <v>19800721160.533951</v>
      </c>
      <c r="M317" s="17">
        <f>VLOOKUP(B317,Encargos!$A$8:$B$652,2,0)</f>
        <v>2.313E-3</v>
      </c>
    </row>
    <row r="318" spans="1:13" x14ac:dyDescent="0.25">
      <c r="A318">
        <f t="shared" si="44"/>
        <v>52</v>
      </c>
      <c r="B318" s="1">
        <v>54118</v>
      </c>
      <c r="C318" s="16">
        <f t="shared" si="40"/>
        <v>19800721160.533951</v>
      </c>
      <c r="D318" s="16">
        <f t="shared" si="36"/>
        <v>51125462.036498666</v>
      </c>
      <c r="E318" s="16">
        <f t="shared" si="37"/>
        <v>19851846622.57045</v>
      </c>
      <c r="F318" s="16">
        <v>0</v>
      </c>
      <c r="G318" s="29">
        <v>0</v>
      </c>
      <c r="H318" s="16">
        <f t="shared" si="38"/>
        <v>66172822.075234838</v>
      </c>
      <c r="I318" s="18">
        <f t="shared" si="42"/>
        <v>416442380.71118325</v>
      </c>
      <c r="J318" s="16">
        <f t="shared" si="43"/>
        <v>66172822.075234838</v>
      </c>
      <c r="K318" s="19">
        <f t="shared" si="41"/>
        <v>350269558.63594842</v>
      </c>
      <c r="L318" s="16">
        <f t="shared" si="39"/>
        <v>19501577063.934502</v>
      </c>
      <c r="M318" s="17">
        <f>VLOOKUP(B318,Encargos!$A$8:$B$652,2,0)</f>
        <v>2.5820000000000001E-3</v>
      </c>
    </row>
    <row r="319" spans="1:13" x14ac:dyDescent="0.25">
      <c r="A319">
        <f t="shared" si="44"/>
        <v>51</v>
      </c>
      <c r="B319" s="1">
        <v>54149</v>
      </c>
      <c r="C319" s="16">
        <f t="shared" si="40"/>
        <v>19501577063.934502</v>
      </c>
      <c r="D319" s="16">
        <f t="shared" si="36"/>
        <v>29369375.058285359</v>
      </c>
      <c r="E319" s="16">
        <f t="shared" si="37"/>
        <v>19530946438.992786</v>
      </c>
      <c r="F319" s="16">
        <v>0</v>
      </c>
      <c r="G319" s="29">
        <v>0</v>
      </c>
      <c r="H319" s="16">
        <f t="shared" si="38"/>
        <v>65103154.796642624</v>
      </c>
      <c r="I319" s="18">
        <f t="shared" si="42"/>
        <v>417069542.93653429</v>
      </c>
      <c r="J319" s="16">
        <f t="shared" si="43"/>
        <v>65103154.796642624</v>
      </c>
      <c r="K319" s="19">
        <f t="shared" si="41"/>
        <v>351966388.13989168</v>
      </c>
      <c r="L319" s="16">
        <f t="shared" si="39"/>
        <v>19178980050.852894</v>
      </c>
      <c r="M319" s="17">
        <f>VLOOKUP(B319,Encargos!$A$8:$B$652,2,0)</f>
        <v>1.506E-3</v>
      </c>
    </row>
    <row r="320" spans="1:13" x14ac:dyDescent="0.25">
      <c r="A320">
        <f t="shared" si="44"/>
        <v>50</v>
      </c>
      <c r="B320" s="1">
        <v>54179</v>
      </c>
      <c r="C320" s="16">
        <f t="shared" si="40"/>
        <v>19178980050.852894</v>
      </c>
      <c r="D320" s="16">
        <f t="shared" si="36"/>
        <v>49520126.491302177</v>
      </c>
      <c r="E320" s="16">
        <f t="shared" si="37"/>
        <v>19228500177.344196</v>
      </c>
      <c r="F320" s="16">
        <v>0</v>
      </c>
      <c r="G320" s="29">
        <v>0</v>
      </c>
      <c r="H320" s="16">
        <f t="shared" si="38"/>
        <v>64095000.591147326</v>
      </c>
      <c r="I320" s="18">
        <f t="shared" si="42"/>
        <v>418146416.49639642</v>
      </c>
      <c r="J320" s="16">
        <f t="shared" si="43"/>
        <v>64095000.591147326</v>
      </c>
      <c r="K320" s="19">
        <f t="shared" si="41"/>
        <v>354051415.90524912</v>
      </c>
      <c r="L320" s="16">
        <f t="shared" si="39"/>
        <v>18874448761.43895</v>
      </c>
      <c r="M320" s="17">
        <f>VLOOKUP(B320,Encargos!$A$8:$B$652,2,0)</f>
        <v>2.5820000000000001E-3</v>
      </c>
    </row>
    <row r="321" spans="1:13" x14ac:dyDescent="0.25">
      <c r="A321">
        <f t="shared" si="44"/>
        <v>49</v>
      </c>
      <c r="B321" s="1">
        <v>54210</v>
      </c>
      <c r="C321" s="16">
        <f t="shared" si="40"/>
        <v>18874448761.43895</v>
      </c>
      <c r="D321" s="16">
        <f t="shared" si="36"/>
        <v>38579373.268381208</v>
      </c>
      <c r="E321" s="16">
        <f t="shared" si="37"/>
        <v>18913028134.707333</v>
      </c>
      <c r="F321" s="16">
        <v>0</v>
      </c>
      <c r="G321" s="29">
        <v>0</v>
      </c>
      <c r="H321" s="16">
        <f t="shared" si="38"/>
        <v>63043427.11569111</v>
      </c>
      <c r="I321" s="18">
        <f t="shared" si="42"/>
        <v>419001107.7717151</v>
      </c>
      <c r="J321" s="16">
        <f t="shared" si="43"/>
        <v>63043427.11569111</v>
      </c>
      <c r="K321" s="19">
        <f t="shared" si="41"/>
        <v>355957680.65602398</v>
      </c>
      <c r="L321" s="16">
        <f t="shared" si="39"/>
        <v>18557070454.051311</v>
      </c>
      <c r="M321" s="17">
        <f>VLOOKUP(B321,Encargos!$A$8:$B$652,2,0)</f>
        <v>2.0439999999999998E-3</v>
      </c>
    </row>
    <row r="322" spans="1:13" x14ac:dyDescent="0.25">
      <c r="A322">
        <f t="shared" si="44"/>
        <v>48</v>
      </c>
      <c r="B322" s="1">
        <v>54240</v>
      </c>
      <c r="C322" s="16">
        <f t="shared" si="40"/>
        <v>18557070454.051311</v>
      </c>
      <c r="D322" s="16">
        <f t="shared" si="36"/>
        <v>37930652.008080877</v>
      </c>
      <c r="E322" s="16">
        <f t="shared" si="37"/>
        <v>18595001106.059391</v>
      </c>
      <c r="F322" s="16">
        <v>0</v>
      </c>
      <c r="G322" s="29">
        <v>0</v>
      </c>
      <c r="H322" s="16">
        <f t="shared" si="38"/>
        <v>61983337.020197973</v>
      </c>
      <c r="I322" s="18">
        <f t="shared" si="42"/>
        <v>419857546.03600061</v>
      </c>
      <c r="J322" s="16">
        <f t="shared" si="43"/>
        <v>61983337.020197973</v>
      </c>
      <c r="K322" s="19">
        <f t="shared" si="41"/>
        <v>357874209.01580262</v>
      </c>
      <c r="L322" s="16">
        <f t="shared" si="39"/>
        <v>18237126897.043591</v>
      </c>
      <c r="M322" s="17">
        <f>VLOOKUP(B322,Encargos!$A$8:$B$652,2,0)</f>
        <v>2.0439999999999998E-3</v>
      </c>
    </row>
    <row r="323" spans="1:13" x14ac:dyDescent="0.25">
      <c r="A323">
        <f t="shared" si="44"/>
        <v>47</v>
      </c>
      <c r="B323" s="1">
        <v>54271</v>
      </c>
      <c r="C323" s="16">
        <f t="shared" si="40"/>
        <v>18237126897.043591</v>
      </c>
      <c r="D323" s="16">
        <f t="shared" si="36"/>
        <v>42182474.512861826</v>
      </c>
      <c r="E323" s="16">
        <f t="shared" si="37"/>
        <v>18279309371.556454</v>
      </c>
      <c r="F323" s="16">
        <v>0</v>
      </c>
      <c r="G323" s="29">
        <v>0</v>
      </c>
      <c r="H323" s="16">
        <f t="shared" si="38"/>
        <v>60931031.238521516</v>
      </c>
      <c r="I323" s="18">
        <f t="shared" si="42"/>
        <v>420828676.5399819</v>
      </c>
      <c r="J323" s="16">
        <f t="shared" si="43"/>
        <v>60931031.238521516</v>
      </c>
      <c r="K323" s="19">
        <f t="shared" si="41"/>
        <v>359897645.30146039</v>
      </c>
      <c r="L323" s="16">
        <f t="shared" si="39"/>
        <v>17919411726.254993</v>
      </c>
      <c r="M323" s="17">
        <f>VLOOKUP(B323,Encargos!$A$8:$B$652,2,0)</f>
        <v>2.313E-3</v>
      </c>
    </row>
    <row r="324" spans="1:13" x14ac:dyDescent="0.25">
      <c r="A324">
        <f t="shared" si="44"/>
        <v>46</v>
      </c>
      <c r="B324" s="1">
        <v>54302</v>
      </c>
      <c r="C324" s="16">
        <f t="shared" si="40"/>
        <v>17919411726.254993</v>
      </c>
      <c r="D324" s="16">
        <f t="shared" si="36"/>
        <v>51088242.831552982</v>
      </c>
      <c r="E324" s="16">
        <f t="shared" si="37"/>
        <v>17970499969.086548</v>
      </c>
      <c r="F324" s="16">
        <v>0</v>
      </c>
      <c r="G324" s="29">
        <v>0</v>
      </c>
      <c r="H324" s="16">
        <f t="shared" si="38"/>
        <v>59901666.563621826</v>
      </c>
      <c r="I324" s="18">
        <f t="shared" si="42"/>
        <v>422028459.09679747</v>
      </c>
      <c r="J324" s="16">
        <f t="shared" si="43"/>
        <v>59901666.563621826</v>
      </c>
      <c r="K324" s="19">
        <f t="shared" si="41"/>
        <v>362126792.53317565</v>
      </c>
      <c r="L324" s="16">
        <f t="shared" si="39"/>
        <v>17608373176.553371</v>
      </c>
      <c r="M324" s="17">
        <f>VLOOKUP(B324,Encargos!$A$8:$B$652,2,0)</f>
        <v>2.8509999999999998E-3</v>
      </c>
    </row>
    <row r="325" spans="1:13" x14ac:dyDescent="0.25">
      <c r="A325">
        <f t="shared" si="44"/>
        <v>45</v>
      </c>
      <c r="B325" s="1">
        <v>54332</v>
      </c>
      <c r="C325" s="16">
        <f t="shared" si="40"/>
        <v>17608373176.553371</v>
      </c>
      <c r="D325" s="16">
        <f t="shared" ref="D325:D369" si="45">C325*M325</f>
        <v>40728167.157367945</v>
      </c>
      <c r="E325" s="16">
        <f t="shared" ref="E325:E369" si="46">C325+D325</f>
        <v>17649101343.710739</v>
      </c>
      <c r="F325" s="16">
        <v>0</v>
      </c>
      <c r="G325" s="29">
        <v>0</v>
      </c>
      <c r="H325" s="16">
        <f t="shared" ref="H325:H369" si="47">SUM(E325:G325)*$N$4</f>
        <v>58830337.812369131</v>
      </c>
      <c r="I325" s="18">
        <f t="shared" si="42"/>
        <v>423004610.92268831</v>
      </c>
      <c r="J325" s="16">
        <f t="shared" si="43"/>
        <v>58830337.812369131</v>
      </c>
      <c r="K325" s="19">
        <f t="shared" si="41"/>
        <v>364174273.1103192</v>
      </c>
      <c r="L325" s="16">
        <f t="shared" ref="L325:L366" si="48">SUM(E325:H325)-I325</f>
        <v>17284927070.600422</v>
      </c>
      <c r="M325" s="17">
        <f>VLOOKUP(B325,Encargos!$A$8:$B$652,2,0)</f>
        <v>2.313E-3</v>
      </c>
    </row>
    <row r="326" spans="1:13" x14ac:dyDescent="0.25">
      <c r="A326">
        <f t="shared" si="44"/>
        <v>44</v>
      </c>
      <c r="B326" s="1">
        <v>54363</v>
      </c>
      <c r="C326" s="16">
        <f t="shared" si="40"/>
        <v>17284927070.600422</v>
      </c>
      <c r="D326" s="16">
        <f t="shared" si="45"/>
        <v>39980036.314298771</v>
      </c>
      <c r="E326" s="16">
        <f t="shared" si="46"/>
        <v>17324907106.914722</v>
      </c>
      <c r="F326" s="16">
        <v>0</v>
      </c>
      <c r="G326" s="29">
        <v>0</v>
      </c>
      <c r="H326" s="16">
        <f t="shared" si="47"/>
        <v>57749690.356382415</v>
      </c>
      <c r="I326" s="18">
        <f t="shared" si="42"/>
        <v>423983020.58775258</v>
      </c>
      <c r="J326" s="16">
        <f t="shared" si="43"/>
        <v>57749690.356382415</v>
      </c>
      <c r="K326" s="19">
        <f t="shared" si="41"/>
        <v>366233330.23137015</v>
      </c>
      <c r="L326" s="16">
        <f t="shared" si="48"/>
        <v>16958673776.683353</v>
      </c>
      <c r="M326" s="17">
        <f>VLOOKUP(B326,Encargos!$A$8:$B$652,2,0)</f>
        <v>2.313E-3</v>
      </c>
    </row>
    <row r="327" spans="1:13" x14ac:dyDescent="0.25">
      <c r="A327">
        <f t="shared" si="44"/>
        <v>43</v>
      </c>
      <c r="B327" s="1">
        <v>54393</v>
      </c>
      <c r="C327" s="16">
        <f t="shared" ref="C327:C369" si="49">L326</f>
        <v>16958673776.683353</v>
      </c>
      <c r="D327" s="16">
        <f t="shared" si="45"/>
        <v>39225412.445468597</v>
      </c>
      <c r="E327" s="16">
        <f t="shared" si="46"/>
        <v>16997899189.128822</v>
      </c>
      <c r="F327" s="16">
        <v>0</v>
      </c>
      <c r="G327" s="29">
        <v>0</v>
      </c>
      <c r="H327" s="16">
        <f t="shared" si="47"/>
        <v>56659663.963762745</v>
      </c>
      <c r="I327" s="18">
        <f t="shared" si="42"/>
        <v>424963693.31437212</v>
      </c>
      <c r="J327" s="16">
        <f t="shared" si="43"/>
        <v>56659663.963762745</v>
      </c>
      <c r="K327" s="19">
        <f t="shared" ref="K327:K369" si="50">I327-J327</f>
        <v>368304029.35060936</v>
      </c>
      <c r="L327" s="16">
        <f t="shared" si="48"/>
        <v>16629595159.778212</v>
      </c>
      <c r="M327" s="17">
        <f>VLOOKUP(B327,Encargos!$A$8:$B$652,2,0)</f>
        <v>2.313E-3</v>
      </c>
    </row>
    <row r="328" spans="1:13" x14ac:dyDescent="0.25">
      <c r="A328">
        <f t="shared" si="44"/>
        <v>42</v>
      </c>
      <c r="B328" s="1">
        <v>54424</v>
      </c>
      <c r="C328" s="16">
        <f t="shared" si="49"/>
        <v>16629595159.778212</v>
      </c>
      <c r="D328" s="16">
        <f t="shared" si="45"/>
        <v>33990892.506586663</v>
      </c>
      <c r="E328" s="16">
        <f t="shared" si="46"/>
        <v>16663586052.284798</v>
      </c>
      <c r="F328" s="16">
        <v>0</v>
      </c>
      <c r="G328" s="29">
        <v>0</v>
      </c>
      <c r="H328" s="16">
        <f t="shared" si="47"/>
        <v>55545286.840949327</v>
      </c>
      <c r="I328" s="18">
        <f t="shared" si="42"/>
        <v>425832319.10350662</v>
      </c>
      <c r="J328" s="16">
        <f t="shared" si="43"/>
        <v>55545286.840949327</v>
      </c>
      <c r="K328" s="19">
        <f t="shared" si="50"/>
        <v>370287032.26255727</v>
      </c>
      <c r="L328" s="16">
        <f t="shared" si="48"/>
        <v>16293299020.022242</v>
      </c>
      <c r="M328" s="17">
        <f>VLOOKUP(B328,Encargos!$A$8:$B$652,2,0)</f>
        <v>2.0439999999999998E-3</v>
      </c>
    </row>
    <row r="329" spans="1:13" x14ac:dyDescent="0.25">
      <c r="A329">
        <f t="shared" si="44"/>
        <v>41</v>
      </c>
      <c r="B329" s="1">
        <v>54455</v>
      </c>
      <c r="C329" s="16">
        <f t="shared" si="49"/>
        <v>16293299020.022242</v>
      </c>
      <c r="D329" s="16">
        <f t="shared" si="45"/>
        <v>42069298.069697432</v>
      </c>
      <c r="E329" s="16">
        <f t="shared" si="46"/>
        <v>16335368318.09194</v>
      </c>
      <c r="F329" s="16">
        <v>0</v>
      </c>
      <c r="G329" s="29">
        <v>0</v>
      </c>
      <c r="H329" s="16">
        <f t="shared" si="47"/>
        <v>54451227.726973139</v>
      </c>
      <c r="I329" s="18">
        <f t="shared" si="42"/>
        <v>426931818.15143198</v>
      </c>
      <c r="J329" s="16">
        <f t="shared" si="43"/>
        <v>54451227.726973139</v>
      </c>
      <c r="K329" s="19">
        <f t="shared" si="50"/>
        <v>372480590.42445886</v>
      </c>
      <c r="L329" s="16">
        <f t="shared" si="48"/>
        <v>15962887727.66748</v>
      </c>
      <c r="M329" s="17">
        <f>VLOOKUP(B329,Encargos!$A$8:$B$652,2,0)</f>
        <v>2.5820000000000001E-3</v>
      </c>
    </row>
    <row r="330" spans="1:13" x14ac:dyDescent="0.25">
      <c r="A330">
        <f t="shared" si="44"/>
        <v>40</v>
      </c>
      <c r="B330" s="1">
        <v>54483</v>
      </c>
      <c r="C330" s="16">
        <f t="shared" si="49"/>
        <v>15962887727.66748</v>
      </c>
      <c r="D330" s="16">
        <f t="shared" si="45"/>
        <v>32628142.515352327</v>
      </c>
      <c r="E330" s="16">
        <f t="shared" si="46"/>
        <v>15995515870.182833</v>
      </c>
      <c r="F330" s="16">
        <v>0</v>
      </c>
      <c r="G330" s="29">
        <v>0</v>
      </c>
      <c r="H330" s="16">
        <f t="shared" si="47"/>
        <v>53318386.233942777</v>
      </c>
      <c r="I330" s="18">
        <f t="shared" ref="I330:I369" si="51">PMT($N$4,A330,-SUM(E330:G330))</f>
        <v>427804466.78773344</v>
      </c>
      <c r="J330" s="16">
        <f t="shared" ref="J330:J369" si="52">H330</f>
        <v>53318386.233942777</v>
      </c>
      <c r="K330" s="19">
        <f t="shared" si="50"/>
        <v>374486080.55379069</v>
      </c>
      <c r="L330" s="16">
        <f t="shared" si="48"/>
        <v>15621029789.629042</v>
      </c>
      <c r="M330" s="17">
        <f>VLOOKUP(B330,Encargos!$A$8:$B$652,2,0)</f>
        <v>2.0439999999999998E-3</v>
      </c>
    </row>
    <row r="331" spans="1:13" x14ac:dyDescent="0.25">
      <c r="A331">
        <f t="shared" si="44"/>
        <v>39</v>
      </c>
      <c r="B331" s="1">
        <v>54514</v>
      </c>
      <c r="C331" s="16">
        <f t="shared" si="49"/>
        <v>15621029789.629042</v>
      </c>
      <c r="D331" s="16">
        <f t="shared" si="45"/>
        <v>31929384.890001759</v>
      </c>
      <c r="E331" s="16">
        <f t="shared" si="46"/>
        <v>15652959174.519043</v>
      </c>
      <c r="F331" s="16">
        <v>0</v>
      </c>
      <c r="G331" s="29">
        <v>0</v>
      </c>
      <c r="H331" s="16">
        <f t="shared" si="47"/>
        <v>52176530.58173015</v>
      </c>
      <c r="I331" s="18">
        <f t="shared" si="51"/>
        <v>428678899.11784756</v>
      </c>
      <c r="J331" s="16">
        <f t="shared" si="52"/>
        <v>52176530.58173015</v>
      </c>
      <c r="K331" s="19">
        <f t="shared" si="50"/>
        <v>376502368.53611743</v>
      </c>
      <c r="L331" s="16">
        <f t="shared" si="48"/>
        <v>15276456805.982925</v>
      </c>
      <c r="M331" s="17">
        <f>VLOOKUP(B331,Encargos!$A$8:$B$652,2,0)</f>
        <v>2.0439999999999998E-3</v>
      </c>
    </row>
    <row r="332" spans="1:13" x14ac:dyDescent="0.25">
      <c r="A332">
        <f t="shared" ref="A332:A369" si="53">A331-1</f>
        <v>38</v>
      </c>
      <c r="B332" s="1">
        <v>54544</v>
      </c>
      <c r="C332" s="16">
        <f t="shared" si="49"/>
        <v>15276456805.982925</v>
      </c>
      <c r="D332" s="16">
        <f t="shared" si="45"/>
        <v>35334444.592238508</v>
      </c>
      <c r="E332" s="16">
        <f t="shared" si="46"/>
        <v>15311791250.575165</v>
      </c>
      <c r="F332" s="16">
        <v>0</v>
      </c>
      <c r="G332" s="29">
        <v>0</v>
      </c>
      <c r="H332" s="16">
        <f t="shared" si="47"/>
        <v>51039304.168583885</v>
      </c>
      <c r="I332" s="18">
        <f t="shared" si="51"/>
        <v>429670433.41150713</v>
      </c>
      <c r="J332" s="16">
        <f t="shared" si="52"/>
        <v>51039304.168583885</v>
      </c>
      <c r="K332" s="19">
        <f t="shared" si="50"/>
        <v>378631129.24292326</v>
      </c>
      <c r="L332" s="16">
        <f t="shared" si="48"/>
        <v>14933160121.332243</v>
      </c>
      <c r="M332" s="17">
        <f>VLOOKUP(B332,Encargos!$A$8:$B$652,2,0)</f>
        <v>2.313E-3</v>
      </c>
    </row>
    <row r="333" spans="1:13" x14ac:dyDescent="0.25">
      <c r="A333">
        <f t="shared" si="53"/>
        <v>37</v>
      </c>
      <c r="B333" s="1">
        <v>54575</v>
      </c>
      <c r="C333" s="16">
        <f t="shared" si="49"/>
        <v>14933160121.332243</v>
      </c>
      <c r="D333" s="16">
        <f t="shared" si="45"/>
        <v>30523379.288003102</v>
      </c>
      <c r="E333" s="16">
        <f t="shared" si="46"/>
        <v>14963683500.620247</v>
      </c>
      <c r="F333" s="16">
        <v>0</v>
      </c>
      <c r="G333" s="29">
        <v>0</v>
      </c>
      <c r="H333" s="16">
        <f t="shared" si="47"/>
        <v>49878945.002067491</v>
      </c>
      <c r="I333" s="18">
        <f t="shared" si="51"/>
        <v>430548679.77740031</v>
      </c>
      <c r="J333" s="16">
        <f t="shared" si="52"/>
        <v>49878945.002067491</v>
      </c>
      <c r="K333" s="19">
        <f t="shared" si="50"/>
        <v>380669734.77533281</v>
      </c>
      <c r="L333" s="16">
        <f t="shared" si="48"/>
        <v>14583013765.844913</v>
      </c>
      <c r="M333" s="17">
        <f>VLOOKUP(B333,Encargos!$A$8:$B$652,2,0)</f>
        <v>2.0439999999999998E-3</v>
      </c>
    </row>
    <row r="334" spans="1:13" x14ac:dyDescent="0.25">
      <c r="A334">
        <f t="shared" si="53"/>
        <v>36</v>
      </c>
      <c r="B334" s="1">
        <v>54605</v>
      </c>
      <c r="C334" s="16">
        <f t="shared" si="49"/>
        <v>14583013765.844913</v>
      </c>
      <c r="D334" s="16">
        <f t="shared" si="45"/>
        <v>33730510.840399288</v>
      </c>
      <c r="E334" s="16">
        <f t="shared" si="46"/>
        <v>14616744276.685312</v>
      </c>
      <c r="F334" s="16">
        <v>0</v>
      </c>
      <c r="G334" s="29">
        <v>0</v>
      </c>
      <c r="H334" s="16">
        <f t="shared" si="47"/>
        <v>48722480.92228438</v>
      </c>
      <c r="I334" s="18">
        <f t="shared" si="51"/>
        <v>431544538.87372541</v>
      </c>
      <c r="J334" s="16">
        <f t="shared" si="52"/>
        <v>48722480.92228438</v>
      </c>
      <c r="K334" s="19">
        <f t="shared" si="50"/>
        <v>382822057.95144105</v>
      </c>
      <c r="L334" s="16">
        <f t="shared" si="48"/>
        <v>14233922218.733871</v>
      </c>
      <c r="M334" s="17">
        <f>VLOOKUP(B334,Encargos!$A$8:$B$652,2,0)</f>
        <v>2.313E-3</v>
      </c>
    </row>
    <row r="335" spans="1:13" x14ac:dyDescent="0.25">
      <c r="A335">
        <f t="shared" si="53"/>
        <v>35</v>
      </c>
      <c r="B335" s="1">
        <v>54636</v>
      </c>
      <c r="C335" s="16">
        <f t="shared" si="49"/>
        <v>14233922218.733871</v>
      </c>
      <c r="D335" s="16">
        <f t="shared" si="45"/>
        <v>32923062.091931444</v>
      </c>
      <c r="E335" s="16">
        <f t="shared" si="46"/>
        <v>14266845280.825804</v>
      </c>
      <c r="F335" s="16">
        <v>0</v>
      </c>
      <c r="G335" s="29">
        <v>0</v>
      </c>
      <c r="H335" s="16">
        <f t="shared" si="47"/>
        <v>47556150.936086014</v>
      </c>
      <c r="I335" s="18">
        <f t="shared" si="51"/>
        <v>432542701.39214039</v>
      </c>
      <c r="J335" s="16">
        <f t="shared" si="52"/>
        <v>47556150.936086014</v>
      </c>
      <c r="K335" s="19">
        <f t="shared" si="50"/>
        <v>384986550.45605439</v>
      </c>
      <c r="L335" s="16">
        <f t="shared" si="48"/>
        <v>13881858730.369751</v>
      </c>
      <c r="M335" s="17">
        <f>VLOOKUP(B335,Encargos!$A$8:$B$652,2,0)</f>
        <v>2.313E-3</v>
      </c>
    </row>
    <row r="336" spans="1:13" x14ac:dyDescent="0.25">
      <c r="A336">
        <f t="shared" si="53"/>
        <v>34</v>
      </c>
      <c r="B336" s="1">
        <v>54667</v>
      </c>
      <c r="C336" s="16">
        <f t="shared" si="49"/>
        <v>13881858730.369751</v>
      </c>
      <c r="D336" s="16">
        <f t="shared" si="45"/>
        <v>35842959.241814695</v>
      </c>
      <c r="E336" s="16">
        <f t="shared" si="46"/>
        <v>13917701689.611567</v>
      </c>
      <c r="F336" s="16">
        <v>0</v>
      </c>
      <c r="G336" s="29">
        <v>0</v>
      </c>
      <c r="H336" s="16">
        <f t="shared" si="47"/>
        <v>46392338.965371892</v>
      </c>
      <c r="I336" s="18">
        <f t="shared" si="51"/>
        <v>433659526.64713496</v>
      </c>
      <c r="J336" s="16">
        <f t="shared" si="52"/>
        <v>46392338.965371892</v>
      </c>
      <c r="K336" s="19">
        <f t="shared" si="50"/>
        <v>387267187.68176305</v>
      </c>
      <c r="L336" s="16">
        <f t="shared" si="48"/>
        <v>13530434501.929804</v>
      </c>
      <c r="M336" s="17">
        <f>VLOOKUP(B336,Encargos!$A$8:$B$652,2,0)</f>
        <v>2.5820000000000001E-3</v>
      </c>
    </row>
    <row r="337" spans="1:13" x14ac:dyDescent="0.25">
      <c r="A337">
        <f t="shared" si="53"/>
        <v>33</v>
      </c>
      <c r="B337" s="1">
        <v>54697</v>
      </c>
      <c r="C337" s="16">
        <f t="shared" si="49"/>
        <v>13530434501.929804</v>
      </c>
      <c r="D337" s="16">
        <f t="shared" si="45"/>
        <v>34935581.883982755</v>
      </c>
      <c r="E337" s="16">
        <f t="shared" si="46"/>
        <v>13565370083.813787</v>
      </c>
      <c r="F337" s="16">
        <v>0</v>
      </c>
      <c r="G337" s="29">
        <v>0</v>
      </c>
      <c r="H337" s="16">
        <f t="shared" si="47"/>
        <v>45217900.279379293</v>
      </c>
      <c r="I337" s="18">
        <f t="shared" si="51"/>
        <v>434779235.54493791</v>
      </c>
      <c r="J337" s="16">
        <f t="shared" si="52"/>
        <v>45217900.279379293</v>
      </c>
      <c r="K337" s="19">
        <f t="shared" si="50"/>
        <v>389561335.2655586</v>
      </c>
      <c r="L337" s="16">
        <f t="shared" si="48"/>
        <v>13175808748.548229</v>
      </c>
      <c r="M337" s="17">
        <f>VLOOKUP(B337,Encargos!$A$8:$B$652,2,0)</f>
        <v>2.5820000000000001E-3</v>
      </c>
    </row>
    <row r="338" spans="1:13" x14ac:dyDescent="0.25">
      <c r="A338">
        <f t="shared" si="53"/>
        <v>32</v>
      </c>
      <c r="B338" s="1">
        <v>54728</v>
      </c>
      <c r="C338" s="16">
        <f t="shared" si="49"/>
        <v>13175808748.548229</v>
      </c>
      <c r="D338" s="16">
        <f t="shared" si="45"/>
        <v>30475645.635392055</v>
      </c>
      <c r="E338" s="16">
        <f t="shared" si="46"/>
        <v>13206284394.18362</v>
      </c>
      <c r="F338" s="16">
        <v>0</v>
      </c>
      <c r="G338" s="29">
        <v>0</v>
      </c>
      <c r="H338" s="16">
        <f t="shared" si="47"/>
        <v>44020947.980612069</v>
      </c>
      <c r="I338" s="18">
        <f t="shared" si="51"/>
        <v>435784879.91675335</v>
      </c>
      <c r="J338" s="16">
        <f t="shared" si="52"/>
        <v>44020947.980612069</v>
      </c>
      <c r="K338" s="19">
        <f t="shared" si="50"/>
        <v>391763931.93614125</v>
      </c>
      <c r="L338" s="16">
        <f t="shared" si="48"/>
        <v>12814520462.247478</v>
      </c>
      <c r="M338" s="17">
        <f>VLOOKUP(B338,Encargos!$A$8:$B$652,2,0)</f>
        <v>2.313E-3</v>
      </c>
    </row>
    <row r="339" spans="1:13" x14ac:dyDescent="0.25">
      <c r="A339">
        <f t="shared" si="53"/>
        <v>31</v>
      </c>
      <c r="B339" s="1">
        <v>54758</v>
      </c>
      <c r="C339" s="16">
        <f t="shared" si="49"/>
        <v>12814520462.247478</v>
      </c>
      <c r="D339" s="16">
        <f t="shared" si="45"/>
        <v>26192879.824833844</v>
      </c>
      <c r="E339" s="16">
        <f t="shared" si="46"/>
        <v>12840713342.072311</v>
      </c>
      <c r="F339" s="16">
        <v>0</v>
      </c>
      <c r="G339" s="29">
        <v>0</v>
      </c>
      <c r="H339" s="16">
        <f t="shared" si="47"/>
        <v>42802377.806907706</v>
      </c>
      <c r="I339" s="18">
        <f t="shared" si="51"/>
        <v>436675624.21130311</v>
      </c>
      <c r="J339" s="16">
        <f t="shared" si="52"/>
        <v>42802377.806907706</v>
      </c>
      <c r="K339" s="19">
        <f t="shared" si="50"/>
        <v>393873246.4043954</v>
      </c>
      <c r="L339" s="16">
        <f t="shared" si="48"/>
        <v>12446840095.667915</v>
      </c>
      <c r="M339" s="17">
        <f>VLOOKUP(B339,Encargos!$A$8:$B$652,2,0)</f>
        <v>2.0439999999999998E-3</v>
      </c>
    </row>
    <row r="340" spans="1:13" x14ac:dyDescent="0.25">
      <c r="A340">
        <f t="shared" si="53"/>
        <v>30</v>
      </c>
      <c r="B340" s="1">
        <v>54789</v>
      </c>
      <c r="C340" s="16">
        <f t="shared" si="49"/>
        <v>12446840095.667915</v>
      </c>
      <c r="D340" s="16">
        <f t="shared" si="45"/>
        <v>25441341.155545216</v>
      </c>
      <c r="E340" s="16">
        <f t="shared" si="46"/>
        <v>12472281436.82346</v>
      </c>
      <c r="F340" s="16">
        <v>0</v>
      </c>
      <c r="G340" s="29">
        <v>0</v>
      </c>
      <c r="H340" s="16">
        <f t="shared" si="47"/>
        <v>41574271.456078202</v>
      </c>
      <c r="I340" s="18">
        <f t="shared" si="51"/>
        <v>437568189.18719095</v>
      </c>
      <c r="J340" s="16">
        <f t="shared" si="52"/>
        <v>41574271.456078202</v>
      </c>
      <c r="K340" s="19">
        <f t="shared" si="50"/>
        <v>395993917.73111272</v>
      </c>
      <c r="L340" s="16">
        <f t="shared" si="48"/>
        <v>12076287519.092346</v>
      </c>
      <c r="M340" s="17">
        <f>VLOOKUP(B340,Encargos!$A$8:$B$652,2,0)</f>
        <v>2.0439999999999998E-3</v>
      </c>
    </row>
    <row r="341" spans="1:13" x14ac:dyDescent="0.25">
      <c r="A341">
        <f t="shared" si="53"/>
        <v>29</v>
      </c>
      <c r="B341" s="1">
        <v>54820</v>
      </c>
      <c r="C341" s="16">
        <f t="shared" si="49"/>
        <v>12076287519.092346</v>
      </c>
      <c r="D341" s="16">
        <f t="shared" si="45"/>
        <v>34429495.716932274</v>
      </c>
      <c r="E341" s="16">
        <f t="shared" si="46"/>
        <v>12110717014.809278</v>
      </c>
      <c r="F341" s="16">
        <v>0</v>
      </c>
      <c r="G341" s="29">
        <v>0</v>
      </c>
      <c r="H341" s="16">
        <f t="shared" si="47"/>
        <v>40369056.716030933</v>
      </c>
      <c r="I341" s="18">
        <f t="shared" si="51"/>
        <v>438815696.0945636</v>
      </c>
      <c r="J341" s="16">
        <f t="shared" si="52"/>
        <v>40369056.716030933</v>
      </c>
      <c r="K341" s="19">
        <f t="shared" si="50"/>
        <v>398446639.37853265</v>
      </c>
      <c r="L341" s="16">
        <f t="shared" si="48"/>
        <v>11712270375.430744</v>
      </c>
      <c r="M341" s="17">
        <f>VLOOKUP(B341,Encargos!$A$8:$B$652,2,0)</f>
        <v>2.8509999999999998E-3</v>
      </c>
    </row>
    <row r="342" spans="1:13" x14ac:dyDescent="0.25">
      <c r="A342">
        <f t="shared" si="53"/>
        <v>28</v>
      </c>
      <c r="B342" s="1">
        <v>54848</v>
      </c>
      <c r="C342" s="16">
        <f t="shared" si="49"/>
        <v>11712270375.430744</v>
      </c>
      <c r="D342" s="16">
        <f t="shared" si="45"/>
        <v>27090481.378371309</v>
      </c>
      <c r="E342" s="16">
        <f t="shared" si="46"/>
        <v>11739360856.809116</v>
      </c>
      <c r="F342" s="16">
        <v>0</v>
      </c>
      <c r="G342" s="29">
        <v>0</v>
      </c>
      <c r="H342" s="16">
        <f t="shared" si="47"/>
        <v>39131202.85603039</v>
      </c>
      <c r="I342" s="18">
        <f t="shared" si="51"/>
        <v>439830676.79963034</v>
      </c>
      <c r="J342" s="16">
        <f t="shared" si="52"/>
        <v>39131202.85603039</v>
      </c>
      <c r="K342" s="19">
        <f t="shared" si="50"/>
        <v>400699473.94359994</v>
      </c>
      <c r="L342" s="16">
        <f t="shared" si="48"/>
        <v>11338661382.865515</v>
      </c>
      <c r="M342" s="17">
        <f>VLOOKUP(B342,Encargos!$A$8:$B$652,2,0)</f>
        <v>2.313E-3</v>
      </c>
    </row>
    <row r="343" spans="1:13" x14ac:dyDescent="0.25">
      <c r="A343">
        <f t="shared" si="53"/>
        <v>27</v>
      </c>
      <c r="B343" s="1">
        <v>54879</v>
      </c>
      <c r="C343" s="16">
        <f t="shared" si="49"/>
        <v>11338661382.865515</v>
      </c>
      <c r="D343" s="16">
        <f t="shared" si="45"/>
        <v>17076024.042595465</v>
      </c>
      <c r="E343" s="16">
        <f t="shared" si="46"/>
        <v>11355737406.90811</v>
      </c>
      <c r="F343" s="16">
        <v>0</v>
      </c>
      <c r="G343" s="29">
        <v>0</v>
      </c>
      <c r="H343" s="16">
        <f t="shared" si="47"/>
        <v>37852458.023027033</v>
      </c>
      <c r="I343" s="18">
        <f t="shared" si="51"/>
        <v>440493061.79889047</v>
      </c>
      <c r="J343" s="16">
        <f t="shared" si="52"/>
        <v>37852458.023027033</v>
      </c>
      <c r="K343" s="19">
        <f t="shared" si="50"/>
        <v>402640603.77586341</v>
      </c>
      <c r="L343" s="16">
        <f t="shared" si="48"/>
        <v>10953096803.132246</v>
      </c>
      <c r="M343" s="17">
        <f>VLOOKUP(B343,Encargos!$A$8:$B$652,2,0)</f>
        <v>1.506E-3</v>
      </c>
    </row>
    <row r="344" spans="1:13" x14ac:dyDescent="0.25">
      <c r="A344">
        <f t="shared" si="53"/>
        <v>26</v>
      </c>
      <c r="B344" s="1">
        <v>54909</v>
      </c>
      <c r="C344" s="16">
        <f t="shared" si="49"/>
        <v>10953096803.132246</v>
      </c>
      <c r="D344" s="16">
        <f t="shared" si="45"/>
        <v>31227278.98573003</v>
      </c>
      <c r="E344" s="16">
        <f t="shared" si="46"/>
        <v>10984324082.117975</v>
      </c>
      <c r="F344" s="16">
        <v>0</v>
      </c>
      <c r="G344" s="29">
        <v>0</v>
      </c>
      <c r="H344" s="16">
        <f t="shared" si="47"/>
        <v>36614413.607059918</v>
      </c>
      <c r="I344" s="18">
        <f t="shared" si="51"/>
        <v>441748907.51807904</v>
      </c>
      <c r="J344" s="16">
        <f t="shared" si="52"/>
        <v>36614413.607059918</v>
      </c>
      <c r="K344" s="19">
        <f t="shared" si="50"/>
        <v>405134493.91101915</v>
      </c>
      <c r="L344" s="16">
        <f t="shared" si="48"/>
        <v>10579189588.206955</v>
      </c>
      <c r="M344" s="17">
        <f>VLOOKUP(B344,Encargos!$A$8:$B$652,2,0)</f>
        <v>2.8509999999999998E-3</v>
      </c>
    </row>
    <row r="345" spans="1:13" x14ac:dyDescent="0.25">
      <c r="A345">
        <f t="shared" si="53"/>
        <v>25</v>
      </c>
      <c r="B345" s="1">
        <v>54940</v>
      </c>
      <c r="C345" s="16">
        <f t="shared" si="49"/>
        <v>10579189588.206955</v>
      </c>
      <c r="D345" s="16">
        <f t="shared" si="45"/>
        <v>18778061.519067347</v>
      </c>
      <c r="E345" s="16">
        <f t="shared" si="46"/>
        <v>10597967649.726023</v>
      </c>
      <c r="F345" s="16">
        <v>0</v>
      </c>
      <c r="G345" s="29">
        <v>0</v>
      </c>
      <c r="H345" s="16">
        <f t="shared" si="47"/>
        <v>35326558.832420081</v>
      </c>
      <c r="I345" s="18">
        <f t="shared" si="51"/>
        <v>442533011.82892358</v>
      </c>
      <c r="J345" s="16">
        <f t="shared" si="52"/>
        <v>35326558.832420081</v>
      </c>
      <c r="K345" s="19">
        <f t="shared" si="50"/>
        <v>407206452.99650347</v>
      </c>
      <c r="L345" s="16">
        <f t="shared" si="48"/>
        <v>10190761196.729519</v>
      </c>
      <c r="M345" s="17">
        <f>VLOOKUP(B345,Encargos!$A$8:$B$652,2,0)</f>
        <v>1.7750000000000001E-3</v>
      </c>
    </row>
    <row r="346" spans="1:13" x14ac:dyDescent="0.25">
      <c r="A346">
        <f t="shared" si="53"/>
        <v>24</v>
      </c>
      <c r="B346" s="1">
        <v>54970</v>
      </c>
      <c r="C346" s="16">
        <f t="shared" si="49"/>
        <v>10190761196.729519</v>
      </c>
      <c r="D346" s="16">
        <f t="shared" si="45"/>
        <v>26312545.409955617</v>
      </c>
      <c r="E346" s="16">
        <f t="shared" si="46"/>
        <v>10217073742.139475</v>
      </c>
      <c r="F346" s="16">
        <v>0</v>
      </c>
      <c r="G346" s="29">
        <v>0</v>
      </c>
      <c r="H346" s="16">
        <f t="shared" si="47"/>
        <v>34056912.473798253</v>
      </c>
      <c r="I346" s="18">
        <f t="shared" si="51"/>
        <v>443675632.06546587</v>
      </c>
      <c r="J346" s="16">
        <f t="shared" si="52"/>
        <v>34056912.473798253</v>
      </c>
      <c r="K346" s="19">
        <f t="shared" si="50"/>
        <v>409618719.59166759</v>
      </c>
      <c r="L346" s="16">
        <f t="shared" si="48"/>
        <v>9807455022.5478077</v>
      </c>
      <c r="M346" s="17">
        <f>VLOOKUP(B346,Encargos!$A$8:$B$652,2,0)</f>
        <v>2.5820000000000001E-3</v>
      </c>
    </row>
    <row r="347" spans="1:13" x14ac:dyDescent="0.25">
      <c r="A347">
        <f t="shared" si="53"/>
        <v>23</v>
      </c>
      <c r="B347" s="1">
        <v>55001</v>
      </c>
      <c r="C347" s="16">
        <f t="shared" si="49"/>
        <v>9807455022.5478077</v>
      </c>
      <c r="D347" s="16">
        <f t="shared" si="45"/>
        <v>22684643.46715308</v>
      </c>
      <c r="E347" s="16">
        <f t="shared" si="46"/>
        <v>9830139666.0149612</v>
      </c>
      <c r="F347" s="16">
        <v>0</v>
      </c>
      <c r="G347" s="29">
        <v>0</v>
      </c>
      <c r="H347" s="16">
        <f t="shared" si="47"/>
        <v>32767132.220049873</v>
      </c>
      <c r="I347" s="18">
        <f t="shared" si="51"/>
        <v>444701853.80243337</v>
      </c>
      <c r="J347" s="16">
        <f t="shared" si="52"/>
        <v>32767132.220049873</v>
      </c>
      <c r="K347" s="19">
        <f t="shared" si="50"/>
        <v>411934721.58238351</v>
      </c>
      <c r="L347" s="16">
        <f t="shared" si="48"/>
        <v>9418204944.432579</v>
      </c>
      <c r="M347" s="17">
        <f>VLOOKUP(B347,Encargos!$A$8:$B$652,2,0)</f>
        <v>2.313E-3</v>
      </c>
    </row>
    <row r="348" spans="1:13" x14ac:dyDescent="0.25">
      <c r="A348">
        <f t="shared" si="53"/>
        <v>22</v>
      </c>
      <c r="B348" s="1">
        <v>55032</v>
      </c>
      <c r="C348" s="16">
        <f t="shared" si="49"/>
        <v>9418204944.432579</v>
      </c>
      <c r="D348" s="16">
        <f t="shared" si="45"/>
        <v>21784308.036472555</v>
      </c>
      <c r="E348" s="16">
        <f t="shared" si="46"/>
        <v>9439989252.4690514</v>
      </c>
      <c r="F348" s="16">
        <v>0</v>
      </c>
      <c r="G348" s="29">
        <v>0</v>
      </c>
      <c r="H348" s="16">
        <f t="shared" si="47"/>
        <v>31466630.841563508</v>
      </c>
      <c r="I348" s="18">
        <f t="shared" si="51"/>
        <v>445730449.19027841</v>
      </c>
      <c r="J348" s="16">
        <f t="shared" si="52"/>
        <v>31466630.841563508</v>
      </c>
      <c r="K348" s="19">
        <f t="shared" si="50"/>
        <v>414263818.34871489</v>
      </c>
      <c r="L348" s="16">
        <f t="shared" si="48"/>
        <v>9025725434.1203365</v>
      </c>
      <c r="M348" s="17">
        <f>VLOOKUP(B348,Encargos!$A$8:$B$652,2,0)</f>
        <v>2.313E-3</v>
      </c>
    </row>
    <row r="349" spans="1:13" x14ac:dyDescent="0.25">
      <c r="A349">
        <f t="shared" si="53"/>
        <v>21</v>
      </c>
      <c r="B349" s="1">
        <v>55062</v>
      </c>
      <c r="C349" s="16">
        <f t="shared" si="49"/>
        <v>9025725434.1203365</v>
      </c>
      <c r="D349" s="16">
        <f t="shared" si="45"/>
        <v>25732343.212677076</v>
      </c>
      <c r="E349" s="16">
        <f t="shared" si="46"/>
        <v>9051457777.3330135</v>
      </c>
      <c r="F349" s="16">
        <v>0</v>
      </c>
      <c r="G349" s="29">
        <v>0</v>
      </c>
      <c r="H349" s="16">
        <f t="shared" si="47"/>
        <v>30171525.924443379</v>
      </c>
      <c r="I349" s="18">
        <f t="shared" si="51"/>
        <v>447001226.70091999</v>
      </c>
      <c r="J349" s="16">
        <f t="shared" si="52"/>
        <v>30171525.924443379</v>
      </c>
      <c r="K349" s="19">
        <f t="shared" si="50"/>
        <v>416829700.77647662</v>
      </c>
      <c r="L349" s="16">
        <f t="shared" si="48"/>
        <v>8634628076.5565376</v>
      </c>
      <c r="M349" s="17">
        <f>VLOOKUP(B349,Encargos!$A$8:$B$652,2,0)</f>
        <v>2.8509999999999998E-3</v>
      </c>
    </row>
    <row r="350" spans="1:13" x14ac:dyDescent="0.25">
      <c r="A350">
        <f t="shared" si="53"/>
        <v>20</v>
      </c>
      <c r="B350" s="1">
        <v>55093</v>
      </c>
      <c r="C350" s="16">
        <f t="shared" si="49"/>
        <v>8634628076.5565376</v>
      </c>
      <c r="D350" s="16">
        <f t="shared" si="45"/>
        <v>19971894.74107527</v>
      </c>
      <c r="E350" s="16">
        <f t="shared" si="46"/>
        <v>8654599971.2976131</v>
      </c>
      <c r="F350" s="16">
        <v>0</v>
      </c>
      <c r="G350" s="29">
        <v>0</v>
      </c>
      <c r="H350" s="16">
        <f t="shared" si="47"/>
        <v>28848666.570992045</v>
      </c>
      <c r="I350" s="18">
        <f t="shared" si="51"/>
        <v>448035140.53827912</v>
      </c>
      <c r="J350" s="16">
        <f t="shared" si="52"/>
        <v>28848666.570992045</v>
      </c>
      <c r="K350" s="19">
        <f t="shared" si="50"/>
        <v>419186473.96728706</v>
      </c>
      <c r="L350" s="16">
        <f t="shared" si="48"/>
        <v>8235413497.3303251</v>
      </c>
      <c r="M350" s="17">
        <f>VLOOKUP(B350,Encargos!$A$8:$B$652,2,0)</f>
        <v>2.313E-3</v>
      </c>
    </row>
    <row r="351" spans="1:13" x14ac:dyDescent="0.25">
      <c r="A351">
        <f t="shared" si="53"/>
        <v>19</v>
      </c>
      <c r="B351" s="1">
        <v>55123</v>
      </c>
      <c r="C351" s="16">
        <f t="shared" si="49"/>
        <v>8235413497.3303251</v>
      </c>
      <c r="D351" s="16">
        <f t="shared" si="45"/>
        <v>16833185.188543182</v>
      </c>
      <c r="E351" s="16">
        <f t="shared" si="46"/>
        <v>8252246682.5188684</v>
      </c>
      <c r="F351" s="16">
        <v>0</v>
      </c>
      <c r="G351" s="29">
        <v>0</v>
      </c>
      <c r="H351" s="16">
        <f t="shared" si="47"/>
        <v>27507488.941729564</v>
      </c>
      <c r="I351" s="18">
        <f t="shared" si="51"/>
        <v>448950924.36553943</v>
      </c>
      <c r="J351" s="16">
        <f t="shared" si="52"/>
        <v>27507488.941729564</v>
      </c>
      <c r="K351" s="19">
        <f t="shared" si="50"/>
        <v>421443435.42380989</v>
      </c>
      <c r="L351" s="16">
        <f t="shared" si="48"/>
        <v>7830803247.0950584</v>
      </c>
      <c r="M351" s="17">
        <f>VLOOKUP(B351,Encargos!$A$8:$B$652,2,0)</f>
        <v>2.0439999999999998E-3</v>
      </c>
    </row>
    <row r="352" spans="1:13" x14ac:dyDescent="0.25">
      <c r="A352">
        <f t="shared" si="53"/>
        <v>18</v>
      </c>
      <c r="B352" s="1">
        <v>55154</v>
      </c>
      <c r="C352" s="16">
        <f t="shared" si="49"/>
        <v>7830803247.0950584</v>
      </c>
      <c r="D352" s="16">
        <f t="shared" si="45"/>
        <v>16006161.837062297</v>
      </c>
      <c r="E352" s="16">
        <f t="shared" si="46"/>
        <v>7846809408.9321203</v>
      </c>
      <c r="F352" s="16">
        <v>0</v>
      </c>
      <c r="G352" s="29">
        <v>0</v>
      </c>
      <c r="H352" s="16">
        <f t="shared" si="47"/>
        <v>26156031.36310707</v>
      </c>
      <c r="I352" s="18">
        <f t="shared" si="51"/>
        <v>449868580.05494255</v>
      </c>
      <c r="J352" s="16">
        <f t="shared" si="52"/>
        <v>26156031.36310707</v>
      </c>
      <c r="K352" s="19">
        <f t="shared" si="50"/>
        <v>423712548.69183546</v>
      </c>
      <c r="L352" s="16">
        <f t="shared" si="48"/>
        <v>7423096860.2402849</v>
      </c>
      <c r="M352" s="17">
        <f>VLOOKUP(B352,Encargos!$A$8:$B$652,2,0)</f>
        <v>2.0439999999999998E-3</v>
      </c>
    </row>
    <row r="353" spans="1:13" x14ac:dyDescent="0.25">
      <c r="A353">
        <f t="shared" si="53"/>
        <v>17</v>
      </c>
      <c r="B353" s="1">
        <v>55185</v>
      </c>
      <c r="C353" s="16">
        <f t="shared" si="49"/>
        <v>7423096860.2402849</v>
      </c>
      <c r="D353" s="16">
        <f t="shared" si="45"/>
        <v>19166436.093140416</v>
      </c>
      <c r="E353" s="16">
        <f t="shared" si="46"/>
        <v>7442263296.3334255</v>
      </c>
      <c r="F353" s="16">
        <v>0</v>
      </c>
      <c r="G353" s="29">
        <v>0</v>
      </c>
      <c r="H353" s="16">
        <f t="shared" si="47"/>
        <v>24807544.321111418</v>
      </c>
      <c r="I353" s="18">
        <f t="shared" si="51"/>
        <v>451030140.72864431</v>
      </c>
      <c r="J353" s="16">
        <f t="shared" si="52"/>
        <v>24807544.321111418</v>
      </c>
      <c r="K353" s="19">
        <f t="shared" si="50"/>
        <v>426222596.40753287</v>
      </c>
      <c r="L353" s="16">
        <f t="shared" si="48"/>
        <v>7016040699.9258928</v>
      </c>
      <c r="M353" s="17">
        <f>VLOOKUP(B353,Encargos!$A$8:$B$652,2,0)</f>
        <v>2.5820000000000001E-3</v>
      </c>
    </row>
    <row r="354" spans="1:13" x14ac:dyDescent="0.25">
      <c r="A354">
        <f t="shared" si="53"/>
        <v>16</v>
      </c>
      <c r="B354" s="1">
        <v>55213</v>
      </c>
      <c r="C354" s="16">
        <f t="shared" si="49"/>
        <v>7016040699.9258928</v>
      </c>
      <c r="D354" s="16">
        <f t="shared" si="45"/>
        <v>18115417.087208655</v>
      </c>
      <c r="E354" s="16">
        <f t="shared" si="46"/>
        <v>7034156117.0131016</v>
      </c>
      <c r="F354" s="16">
        <v>0</v>
      </c>
      <c r="G354" s="29">
        <v>0</v>
      </c>
      <c r="H354" s="16">
        <f t="shared" si="47"/>
        <v>23447187.05671034</v>
      </c>
      <c r="I354" s="18">
        <f t="shared" si="51"/>
        <v>452194700.55200577</v>
      </c>
      <c r="J354" s="16">
        <f t="shared" si="52"/>
        <v>23447187.05671034</v>
      </c>
      <c r="K354" s="19">
        <f t="shared" si="50"/>
        <v>428747513.49529541</v>
      </c>
      <c r="L354" s="16">
        <f t="shared" si="48"/>
        <v>6605408603.5178061</v>
      </c>
      <c r="M354" s="17">
        <f>VLOOKUP(B354,Encargos!$A$8:$B$652,2,0)</f>
        <v>2.5820000000000001E-3</v>
      </c>
    </row>
    <row r="355" spans="1:13" x14ac:dyDescent="0.25">
      <c r="A355">
        <f t="shared" si="53"/>
        <v>15</v>
      </c>
      <c r="B355" s="1">
        <v>55244</v>
      </c>
      <c r="C355" s="16">
        <f t="shared" si="49"/>
        <v>6605408603.5178061</v>
      </c>
      <c r="D355" s="16">
        <f t="shared" si="45"/>
        <v>9947745.3568978161</v>
      </c>
      <c r="E355" s="16">
        <f t="shared" si="46"/>
        <v>6615356348.8747034</v>
      </c>
      <c r="F355" s="16">
        <v>0</v>
      </c>
      <c r="G355" s="29">
        <v>0</v>
      </c>
      <c r="H355" s="16">
        <f t="shared" si="47"/>
        <v>22051187.829582345</v>
      </c>
      <c r="I355" s="18">
        <f t="shared" si="51"/>
        <v>452875705.77103704</v>
      </c>
      <c r="J355" s="16">
        <f t="shared" si="52"/>
        <v>22051187.829582345</v>
      </c>
      <c r="K355" s="19">
        <f t="shared" si="50"/>
        <v>430824517.94145471</v>
      </c>
      <c r="L355" s="16">
        <f t="shared" si="48"/>
        <v>6184531830.9332485</v>
      </c>
      <c r="M355" s="17">
        <f>VLOOKUP(B355,Encargos!$A$8:$B$652,2,0)</f>
        <v>1.506E-3</v>
      </c>
    </row>
    <row r="356" spans="1:13" x14ac:dyDescent="0.25">
      <c r="A356">
        <f t="shared" si="53"/>
        <v>14</v>
      </c>
      <c r="B356" s="1">
        <v>55274</v>
      </c>
      <c r="C356" s="16">
        <f t="shared" si="49"/>
        <v>6184531830.9332485</v>
      </c>
      <c r="D356" s="16">
        <f t="shared" si="45"/>
        <v>15968461.187469648</v>
      </c>
      <c r="E356" s="16">
        <f t="shared" si="46"/>
        <v>6200500292.120718</v>
      </c>
      <c r="F356" s="16">
        <v>0</v>
      </c>
      <c r="G356" s="29">
        <v>0</v>
      </c>
      <c r="H356" s="16">
        <f t="shared" si="47"/>
        <v>20668334.307069063</v>
      </c>
      <c r="I356" s="18">
        <f t="shared" si="51"/>
        <v>454045030.84333795</v>
      </c>
      <c r="J356" s="16">
        <f t="shared" si="52"/>
        <v>20668334.307069063</v>
      </c>
      <c r="K356" s="19">
        <f t="shared" si="50"/>
        <v>433376696.53626889</v>
      </c>
      <c r="L356" s="16">
        <f t="shared" si="48"/>
        <v>5767123595.5844488</v>
      </c>
      <c r="M356" s="17">
        <f>VLOOKUP(B356,Encargos!$A$8:$B$652,2,0)</f>
        <v>2.5820000000000001E-3</v>
      </c>
    </row>
    <row r="357" spans="1:13" x14ac:dyDescent="0.25">
      <c r="A357">
        <f t="shared" si="53"/>
        <v>13</v>
      </c>
      <c r="B357" s="1">
        <v>55305</v>
      </c>
      <c r="C357" s="16">
        <f t="shared" si="49"/>
        <v>5767123595.5844488</v>
      </c>
      <c r="D357" s="16">
        <f t="shared" si="45"/>
        <v>10236644.382162398</v>
      </c>
      <c r="E357" s="16">
        <f t="shared" si="46"/>
        <v>5777360239.9666109</v>
      </c>
      <c r="F357" s="16">
        <v>0</v>
      </c>
      <c r="G357" s="29">
        <v>0</v>
      </c>
      <c r="H357" s="16">
        <f t="shared" si="47"/>
        <v>19257867.466555372</v>
      </c>
      <c r="I357" s="18">
        <f t="shared" si="51"/>
        <v>454850960.7730847</v>
      </c>
      <c r="J357" s="16">
        <f t="shared" si="52"/>
        <v>19257867.466555372</v>
      </c>
      <c r="K357" s="19">
        <f t="shared" si="50"/>
        <v>435593093.30652934</v>
      </c>
      <c r="L357" s="16">
        <f t="shared" si="48"/>
        <v>5341767146.6600819</v>
      </c>
      <c r="M357" s="17">
        <f>VLOOKUP(B357,Encargos!$A$8:$B$652,2,0)</f>
        <v>1.7750000000000001E-3</v>
      </c>
    </row>
    <row r="358" spans="1:13" x14ac:dyDescent="0.25">
      <c r="A358">
        <f t="shared" si="53"/>
        <v>12</v>
      </c>
      <c r="B358" s="1">
        <v>55335</v>
      </c>
      <c r="C358" s="16">
        <f t="shared" si="49"/>
        <v>5341767146.6600819</v>
      </c>
      <c r="D358" s="16">
        <f t="shared" si="45"/>
        <v>13792442.772676332</v>
      </c>
      <c r="E358" s="16">
        <f t="shared" si="46"/>
        <v>5355559589.4327583</v>
      </c>
      <c r="F358" s="16">
        <v>0</v>
      </c>
      <c r="G358" s="29">
        <v>0</v>
      </c>
      <c r="H358" s="16">
        <f t="shared" si="47"/>
        <v>17851865.298109196</v>
      </c>
      <c r="I358" s="18">
        <f t="shared" si="51"/>
        <v>456025385.95380092</v>
      </c>
      <c r="J358" s="16">
        <f t="shared" si="52"/>
        <v>17851865.298109196</v>
      </c>
      <c r="K358" s="19">
        <f t="shared" si="50"/>
        <v>438173520.65569174</v>
      </c>
      <c r="L358" s="16">
        <f t="shared" si="48"/>
        <v>4917386068.7770662</v>
      </c>
      <c r="M358" s="17">
        <f>VLOOKUP(B358,Encargos!$A$8:$B$652,2,0)</f>
        <v>2.5820000000000001E-3</v>
      </c>
    </row>
    <row r="359" spans="1:13" x14ac:dyDescent="0.25">
      <c r="A359">
        <f t="shared" si="53"/>
        <v>11</v>
      </c>
      <c r="B359" s="1">
        <v>55366</v>
      </c>
      <c r="C359" s="16">
        <f t="shared" si="49"/>
        <v>4917386068.7770662</v>
      </c>
      <c r="D359" s="16">
        <f t="shared" si="45"/>
        <v>11373913.977081355</v>
      </c>
      <c r="E359" s="16">
        <f t="shared" si="46"/>
        <v>4928759982.7541475</v>
      </c>
      <c r="F359" s="16">
        <v>0</v>
      </c>
      <c r="G359" s="29">
        <v>0</v>
      </c>
      <c r="H359" s="16">
        <f t="shared" si="47"/>
        <v>16429199.942513825</v>
      </c>
      <c r="I359" s="18">
        <f t="shared" si="51"/>
        <v>457080172.67151195</v>
      </c>
      <c r="J359" s="16">
        <f t="shared" si="52"/>
        <v>16429199.942513825</v>
      </c>
      <c r="K359" s="19">
        <f t="shared" si="50"/>
        <v>440650972.72899812</v>
      </c>
      <c r="L359" s="16">
        <f t="shared" si="48"/>
        <v>4488109010.0251493</v>
      </c>
      <c r="M359" s="17">
        <f>VLOOKUP(B359,Encargos!$A$8:$B$652,2,0)</f>
        <v>2.313E-3</v>
      </c>
    </row>
    <row r="360" spans="1:13" x14ac:dyDescent="0.25">
      <c r="A360">
        <f t="shared" si="53"/>
        <v>10</v>
      </c>
      <c r="B360" s="1">
        <v>55397</v>
      </c>
      <c r="C360" s="16">
        <f t="shared" si="49"/>
        <v>4488109010.0251493</v>
      </c>
      <c r="D360" s="16">
        <f t="shared" si="45"/>
        <v>10380996.140188171</v>
      </c>
      <c r="E360" s="16">
        <f t="shared" si="46"/>
        <v>4498490006.1653376</v>
      </c>
      <c r="F360" s="16">
        <v>0</v>
      </c>
      <c r="G360" s="29">
        <v>0</v>
      </c>
      <c r="H360" s="16">
        <f t="shared" si="47"/>
        <v>14994966.687217792</v>
      </c>
      <c r="I360" s="18">
        <f t="shared" si="51"/>
        <v>458137399.1109013</v>
      </c>
      <c r="J360" s="16">
        <f t="shared" si="52"/>
        <v>14994966.687217792</v>
      </c>
      <c r="K360" s="19">
        <f t="shared" si="50"/>
        <v>443142432.42368352</v>
      </c>
      <c r="L360" s="16">
        <f t="shared" si="48"/>
        <v>4055347573.7416539</v>
      </c>
      <c r="M360" s="17">
        <f>VLOOKUP(B360,Encargos!$A$8:$B$652,2,0)</f>
        <v>2.313E-3</v>
      </c>
    </row>
    <row r="361" spans="1:13" x14ac:dyDescent="0.25">
      <c r="A361">
        <f t="shared" si="53"/>
        <v>9</v>
      </c>
      <c r="B361" s="1">
        <v>55427</v>
      </c>
      <c r="C361" s="16">
        <f t="shared" si="49"/>
        <v>4055347573.7416539</v>
      </c>
      <c r="D361" s="16">
        <f t="shared" si="45"/>
        <v>11561795.932737455</v>
      </c>
      <c r="E361" s="16">
        <f t="shared" si="46"/>
        <v>4066909369.6743913</v>
      </c>
      <c r="F361" s="16">
        <v>0</v>
      </c>
      <c r="G361" s="29">
        <v>0</v>
      </c>
      <c r="H361" s="16">
        <f t="shared" si="47"/>
        <v>13556364.565581305</v>
      </c>
      <c r="I361" s="18">
        <f t="shared" si="51"/>
        <v>459443548.83576632</v>
      </c>
      <c r="J361" s="16">
        <f t="shared" si="52"/>
        <v>13556364.565581305</v>
      </c>
      <c r="K361" s="19">
        <f t="shared" si="50"/>
        <v>445887184.27018499</v>
      </c>
      <c r="L361" s="16">
        <f t="shared" si="48"/>
        <v>3621022185.4042063</v>
      </c>
      <c r="M361" s="17">
        <f>VLOOKUP(B361,Encargos!$A$8:$B$652,2,0)</f>
        <v>2.8509999999999998E-3</v>
      </c>
    </row>
    <row r="362" spans="1:13" x14ac:dyDescent="0.25">
      <c r="A362">
        <f t="shared" si="53"/>
        <v>8</v>
      </c>
      <c r="B362" s="1">
        <v>55458</v>
      </c>
      <c r="C362" s="16">
        <f t="shared" si="49"/>
        <v>3621022185.4042063</v>
      </c>
      <c r="D362" s="16">
        <f t="shared" si="45"/>
        <v>7401369.3469661968</v>
      </c>
      <c r="E362" s="16">
        <f t="shared" si="46"/>
        <v>3628423554.7511725</v>
      </c>
      <c r="F362" s="16">
        <v>0</v>
      </c>
      <c r="G362" s="29">
        <v>0</v>
      </c>
      <c r="H362" s="16">
        <f t="shared" si="47"/>
        <v>12094745.182503909</v>
      </c>
      <c r="I362" s="18">
        <f t="shared" si="51"/>
        <v>460382651.44958663</v>
      </c>
      <c r="J362" s="16">
        <f t="shared" si="52"/>
        <v>12094745.182503909</v>
      </c>
      <c r="K362" s="19">
        <f t="shared" si="50"/>
        <v>448287906.26708269</v>
      </c>
      <c r="L362" s="16">
        <f t="shared" si="48"/>
        <v>3180135648.4840899</v>
      </c>
      <c r="M362" s="17">
        <f>VLOOKUP(B362,Encargos!$A$8:$B$652,2,0)</f>
        <v>2.0439999999999998E-3</v>
      </c>
    </row>
    <row r="363" spans="1:13" x14ac:dyDescent="0.25">
      <c r="A363">
        <f t="shared" si="53"/>
        <v>7</v>
      </c>
      <c r="B363" s="1">
        <v>55488</v>
      </c>
      <c r="C363" s="16">
        <f t="shared" si="49"/>
        <v>3180135648.4840899</v>
      </c>
      <c r="D363" s="16">
        <f t="shared" si="45"/>
        <v>7355653.7549436996</v>
      </c>
      <c r="E363" s="16">
        <f t="shared" si="46"/>
        <v>3187491302.2390337</v>
      </c>
      <c r="F363" s="16">
        <v>0</v>
      </c>
      <c r="G363" s="29">
        <v>0</v>
      </c>
      <c r="H363" s="16">
        <f t="shared" si="47"/>
        <v>10624971.007463446</v>
      </c>
      <c r="I363" s="18">
        <f t="shared" si="51"/>
        <v>461447516.52238953</v>
      </c>
      <c r="J363" s="16">
        <f t="shared" si="52"/>
        <v>10624971.007463446</v>
      </c>
      <c r="K363" s="19">
        <f t="shared" si="50"/>
        <v>450822545.51492608</v>
      </c>
      <c r="L363" s="16">
        <f t="shared" si="48"/>
        <v>2736668756.7241077</v>
      </c>
      <c r="M363" s="17">
        <f>VLOOKUP(B363,Encargos!$A$8:$B$652,2,0)</f>
        <v>2.313E-3</v>
      </c>
    </row>
    <row r="364" spans="1:13" x14ac:dyDescent="0.25">
      <c r="A364">
        <f t="shared" si="53"/>
        <v>6</v>
      </c>
      <c r="B364" s="1">
        <v>55519</v>
      </c>
      <c r="C364" s="16">
        <f t="shared" si="49"/>
        <v>2736668756.7241077</v>
      </c>
      <c r="D364" s="16">
        <f t="shared" si="45"/>
        <v>5593750.9387440756</v>
      </c>
      <c r="E364" s="16">
        <f t="shared" si="46"/>
        <v>2742262507.6628518</v>
      </c>
      <c r="F364" s="16">
        <v>0</v>
      </c>
      <c r="G364" s="29">
        <v>0</v>
      </c>
      <c r="H364" s="16">
        <f t="shared" si="47"/>
        <v>9140875.0255428404</v>
      </c>
      <c r="I364" s="18">
        <f t="shared" si="51"/>
        <v>462390715.24616134</v>
      </c>
      <c r="J364" s="16">
        <f t="shared" si="52"/>
        <v>9140875.0255428404</v>
      </c>
      <c r="K364" s="19">
        <f t="shared" si="50"/>
        <v>453249840.22061849</v>
      </c>
      <c r="L364" s="16">
        <f t="shared" si="48"/>
        <v>2289012667.4422331</v>
      </c>
      <c r="M364" s="17">
        <f>VLOOKUP(B364,Encargos!$A$8:$B$652,2,0)</f>
        <v>2.0439999999999998E-3</v>
      </c>
    </row>
    <row r="365" spans="1:13" x14ac:dyDescent="0.25">
      <c r="A365">
        <f t="shared" si="53"/>
        <v>5</v>
      </c>
      <c r="B365" s="1">
        <v>55550</v>
      </c>
      <c r="C365" s="16">
        <f t="shared" si="49"/>
        <v>2289012667.4422331</v>
      </c>
      <c r="D365" s="16">
        <f t="shared" si="45"/>
        <v>4678741.8922519237</v>
      </c>
      <c r="E365" s="16">
        <f t="shared" si="46"/>
        <v>2293691409.3344851</v>
      </c>
      <c r="F365" s="16">
        <v>0</v>
      </c>
      <c r="G365" s="29">
        <v>0</v>
      </c>
      <c r="H365" s="16">
        <f t="shared" si="47"/>
        <v>7645638.0311149508</v>
      </c>
      <c r="I365" s="18">
        <f t="shared" si="51"/>
        <v>463335841.86812454</v>
      </c>
      <c r="J365" s="16">
        <f t="shared" si="52"/>
        <v>7645638.0311149508</v>
      </c>
      <c r="K365" s="19">
        <f t="shared" si="50"/>
        <v>455690203.83700961</v>
      </c>
      <c r="L365" s="16">
        <f t="shared" si="48"/>
        <v>1838001205.4974756</v>
      </c>
      <c r="M365" s="17">
        <f>VLOOKUP(B365,Encargos!$A$8:$B$652,2,0)</f>
        <v>2.0439999999999998E-3</v>
      </c>
    </row>
    <row r="366" spans="1:13" x14ac:dyDescent="0.25">
      <c r="A366">
        <f t="shared" si="53"/>
        <v>4</v>
      </c>
      <c r="B366" s="1">
        <v>55579</v>
      </c>
      <c r="C366" s="16">
        <f t="shared" si="49"/>
        <v>1838001205.4974756</v>
      </c>
      <c r="D366" s="16">
        <f t="shared" si="45"/>
        <v>4745719.1125944825</v>
      </c>
      <c r="E366" s="16">
        <f t="shared" si="46"/>
        <v>1842746924.61007</v>
      </c>
      <c r="F366" s="16">
        <v>0</v>
      </c>
      <c r="G366" s="29">
        <v>0</v>
      </c>
      <c r="H366" s="16">
        <f t="shared" si="47"/>
        <v>6142489.7487002341</v>
      </c>
      <c r="I366" s="18">
        <f t="shared" si="51"/>
        <v>464532175.01182795</v>
      </c>
      <c r="J366" s="16">
        <f t="shared" si="52"/>
        <v>6142489.7487002341</v>
      </c>
      <c r="K366" s="19">
        <f t="shared" si="50"/>
        <v>458389685.26312768</v>
      </c>
      <c r="L366" s="16">
        <f t="shared" si="48"/>
        <v>1384357239.3469422</v>
      </c>
      <c r="M366" s="17">
        <f>VLOOKUP(B366,Encargos!$A$8:$B$652,2,0)</f>
        <v>2.5820000000000001E-3</v>
      </c>
    </row>
    <row r="367" spans="1:13" x14ac:dyDescent="0.25">
      <c r="A367">
        <f t="shared" si="53"/>
        <v>3</v>
      </c>
      <c r="B367" s="1">
        <v>55610</v>
      </c>
      <c r="C367" s="16">
        <f t="shared" si="49"/>
        <v>1384357239.3469422</v>
      </c>
      <c r="D367" s="16">
        <f t="shared" si="45"/>
        <v>3202018.2946094773</v>
      </c>
      <c r="E367" s="16">
        <f t="shared" si="46"/>
        <v>1387559257.6415517</v>
      </c>
      <c r="F367" s="16">
        <v>0</v>
      </c>
      <c r="G367" s="29">
        <v>0</v>
      </c>
      <c r="H367" s="16">
        <f t="shared" si="47"/>
        <v>4625197.5254718391</v>
      </c>
      <c r="I367" s="18">
        <f t="shared" si="51"/>
        <v>465606637.93263036</v>
      </c>
      <c r="J367" s="16">
        <f t="shared" si="52"/>
        <v>4625197.5254718391</v>
      </c>
      <c r="K367" s="19">
        <f t="shared" si="50"/>
        <v>460981440.40715849</v>
      </c>
      <c r="L367" s="16">
        <f t="shared" ref="L367:L369" si="54">SUM(E367:H367)-I367</f>
        <v>926577817.23439336</v>
      </c>
      <c r="M367" s="17">
        <f>VLOOKUP(B367,Encargos!$A$8:$B$652,2,0)</f>
        <v>2.313E-3</v>
      </c>
    </row>
    <row r="368" spans="1:13" x14ac:dyDescent="0.25">
      <c r="A368">
        <f t="shared" si="53"/>
        <v>2</v>
      </c>
      <c r="B368" s="1">
        <v>55640</v>
      </c>
      <c r="C368" s="16">
        <f t="shared" si="49"/>
        <v>926577817.23439336</v>
      </c>
      <c r="D368" s="16">
        <f t="shared" si="45"/>
        <v>1644675.6255910483</v>
      </c>
      <c r="E368" s="16">
        <f t="shared" si="46"/>
        <v>928222492.8599844</v>
      </c>
      <c r="F368" s="16">
        <v>0</v>
      </c>
      <c r="G368" s="29">
        <v>0</v>
      </c>
      <c r="H368" s="16">
        <f t="shared" si="47"/>
        <v>3094074.9761999482</v>
      </c>
      <c r="I368" s="18">
        <f t="shared" si="51"/>
        <v>466433089.71496087</v>
      </c>
      <c r="J368" s="16">
        <f t="shared" si="52"/>
        <v>3094074.9761999482</v>
      </c>
      <c r="K368" s="19">
        <f t="shared" si="50"/>
        <v>463339014.73876095</v>
      </c>
      <c r="L368" s="16">
        <f t="shared" si="54"/>
        <v>464883478.12122351</v>
      </c>
      <c r="M368" s="17">
        <f>VLOOKUP(B368,Encargos!$A$8:$B$652,2,0)</f>
        <v>1.7750000000000001E-3</v>
      </c>
    </row>
    <row r="369" spans="1:13" x14ac:dyDescent="0.25">
      <c r="A369">
        <f t="shared" si="53"/>
        <v>1</v>
      </c>
      <c r="B369" s="1">
        <v>55671</v>
      </c>
      <c r="C369" s="16">
        <f t="shared" si="49"/>
        <v>464883478.12122351</v>
      </c>
      <c r="D369" s="16">
        <f t="shared" si="45"/>
        <v>1075275.48489439</v>
      </c>
      <c r="E369" s="16">
        <f t="shared" si="46"/>
        <v>465958753.6061179</v>
      </c>
      <c r="F369" s="16">
        <v>0</v>
      </c>
      <c r="G369" s="29">
        <v>0</v>
      </c>
      <c r="H369" s="16">
        <f t="shared" si="47"/>
        <v>1553195.8453537265</v>
      </c>
      <c r="I369" s="18">
        <f t="shared" si="51"/>
        <v>467511949.45147157</v>
      </c>
      <c r="J369" s="16">
        <f t="shared" si="52"/>
        <v>1553195.8453537265</v>
      </c>
      <c r="K369" s="19">
        <f t="shared" si="50"/>
        <v>465958753.60611784</v>
      </c>
      <c r="L369" s="16">
        <f t="shared" si="54"/>
        <v>0</v>
      </c>
      <c r="M369" s="17">
        <f>VLOOKUP(B369,Encargos!$A$8:$B$652,2,0)</f>
        <v>2.313E-3</v>
      </c>
    </row>
    <row r="370" spans="1:13" x14ac:dyDescent="0.25">
      <c r="B370" s="1"/>
      <c r="C370" s="16"/>
      <c r="D370" s="16"/>
      <c r="E370" s="16"/>
      <c r="F370" s="16"/>
      <c r="G370" s="29"/>
      <c r="H370" s="16"/>
      <c r="I370" s="18"/>
      <c r="J370" s="16"/>
      <c r="K370" s="19"/>
      <c r="L370" s="16"/>
      <c r="M370" s="17"/>
    </row>
    <row r="371" spans="1:13" x14ac:dyDescent="0.25">
      <c r="B371" s="1"/>
      <c r="M371" s="17"/>
    </row>
    <row r="372" spans="1:13" x14ac:dyDescent="0.25">
      <c r="B372" s="1"/>
      <c r="M372" s="17"/>
    </row>
    <row r="373" spans="1:13" x14ac:dyDescent="0.25">
      <c r="B373" s="1"/>
      <c r="M373" s="17"/>
    </row>
    <row r="374" spans="1:13" x14ac:dyDescent="0.25">
      <c r="B374" s="1"/>
      <c r="M374" s="17"/>
    </row>
    <row r="375" spans="1:13" x14ac:dyDescent="0.25">
      <c r="B375" s="1"/>
      <c r="M375" s="17"/>
    </row>
    <row r="376" spans="1:13" x14ac:dyDescent="0.25">
      <c r="B376" s="1"/>
      <c r="M376" s="17"/>
    </row>
    <row r="377" spans="1:13" x14ac:dyDescent="0.25">
      <c r="B377" s="1"/>
      <c r="M377" s="17"/>
    </row>
    <row r="378" spans="1:13" x14ac:dyDescent="0.25">
      <c r="B378" s="1"/>
      <c r="M378" s="17"/>
    </row>
    <row r="379" spans="1:13" x14ac:dyDescent="0.25">
      <c r="B379" s="1"/>
      <c r="M379" s="17"/>
    </row>
    <row r="380" spans="1:13" x14ac:dyDescent="0.25">
      <c r="B380" s="1"/>
      <c r="M380" s="17"/>
    </row>
    <row r="381" spans="1:13" x14ac:dyDescent="0.25">
      <c r="B381" s="1"/>
      <c r="M381" s="17"/>
    </row>
    <row r="382" spans="1:13" x14ac:dyDescent="0.25">
      <c r="B382" s="1"/>
      <c r="M382" s="17"/>
    </row>
    <row r="383" spans="1:13" x14ac:dyDescent="0.25">
      <c r="B383" s="1"/>
      <c r="M383" s="17"/>
    </row>
    <row r="384" spans="1:13" x14ac:dyDescent="0.25">
      <c r="B384" s="1"/>
      <c r="M384" s="17"/>
    </row>
    <row r="385" spans="2:13" x14ac:dyDescent="0.25">
      <c r="B385" s="1"/>
      <c r="M385" s="17"/>
    </row>
    <row r="386" spans="2:13" x14ac:dyDescent="0.25">
      <c r="B386" s="1"/>
      <c r="M386" s="17"/>
    </row>
    <row r="387" spans="2:13" x14ac:dyDescent="0.25">
      <c r="B387" s="1"/>
      <c r="M387" s="17"/>
    </row>
    <row r="388" spans="2:13" x14ac:dyDescent="0.25">
      <c r="B388" s="1"/>
      <c r="M388" s="17"/>
    </row>
    <row r="389" spans="2:13" x14ac:dyDescent="0.25">
      <c r="B389" s="1"/>
      <c r="M389" s="17"/>
    </row>
    <row r="390" spans="2:13" x14ac:dyDescent="0.25">
      <c r="B390" s="1"/>
      <c r="M390" s="17"/>
    </row>
    <row r="391" spans="2:13" x14ac:dyDescent="0.25">
      <c r="B391" s="1"/>
      <c r="M391" s="17"/>
    </row>
    <row r="392" spans="2:13" x14ac:dyDescent="0.25">
      <c r="B392" s="1"/>
      <c r="M392" s="17"/>
    </row>
    <row r="393" spans="2:13" x14ac:dyDescent="0.25">
      <c r="B393" s="1"/>
      <c r="M393" s="17"/>
    </row>
    <row r="394" spans="2:13" x14ac:dyDescent="0.25">
      <c r="B394" s="1"/>
      <c r="M394" s="17"/>
    </row>
    <row r="395" spans="2:13" x14ac:dyDescent="0.25">
      <c r="B395" s="1"/>
      <c r="M395" s="17"/>
    </row>
    <row r="396" spans="2:13" x14ac:dyDescent="0.25">
      <c r="B396" s="1"/>
      <c r="M396" s="17"/>
    </row>
    <row r="397" spans="2:13" x14ac:dyDescent="0.25">
      <c r="B397" s="1"/>
      <c r="M397" s="17"/>
    </row>
    <row r="398" spans="2:13" x14ac:dyDescent="0.25">
      <c r="B398" s="1"/>
      <c r="M398" s="17"/>
    </row>
    <row r="399" spans="2:13" x14ac:dyDescent="0.25">
      <c r="B399" s="1"/>
      <c r="M399" s="17"/>
    </row>
    <row r="400" spans="2:13" x14ac:dyDescent="0.25">
      <c r="B400" s="1"/>
      <c r="M400" s="17"/>
    </row>
    <row r="401" spans="2:13" x14ac:dyDescent="0.25">
      <c r="B401" s="1"/>
      <c r="M401" s="17"/>
    </row>
    <row r="402" spans="2:13" x14ac:dyDescent="0.25">
      <c r="B402" s="1"/>
    </row>
    <row r="403" spans="2:13" x14ac:dyDescent="0.25">
      <c r="B403" s="1"/>
    </row>
    <row r="404" spans="2:13" x14ac:dyDescent="0.25">
      <c r="B404" s="1"/>
    </row>
    <row r="405" spans="2:13" x14ac:dyDescent="0.25">
      <c r="B405" s="1"/>
    </row>
    <row r="406" spans="2:13" x14ac:dyDescent="0.25">
      <c r="B406" s="1"/>
    </row>
    <row r="407" spans="2:13" x14ac:dyDescent="0.25">
      <c r="B407" s="1"/>
    </row>
    <row r="408" spans="2:13" x14ac:dyDescent="0.25">
      <c r="B408" s="1"/>
    </row>
    <row r="409" spans="2:13" x14ac:dyDescent="0.25">
      <c r="B409" s="1"/>
    </row>
    <row r="410" spans="2:13" x14ac:dyDescent="0.25">
      <c r="B410" s="1"/>
    </row>
    <row r="411" spans="2:13" x14ac:dyDescent="0.25">
      <c r="B411" s="1"/>
    </row>
    <row r="412" spans="2:13" x14ac:dyDescent="0.25">
      <c r="B412" s="1"/>
    </row>
    <row r="413" spans="2:13" x14ac:dyDescent="0.25">
      <c r="B413" s="1"/>
    </row>
    <row r="414" spans="2:13" x14ac:dyDescent="0.25">
      <c r="B414" s="1"/>
    </row>
    <row r="415" spans="2:13" x14ac:dyDescent="0.25">
      <c r="B415" s="1"/>
    </row>
    <row r="416" spans="2:13" x14ac:dyDescent="0.25">
      <c r="B416" s="1"/>
    </row>
    <row r="417" spans="2:2" x14ac:dyDescent="0.25">
      <c r="B417" s="1"/>
    </row>
    <row r="418" spans="2:2" x14ac:dyDescent="0.25">
      <c r="B418" s="1"/>
    </row>
    <row r="419" spans="2:2" x14ac:dyDescent="0.25">
      <c r="B419" s="1"/>
    </row>
    <row r="420" spans="2:2" x14ac:dyDescent="0.25">
      <c r="B420" s="1"/>
    </row>
    <row r="421" spans="2:2" x14ac:dyDescent="0.25">
      <c r="B421" s="1"/>
    </row>
    <row r="422" spans="2:2" x14ac:dyDescent="0.25">
      <c r="B422" s="1"/>
    </row>
    <row r="423" spans="2:2" x14ac:dyDescent="0.25">
      <c r="B423" s="1"/>
    </row>
    <row r="424" spans="2:2" x14ac:dyDescent="0.25">
      <c r="B424" s="1"/>
    </row>
    <row r="425" spans="2:2" x14ac:dyDescent="0.25">
      <c r="B425" s="1"/>
    </row>
    <row r="426" spans="2:2" x14ac:dyDescent="0.25">
      <c r="B426" s="1"/>
    </row>
    <row r="427" spans="2:2" x14ac:dyDescent="0.25">
      <c r="B427" s="1"/>
    </row>
    <row r="428" spans="2:2" x14ac:dyDescent="0.25">
      <c r="B428" s="1"/>
    </row>
    <row r="429" spans="2:2" x14ac:dyDescent="0.25">
      <c r="B429" s="1"/>
    </row>
    <row r="430" spans="2:2" x14ac:dyDescent="0.25">
      <c r="B430" s="1"/>
    </row>
    <row r="431" spans="2:2" x14ac:dyDescent="0.25">
      <c r="B431" s="1"/>
    </row>
    <row r="432" spans="2:2" x14ac:dyDescent="0.25">
      <c r="B432" s="1"/>
    </row>
    <row r="433" spans="2:2" x14ac:dyDescent="0.25">
      <c r="B433" s="1"/>
    </row>
    <row r="434" spans="2:2" x14ac:dyDescent="0.25">
      <c r="B434" s="1"/>
    </row>
    <row r="435" spans="2:2" x14ac:dyDescent="0.25">
      <c r="B435" s="1"/>
    </row>
    <row r="436" spans="2:2" x14ac:dyDescent="0.25">
      <c r="B436" s="1"/>
    </row>
    <row r="437" spans="2:2" x14ac:dyDescent="0.25">
      <c r="B437" s="1"/>
    </row>
    <row r="438" spans="2:2" x14ac:dyDescent="0.25">
      <c r="B438" s="1"/>
    </row>
    <row r="439" spans="2:2" x14ac:dyDescent="0.25">
      <c r="B439" s="1"/>
    </row>
    <row r="440" spans="2:2" x14ac:dyDescent="0.25">
      <c r="B440" s="1"/>
    </row>
    <row r="441" spans="2:2" x14ac:dyDescent="0.25">
      <c r="B441" s="1"/>
    </row>
    <row r="442" spans="2:2" x14ac:dyDescent="0.25">
      <c r="B442" s="1"/>
    </row>
    <row r="443" spans="2:2" x14ac:dyDescent="0.25">
      <c r="B443" s="1"/>
    </row>
    <row r="444" spans="2:2" x14ac:dyDescent="0.25">
      <c r="B444" s="1"/>
    </row>
    <row r="445" spans="2:2" x14ac:dyDescent="0.25">
      <c r="B445" s="1"/>
    </row>
    <row r="446" spans="2:2" x14ac:dyDescent="0.25">
      <c r="B446" s="1"/>
    </row>
    <row r="447" spans="2:2" x14ac:dyDescent="0.25">
      <c r="B447" s="1"/>
    </row>
    <row r="448" spans="2:2" x14ac:dyDescent="0.25">
      <c r="B448" s="1"/>
    </row>
    <row r="449" spans="2:2" x14ac:dyDescent="0.25">
      <c r="B449" s="1"/>
    </row>
    <row r="450" spans="2:2" x14ac:dyDescent="0.25">
      <c r="B450" s="1"/>
    </row>
    <row r="451" spans="2:2" x14ac:dyDescent="0.25">
      <c r="B451" s="1"/>
    </row>
    <row r="452" spans="2:2" x14ac:dyDescent="0.25">
      <c r="B452" s="1"/>
    </row>
    <row r="453" spans="2:2" x14ac:dyDescent="0.25">
      <c r="B453" s="1"/>
    </row>
    <row r="454" spans="2:2" x14ac:dyDescent="0.25">
      <c r="B454" s="1"/>
    </row>
    <row r="455" spans="2:2" x14ac:dyDescent="0.25">
      <c r="B455" s="1"/>
    </row>
    <row r="456" spans="2:2" x14ac:dyDescent="0.25">
      <c r="B456" s="1"/>
    </row>
    <row r="457" spans="2:2" x14ac:dyDescent="0.25">
      <c r="B457" s="1"/>
    </row>
    <row r="458" spans="2:2" x14ac:dyDescent="0.25">
      <c r="B458" s="1"/>
    </row>
    <row r="459" spans="2:2" x14ac:dyDescent="0.25">
      <c r="B459" s="1"/>
    </row>
    <row r="460" spans="2:2" x14ac:dyDescent="0.25">
      <c r="B460" s="1"/>
    </row>
    <row r="461" spans="2:2" x14ac:dyDescent="0.25">
      <c r="B461" s="1"/>
    </row>
    <row r="462" spans="2:2" x14ac:dyDescent="0.25">
      <c r="B462" s="1"/>
    </row>
    <row r="463" spans="2:2" x14ac:dyDescent="0.25">
      <c r="B463" s="1"/>
    </row>
    <row r="464" spans="2:2" x14ac:dyDescent="0.25">
      <c r="B464" s="1"/>
    </row>
    <row r="465" spans="2:2" x14ac:dyDescent="0.25">
      <c r="B465" s="1"/>
    </row>
    <row r="466" spans="2:2" x14ac:dyDescent="0.25">
      <c r="B466" s="1"/>
    </row>
    <row r="467" spans="2:2" x14ac:dyDescent="0.25">
      <c r="B467" s="1"/>
    </row>
    <row r="468" spans="2:2" x14ac:dyDescent="0.25">
      <c r="B468" s="1"/>
    </row>
    <row r="469" spans="2:2" x14ac:dyDescent="0.25">
      <c r="B469" s="1"/>
    </row>
    <row r="470" spans="2:2" x14ac:dyDescent="0.25">
      <c r="B470" s="1"/>
    </row>
    <row r="471" spans="2:2" x14ac:dyDescent="0.25">
      <c r="B471" s="1"/>
    </row>
    <row r="472" spans="2:2" x14ac:dyDescent="0.25">
      <c r="B472" s="1"/>
    </row>
    <row r="473" spans="2:2" x14ac:dyDescent="0.25">
      <c r="B473" s="1"/>
    </row>
    <row r="474" spans="2:2" x14ac:dyDescent="0.25">
      <c r="B474" s="1"/>
    </row>
    <row r="475" spans="2:2" x14ac:dyDescent="0.25">
      <c r="B475" s="1"/>
    </row>
    <row r="476" spans="2:2" x14ac:dyDescent="0.25">
      <c r="B476" s="1"/>
    </row>
    <row r="477" spans="2:2" x14ac:dyDescent="0.25">
      <c r="B477" s="1"/>
    </row>
    <row r="478" spans="2:2" x14ac:dyDescent="0.25">
      <c r="B478" s="1"/>
    </row>
    <row r="479" spans="2:2" x14ac:dyDescent="0.25">
      <c r="B479" s="1"/>
    </row>
    <row r="480" spans="2:2" x14ac:dyDescent="0.25">
      <c r="B480" s="1"/>
    </row>
    <row r="481" spans="2:2" x14ac:dyDescent="0.25">
      <c r="B481" s="1"/>
    </row>
    <row r="482" spans="2:2" x14ac:dyDescent="0.25">
      <c r="B482" s="1"/>
    </row>
    <row r="483" spans="2:2" x14ac:dyDescent="0.25">
      <c r="B483" s="1"/>
    </row>
    <row r="484" spans="2:2" x14ac:dyDescent="0.25">
      <c r="B484" s="1"/>
    </row>
    <row r="485" spans="2:2" x14ac:dyDescent="0.25">
      <c r="B485" s="1"/>
    </row>
    <row r="486" spans="2:2" x14ac:dyDescent="0.25">
      <c r="B486" s="1"/>
    </row>
    <row r="487" spans="2:2" x14ac:dyDescent="0.25">
      <c r="B487" s="1"/>
    </row>
    <row r="488" spans="2:2" x14ac:dyDescent="0.25">
      <c r="B488" s="1"/>
    </row>
    <row r="489" spans="2:2" x14ac:dyDescent="0.25">
      <c r="B489" s="1"/>
    </row>
    <row r="490" spans="2:2" x14ac:dyDescent="0.25">
      <c r="B490" s="1"/>
    </row>
    <row r="491" spans="2:2" x14ac:dyDescent="0.25">
      <c r="B491" s="1"/>
    </row>
    <row r="492" spans="2:2" x14ac:dyDescent="0.25">
      <c r="B492" s="1"/>
    </row>
    <row r="493" spans="2:2" x14ac:dyDescent="0.25">
      <c r="B493" s="1"/>
    </row>
    <row r="494" spans="2:2" x14ac:dyDescent="0.25">
      <c r="B494" s="1"/>
    </row>
    <row r="495" spans="2:2" x14ac:dyDescent="0.25">
      <c r="B495" s="1"/>
    </row>
    <row r="496" spans="2:2" x14ac:dyDescent="0.25">
      <c r="B496" s="1"/>
    </row>
    <row r="497" spans="2:2" x14ac:dyDescent="0.25">
      <c r="B497" s="1"/>
    </row>
    <row r="498" spans="2:2" x14ac:dyDescent="0.25">
      <c r="B498" s="1"/>
    </row>
    <row r="499" spans="2:2" x14ac:dyDescent="0.25">
      <c r="B499" s="1"/>
    </row>
    <row r="500" spans="2:2" x14ac:dyDescent="0.25">
      <c r="B500" s="1"/>
    </row>
    <row r="501" spans="2:2" x14ac:dyDescent="0.25">
      <c r="B501" s="1"/>
    </row>
    <row r="502" spans="2:2" x14ac:dyDescent="0.25">
      <c r="B502" s="1"/>
    </row>
    <row r="503" spans="2:2" x14ac:dyDescent="0.25">
      <c r="B503" s="1"/>
    </row>
    <row r="504" spans="2:2" x14ac:dyDescent="0.25">
      <c r="B504" s="1"/>
    </row>
    <row r="505" spans="2:2" x14ac:dyDescent="0.25">
      <c r="B505" s="1"/>
    </row>
    <row r="506" spans="2:2" x14ac:dyDescent="0.25">
      <c r="B506" s="1"/>
    </row>
    <row r="507" spans="2:2" x14ac:dyDescent="0.25">
      <c r="B507" s="1"/>
    </row>
    <row r="508" spans="2:2" x14ac:dyDescent="0.25">
      <c r="B508" s="1"/>
    </row>
    <row r="509" spans="2:2" x14ac:dyDescent="0.25">
      <c r="B509" s="1"/>
    </row>
    <row r="510" spans="2:2" x14ac:dyDescent="0.25">
      <c r="B510" s="1"/>
    </row>
    <row r="511" spans="2:2" x14ac:dyDescent="0.25">
      <c r="B511" s="1"/>
    </row>
    <row r="512" spans="2:2" x14ac:dyDescent="0.25">
      <c r="B512" s="1"/>
    </row>
    <row r="513" spans="2:2" x14ac:dyDescent="0.25">
      <c r="B513" s="1"/>
    </row>
    <row r="514" spans="2:2" x14ac:dyDescent="0.25">
      <c r="B514" s="1"/>
    </row>
    <row r="515" spans="2:2" x14ac:dyDescent="0.25">
      <c r="B515" s="1"/>
    </row>
    <row r="516" spans="2:2" x14ac:dyDescent="0.25">
      <c r="B516" s="1"/>
    </row>
    <row r="517" spans="2:2" x14ac:dyDescent="0.25">
      <c r="B517" s="1"/>
    </row>
    <row r="518" spans="2:2" x14ac:dyDescent="0.25">
      <c r="B518" s="1"/>
    </row>
    <row r="519" spans="2:2" x14ac:dyDescent="0.25">
      <c r="B519" s="1"/>
    </row>
    <row r="520" spans="2:2" x14ac:dyDescent="0.25">
      <c r="B520" s="1"/>
    </row>
    <row r="521" spans="2:2" x14ac:dyDescent="0.25">
      <c r="B521" s="1"/>
    </row>
    <row r="522" spans="2:2" x14ac:dyDescent="0.25">
      <c r="B522" s="1"/>
    </row>
    <row r="523" spans="2:2" x14ac:dyDescent="0.25">
      <c r="B523" s="1"/>
    </row>
    <row r="524" spans="2:2" x14ac:dyDescent="0.25">
      <c r="B524" s="1"/>
    </row>
    <row r="525" spans="2:2" x14ac:dyDescent="0.25">
      <c r="B525" s="1"/>
    </row>
    <row r="526" spans="2:2" x14ac:dyDescent="0.25">
      <c r="B526" s="1"/>
    </row>
    <row r="527" spans="2:2" x14ac:dyDescent="0.25">
      <c r="B527" s="1"/>
    </row>
    <row r="528" spans="2:2" x14ac:dyDescent="0.25">
      <c r="B528" s="1"/>
    </row>
    <row r="529" spans="2:2" x14ac:dyDescent="0.25">
      <c r="B529" s="1"/>
    </row>
    <row r="530" spans="2:2" x14ac:dyDescent="0.25">
      <c r="B530" s="1"/>
    </row>
    <row r="531" spans="2:2" x14ac:dyDescent="0.25">
      <c r="B531" s="1"/>
    </row>
    <row r="532" spans="2:2" x14ac:dyDescent="0.25">
      <c r="B532" s="1"/>
    </row>
    <row r="533" spans="2:2" x14ac:dyDescent="0.25">
      <c r="B533" s="1"/>
    </row>
    <row r="534" spans="2:2" x14ac:dyDescent="0.25">
      <c r="B534" s="1"/>
    </row>
    <row r="535" spans="2:2" x14ac:dyDescent="0.25">
      <c r="B535" s="1"/>
    </row>
    <row r="536" spans="2:2" x14ac:dyDescent="0.25">
      <c r="B536" s="1"/>
    </row>
    <row r="537" spans="2:2" x14ac:dyDescent="0.25">
      <c r="B537" s="1"/>
    </row>
    <row r="538" spans="2:2" x14ac:dyDescent="0.25">
      <c r="B538" s="1"/>
    </row>
    <row r="539" spans="2:2" x14ac:dyDescent="0.25">
      <c r="B539" s="1"/>
    </row>
    <row r="540" spans="2:2" x14ac:dyDescent="0.25">
      <c r="B540" s="1"/>
    </row>
    <row r="541" spans="2:2" x14ac:dyDescent="0.25">
      <c r="B541" s="1"/>
    </row>
    <row r="542" spans="2:2" x14ac:dyDescent="0.25">
      <c r="B542" s="1"/>
    </row>
    <row r="543" spans="2:2" x14ac:dyDescent="0.25">
      <c r="B543" s="1"/>
    </row>
    <row r="544" spans="2:2" x14ac:dyDescent="0.25">
      <c r="B544" s="1"/>
    </row>
    <row r="545" spans="2:2" x14ac:dyDescent="0.25">
      <c r="B545" s="1"/>
    </row>
    <row r="546" spans="2:2" x14ac:dyDescent="0.25">
      <c r="B546" s="1"/>
    </row>
    <row r="547" spans="2:2" x14ac:dyDescent="0.25">
      <c r="B547" s="1"/>
    </row>
    <row r="548" spans="2:2" x14ac:dyDescent="0.25">
      <c r="B548" s="1"/>
    </row>
    <row r="549" spans="2:2" x14ac:dyDescent="0.25">
      <c r="B549" s="1"/>
    </row>
    <row r="550" spans="2:2" x14ac:dyDescent="0.25">
      <c r="B550" s="1"/>
    </row>
    <row r="551" spans="2:2" x14ac:dyDescent="0.25">
      <c r="B551" s="1"/>
    </row>
    <row r="552" spans="2:2" x14ac:dyDescent="0.25">
      <c r="B552" s="1"/>
    </row>
    <row r="553" spans="2:2" x14ac:dyDescent="0.25">
      <c r="B553" s="1"/>
    </row>
    <row r="554" spans="2:2" x14ac:dyDescent="0.25">
      <c r="B554" s="1"/>
    </row>
    <row r="555" spans="2:2" x14ac:dyDescent="0.25">
      <c r="B555" s="1"/>
    </row>
    <row r="556" spans="2:2" x14ac:dyDescent="0.25">
      <c r="B556" s="1"/>
    </row>
    <row r="557" spans="2:2" x14ac:dyDescent="0.25">
      <c r="B557" s="1"/>
    </row>
    <row r="558" spans="2:2" x14ac:dyDescent="0.25">
      <c r="B558" s="1"/>
    </row>
    <row r="559" spans="2:2" x14ac:dyDescent="0.25">
      <c r="B559" s="1"/>
    </row>
    <row r="560" spans="2:2" x14ac:dyDescent="0.25">
      <c r="B560" s="1"/>
    </row>
    <row r="561" spans="2:2" x14ac:dyDescent="0.25">
      <c r="B561" s="1"/>
    </row>
    <row r="562" spans="2:2" x14ac:dyDescent="0.25">
      <c r="B562" s="1"/>
    </row>
    <row r="563" spans="2:2" x14ac:dyDescent="0.25">
      <c r="B563" s="1"/>
    </row>
    <row r="564" spans="2:2" x14ac:dyDescent="0.25">
      <c r="B564" s="1"/>
    </row>
    <row r="565" spans="2:2" x14ac:dyDescent="0.25">
      <c r="B565" s="1"/>
    </row>
    <row r="566" spans="2:2" x14ac:dyDescent="0.25">
      <c r="B566" s="1"/>
    </row>
    <row r="567" spans="2:2" x14ac:dyDescent="0.25">
      <c r="B567" s="1"/>
    </row>
    <row r="568" spans="2:2" x14ac:dyDescent="0.25">
      <c r="B568" s="1"/>
    </row>
    <row r="569" spans="2:2" x14ac:dyDescent="0.25">
      <c r="B569" s="1"/>
    </row>
    <row r="570" spans="2:2" x14ac:dyDescent="0.25">
      <c r="B570" s="1"/>
    </row>
    <row r="571" spans="2:2" x14ac:dyDescent="0.25">
      <c r="B571" s="1"/>
    </row>
    <row r="572" spans="2:2" x14ac:dyDescent="0.25">
      <c r="B572" s="1"/>
    </row>
    <row r="573" spans="2:2" x14ac:dyDescent="0.25">
      <c r="B573" s="1"/>
    </row>
    <row r="574" spans="2:2" x14ac:dyDescent="0.25">
      <c r="B574" s="1"/>
    </row>
    <row r="575" spans="2:2" x14ac:dyDescent="0.25">
      <c r="B575" s="1"/>
    </row>
    <row r="576" spans="2:2" x14ac:dyDescent="0.25">
      <c r="B576" s="1"/>
    </row>
    <row r="577" spans="2:2" x14ac:dyDescent="0.25">
      <c r="B577" s="1"/>
    </row>
    <row r="578" spans="2:2" x14ac:dyDescent="0.25">
      <c r="B578" s="1"/>
    </row>
    <row r="579" spans="2:2" x14ac:dyDescent="0.25">
      <c r="B579" s="1"/>
    </row>
    <row r="580" spans="2:2" x14ac:dyDescent="0.25">
      <c r="B580" s="1"/>
    </row>
    <row r="581" spans="2:2" x14ac:dyDescent="0.25">
      <c r="B581" s="1"/>
    </row>
    <row r="582" spans="2:2" x14ac:dyDescent="0.25">
      <c r="B582" s="1"/>
    </row>
    <row r="583" spans="2:2" x14ac:dyDescent="0.25">
      <c r="B583" s="1"/>
    </row>
    <row r="584" spans="2:2" x14ac:dyDescent="0.25">
      <c r="B584" s="1"/>
    </row>
    <row r="585" spans="2:2" x14ac:dyDescent="0.25">
      <c r="B585" s="1"/>
    </row>
    <row r="586" spans="2:2" x14ac:dyDescent="0.25">
      <c r="B586" s="1"/>
    </row>
    <row r="587" spans="2:2" x14ac:dyDescent="0.25">
      <c r="B587" s="1"/>
    </row>
    <row r="588" spans="2:2" x14ac:dyDescent="0.25">
      <c r="B588" s="1"/>
    </row>
    <row r="589" spans="2:2" x14ac:dyDescent="0.25">
      <c r="B589" s="1"/>
    </row>
    <row r="590" spans="2:2" x14ac:dyDescent="0.25">
      <c r="B590" s="1"/>
    </row>
    <row r="591" spans="2:2" x14ac:dyDescent="0.25">
      <c r="B591" s="1"/>
    </row>
    <row r="592" spans="2:2" x14ac:dyDescent="0.25">
      <c r="B592" s="1"/>
    </row>
    <row r="593" spans="2:2" x14ac:dyDescent="0.25">
      <c r="B593" s="1"/>
    </row>
    <row r="594" spans="2:2" x14ac:dyDescent="0.25">
      <c r="B594" s="1"/>
    </row>
    <row r="595" spans="2:2" x14ac:dyDescent="0.25">
      <c r="B595" s="1"/>
    </row>
    <row r="596" spans="2:2" x14ac:dyDescent="0.25">
      <c r="B596" s="1"/>
    </row>
    <row r="597" spans="2:2" x14ac:dyDescent="0.25">
      <c r="B597" s="1"/>
    </row>
    <row r="598" spans="2:2" x14ac:dyDescent="0.25">
      <c r="B598" s="1"/>
    </row>
    <row r="599" spans="2:2" x14ac:dyDescent="0.25">
      <c r="B599" s="1"/>
    </row>
    <row r="600" spans="2:2" x14ac:dyDescent="0.25">
      <c r="B600" s="1"/>
    </row>
    <row r="601" spans="2:2" x14ac:dyDescent="0.25">
      <c r="B601" s="1"/>
    </row>
    <row r="602" spans="2:2" x14ac:dyDescent="0.25">
      <c r="B602" s="1"/>
    </row>
    <row r="603" spans="2:2" x14ac:dyDescent="0.25">
      <c r="B603" s="1"/>
    </row>
    <row r="604" spans="2:2" x14ac:dyDescent="0.25">
      <c r="B604" s="1"/>
    </row>
    <row r="605" spans="2:2" x14ac:dyDescent="0.25">
      <c r="B605" s="1"/>
    </row>
    <row r="606" spans="2:2" x14ac:dyDescent="0.25">
      <c r="B606" s="1"/>
    </row>
    <row r="607" spans="2:2" x14ac:dyDescent="0.25">
      <c r="B607" s="1"/>
    </row>
    <row r="608" spans="2:2" x14ac:dyDescent="0.25">
      <c r="B608" s="1"/>
    </row>
    <row r="609" spans="2:2" x14ac:dyDescent="0.25">
      <c r="B609" s="1"/>
    </row>
    <row r="610" spans="2:2" x14ac:dyDescent="0.25">
      <c r="B610" s="1"/>
    </row>
    <row r="611" spans="2:2" x14ac:dyDescent="0.25">
      <c r="B611" s="1"/>
    </row>
    <row r="612" spans="2:2" x14ac:dyDescent="0.25">
      <c r="B612" s="1"/>
    </row>
    <row r="613" spans="2:2" x14ac:dyDescent="0.25">
      <c r="B613" s="1"/>
    </row>
    <row r="614" spans="2:2" x14ac:dyDescent="0.25">
      <c r="B614" s="1"/>
    </row>
    <row r="615" spans="2:2" x14ac:dyDescent="0.25">
      <c r="B615" s="1"/>
    </row>
    <row r="616" spans="2:2" x14ac:dyDescent="0.25">
      <c r="B616" s="1"/>
    </row>
    <row r="617" spans="2:2" x14ac:dyDescent="0.25">
      <c r="B617" s="1"/>
    </row>
    <row r="618" spans="2:2" x14ac:dyDescent="0.25">
      <c r="B618" s="1"/>
    </row>
    <row r="619" spans="2:2" x14ac:dyDescent="0.25">
      <c r="B619" s="1"/>
    </row>
    <row r="620" spans="2:2" x14ac:dyDescent="0.25">
      <c r="B620" s="1"/>
    </row>
    <row r="621" spans="2:2" x14ac:dyDescent="0.25">
      <c r="B621" s="1"/>
    </row>
    <row r="622" spans="2:2" x14ac:dyDescent="0.25">
      <c r="B622" s="1"/>
    </row>
    <row r="623" spans="2:2" x14ac:dyDescent="0.25">
      <c r="B623" s="1"/>
    </row>
    <row r="624" spans="2:2" x14ac:dyDescent="0.25">
      <c r="B624" s="1"/>
    </row>
    <row r="625" spans="2:2" x14ac:dyDescent="0.25">
      <c r="B625" s="1"/>
    </row>
    <row r="626" spans="2:2" x14ac:dyDescent="0.25">
      <c r="B626" s="1"/>
    </row>
    <row r="627" spans="2:2" x14ac:dyDescent="0.25">
      <c r="B627" s="1"/>
    </row>
    <row r="628" spans="2:2" x14ac:dyDescent="0.25">
      <c r="B628" s="1"/>
    </row>
    <row r="629" spans="2:2" x14ac:dyDescent="0.25">
      <c r="B629" s="1"/>
    </row>
    <row r="630" spans="2:2" x14ac:dyDescent="0.25">
      <c r="B630" s="1"/>
    </row>
    <row r="631" spans="2:2" x14ac:dyDescent="0.25">
      <c r="B631" s="1"/>
    </row>
    <row r="632" spans="2:2" x14ac:dyDescent="0.25">
      <c r="B632" s="1"/>
    </row>
    <row r="633" spans="2:2" x14ac:dyDescent="0.25">
      <c r="B633" s="1"/>
    </row>
    <row r="634" spans="2:2" x14ac:dyDescent="0.25">
      <c r="B634" s="1"/>
    </row>
    <row r="635" spans="2:2" x14ac:dyDescent="0.25">
      <c r="B635" s="1"/>
    </row>
    <row r="636" spans="2:2" x14ac:dyDescent="0.25">
      <c r="B636" s="1"/>
    </row>
    <row r="637" spans="2:2" x14ac:dyDescent="0.25">
      <c r="B637" s="1"/>
    </row>
    <row r="638" spans="2:2" x14ac:dyDescent="0.25">
      <c r="B638" s="1"/>
    </row>
    <row r="639" spans="2:2" x14ac:dyDescent="0.25">
      <c r="B639" s="1"/>
    </row>
    <row r="640" spans="2:2" x14ac:dyDescent="0.25">
      <c r="B640" s="1"/>
    </row>
    <row r="641" spans="2:2" x14ac:dyDescent="0.25">
      <c r="B641" s="1"/>
    </row>
    <row r="642" spans="2:2" x14ac:dyDescent="0.25">
      <c r="B642" s="1"/>
    </row>
    <row r="643" spans="2:2" x14ac:dyDescent="0.25">
      <c r="B643" s="1"/>
    </row>
    <row r="644" spans="2:2" x14ac:dyDescent="0.25">
      <c r="B644" s="1"/>
    </row>
    <row r="645" spans="2:2" x14ac:dyDescent="0.25">
      <c r="B645" s="1"/>
    </row>
    <row r="646" spans="2:2" x14ac:dyDescent="0.25">
      <c r="B646" s="1"/>
    </row>
    <row r="647" spans="2:2" x14ac:dyDescent="0.25">
      <c r="B647" s="1"/>
    </row>
    <row r="648" spans="2:2" x14ac:dyDescent="0.25">
      <c r="B648" s="1"/>
    </row>
    <row r="649" spans="2:2" x14ac:dyDescent="0.25">
      <c r="B649" s="1"/>
    </row>
    <row r="650" spans="2:2" x14ac:dyDescent="0.25">
      <c r="B650" s="1"/>
    </row>
    <row r="651" spans="2:2" x14ac:dyDescent="0.25">
      <c r="B651" s="1"/>
    </row>
  </sheetData>
  <pageMargins left="0.511811024" right="0.511811024" top="0.78740157499999996" bottom="0.78740157499999996" header="0.31496062000000002" footer="0.31496062000000002"/>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C42FAAFED5FA42A738A12E6EAB5579" ma:contentTypeVersion="11" ma:contentTypeDescription="Crie um novo documento." ma:contentTypeScope="" ma:versionID="820568b28c188abba1b85bba75ab835f">
  <xsd:schema xmlns:xsd="http://www.w3.org/2001/XMLSchema" xmlns:xs="http://www.w3.org/2001/XMLSchema" xmlns:p="http://schemas.microsoft.com/office/2006/metadata/properties" xmlns:ns2="2f04798b-56f7-4afd-b809-bb93a805716d" xmlns:ns3="622ae9b4-270a-4501-8cbe-d510b69cb499" targetNamespace="http://schemas.microsoft.com/office/2006/metadata/properties" ma:root="true" ma:fieldsID="f71f4d1f781a904159700cee83fe36fb" ns2:_="" ns3:_="">
    <xsd:import namespace="2f04798b-56f7-4afd-b809-bb93a805716d"/>
    <xsd:import namespace="622ae9b4-270a-4501-8cbe-d510b69cb4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4798b-56f7-4afd-b809-bb93a8057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2ae9b4-270a-4501-8cbe-d510b69cb499"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058E60-28A5-41CC-98A4-78262426D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4798b-56f7-4afd-b809-bb93a805716d"/>
    <ds:schemaRef ds:uri="622ae9b4-270a-4501-8cbe-d510b69cb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5C0EF-90BC-490E-B552-1E4CCF01952F}">
  <ds:schemaRefs>
    <ds:schemaRef ds:uri="http://schemas.openxmlformats.org/package/2006/metadata/core-properties"/>
    <ds:schemaRef ds:uri="2f04798b-56f7-4afd-b809-bb93a805716d"/>
    <ds:schemaRef ds:uri="http://schemas.microsoft.com/office/infopath/2007/PartnerControls"/>
    <ds:schemaRef ds:uri="http://purl.org/dc/terms/"/>
    <ds:schemaRef ds:uri="http://schemas.microsoft.com/office/2006/documentManagement/types"/>
    <ds:schemaRef ds:uri="622ae9b4-270a-4501-8cbe-d510b69cb49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F908531-1735-4497-AA19-E6F25AD833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Índice</vt:lpstr>
      <vt:lpstr>Encargos</vt:lpstr>
      <vt:lpstr>Linha Serviço Dívida Compet</vt:lpstr>
      <vt:lpstr>Consolidado - Cen. Ajustado</vt:lpstr>
      <vt:lpstr>Consolidado - Cenário Base</vt:lpstr>
      <vt:lpstr>Operação a contratar - BID prec</vt:lpstr>
      <vt:lpstr>OC A CONTRATAR</vt:lpstr>
      <vt:lpstr>Contratos fora RRF</vt:lpstr>
      <vt:lpstr>Art. 9º-A - serv. div. comp</vt:lpstr>
      <vt:lpstr>Art. 9º-A</vt:lpstr>
      <vt:lpstr>Art. 23</vt:lpstr>
      <vt:lpstr>9496</vt:lpstr>
      <vt:lpstr>Fluxo dív. garantidas - RRF</vt:lpstr>
      <vt:lpstr>Dívidas garantidas - RRF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Cássio Sobocinski</dc:creator>
  <cp:keywords/>
  <dc:description/>
  <cp:lastModifiedBy>Tais Vieira Bonatto</cp:lastModifiedBy>
  <cp:revision/>
  <dcterms:created xsi:type="dcterms:W3CDTF">2021-09-22T13:08:22Z</dcterms:created>
  <dcterms:modified xsi:type="dcterms:W3CDTF">2023-07-26T17:21:16Z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0x010100C2C42FAAFED5FA42A738A12E6EAB5579</vt:lpwstr>
  </property>
  <property fmtid="{D5CDD505-2E9C-101B-9397-08002B2CF9AE}" pid="3" name="MSIP_Label_aad1aa98-b4b6-4f6d-a238-eb87b534c92d_Enabled">
    <vt:lpwstr>true</vt:lpwstr>
  </property>
  <property fmtid="{D5CDD505-2E9C-101B-9397-08002B2CF9AE}" pid="4" name="MSIP_Label_aad1aa98-b4b6-4f6d-a238-eb87b534c92d_SetDate">
    <vt:lpwstr>2023-05-23T19:36:57Z</vt:lpwstr>
  </property>
  <property fmtid="{D5CDD505-2E9C-101B-9397-08002B2CF9AE}" pid="5" name="MSIP_Label_aad1aa98-b4b6-4f6d-a238-eb87b534c92d_Method">
    <vt:lpwstr>Standard</vt:lpwstr>
  </property>
  <property fmtid="{D5CDD505-2E9C-101B-9397-08002B2CF9AE}" pid="6" name="MSIP_Label_aad1aa98-b4b6-4f6d-a238-eb87b534c92d_Name">
    <vt:lpwstr>defa4170-0d19-0005-0004-bc88714345d2</vt:lpwstr>
  </property>
  <property fmtid="{D5CDD505-2E9C-101B-9397-08002B2CF9AE}" pid="7" name="MSIP_Label_aad1aa98-b4b6-4f6d-a238-eb87b534c92d_SiteId">
    <vt:lpwstr>83bd090b-756e-4a02-a512-e5ea02c03041</vt:lpwstr>
  </property>
  <property fmtid="{D5CDD505-2E9C-101B-9397-08002B2CF9AE}" pid="8" name="MSIP_Label_aad1aa98-b4b6-4f6d-a238-eb87b534c92d_ActionId">
    <vt:lpwstr>17fdcfed-4790-48fb-807f-a816750dbab3</vt:lpwstr>
  </property>
  <property fmtid="{D5CDD505-2E9C-101B-9397-08002B2CF9AE}" pid="9" name="MSIP_Label_aad1aa98-b4b6-4f6d-a238-eb87b534c92d_ContentBits">
    <vt:lpwstr>0</vt:lpwstr>
  </property>
</Properties>
</file>